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dmin\Documents\ZAKÁZKY\NOVÁ LHOTA - CHODNÍKY\ZADÁVACÍ DOKUMENTACE - CHODNÍKY\"/>
    </mc:Choice>
  </mc:AlternateContent>
  <xr:revisionPtr revIDLastSave="0" documentId="8_{B241C041-3513-4931-BC57-8B8A0E965D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1 - úsek 1 - uznatelné ná..." sheetId="2" r:id="rId2"/>
    <sheet name="2 - úsek 2 - uznatelné ná..." sheetId="3" r:id="rId3"/>
    <sheet name="3 - úsek 3 - uznatelné ná..." sheetId="4" r:id="rId4"/>
    <sheet name="4 - úsek 4 - uznatelné ná..." sheetId="5" r:id="rId5"/>
    <sheet name="4b - úsek 4b - BUS zastávka" sheetId="6" r:id="rId6"/>
    <sheet name="6 - úsek 6 - uznatelné ná..." sheetId="7" r:id="rId7"/>
    <sheet name="7 - úsek 7 - uznatelné ná..." sheetId="8" r:id="rId8"/>
    <sheet name="1 - úsek 1 - neuznatelné ..." sheetId="9" r:id="rId9"/>
    <sheet name="2 - úsek 2 - neuznatelné ..." sheetId="10" r:id="rId10"/>
    <sheet name="3 - úsek 3 - neuznatelné ..." sheetId="11" r:id="rId11"/>
    <sheet name="4 - úsek 4 - neuznatelné ..." sheetId="12" r:id="rId12"/>
    <sheet name="6 - úsek 6 - neuznatelné ..." sheetId="13" r:id="rId13"/>
    <sheet name="3 - vedlejší rozpočtovné ..." sheetId="14" r:id="rId14"/>
  </sheets>
  <definedNames>
    <definedName name="_xlnm._FilterDatabase" localSheetId="8" hidden="1">'1 - úsek 1 - neuznatelné ...'!$C$124:$K$145</definedName>
    <definedName name="_xlnm._FilterDatabase" localSheetId="1" hidden="1">'1 - úsek 1 - uznatelné ná...'!$C$126:$K$250</definedName>
    <definedName name="_xlnm._FilterDatabase" localSheetId="9" hidden="1">'2 - úsek 2 - neuznatelné ...'!$C$124:$K$145</definedName>
    <definedName name="_xlnm._FilterDatabase" localSheetId="2" hidden="1">'2 - úsek 2 - uznatelné ná...'!$C$126:$K$264</definedName>
    <definedName name="_xlnm._FilterDatabase" localSheetId="10" hidden="1">'3 - úsek 3 - neuznatelné ...'!$C$124:$K$139</definedName>
    <definedName name="_xlnm._FilterDatabase" localSheetId="3" hidden="1">'3 - úsek 3 - uznatelné ná...'!$C$125:$K$244</definedName>
    <definedName name="_xlnm._FilterDatabase" localSheetId="13" hidden="1">'3 - vedlejší rozpočtovné ...'!$C$120:$K$133</definedName>
    <definedName name="_xlnm._FilterDatabase" localSheetId="11" hidden="1">'4 - úsek 4 - neuznatelné ...'!$C$125:$K$158</definedName>
    <definedName name="_xlnm._FilterDatabase" localSheetId="4" hidden="1">'4 - úsek 4 - uznatelné ná...'!$C$127:$K$271</definedName>
    <definedName name="_xlnm._FilterDatabase" localSheetId="5" hidden="1">'4b - úsek 4b - BUS zastávka'!$C$130:$K$237</definedName>
    <definedName name="_xlnm._FilterDatabase" localSheetId="12" hidden="1">'6 - úsek 6 - neuznatelné ...'!$C$124:$K$139</definedName>
    <definedName name="_xlnm._FilterDatabase" localSheetId="6" hidden="1">'6 - úsek 6 - uznatelné ná...'!$C$126:$K$254</definedName>
    <definedName name="_xlnm._FilterDatabase" localSheetId="7" hidden="1">'7 - úsek 7 - uznatelné ná...'!$C$126:$K$224</definedName>
    <definedName name="_xlnm.Print_Titles" localSheetId="8">'1 - úsek 1 - neuznatelné ...'!$124:$124</definedName>
    <definedName name="_xlnm.Print_Titles" localSheetId="1">'1 - úsek 1 - uznatelné ná...'!$126:$126</definedName>
    <definedName name="_xlnm.Print_Titles" localSheetId="9">'2 - úsek 2 - neuznatelné ...'!$124:$124</definedName>
    <definedName name="_xlnm.Print_Titles" localSheetId="2">'2 - úsek 2 - uznatelné ná...'!$126:$126</definedName>
    <definedName name="_xlnm.Print_Titles" localSheetId="10">'3 - úsek 3 - neuznatelné ...'!$124:$124</definedName>
    <definedName name="_xlnm.Print_Titles" localSheetId="3">'3 - úsek 3 - uznatelné ná...'!$125:$125</definedName>
    <definedName name="_xlnm.Print_Titles" localSheetId="13">'3 - vedlejší rozpočtovné ...'!$120:$120</definedName>
    <definedName name="_xlnm.Print_Titles" localSheetId="11">'4 - úsek 4 - neuznatelné ...'!$125:$125</definedName>
    <definedName name="_xlnm.Print_Titles" localSheetId="4">'4 - úsek 4 - uznatelné ná...'!$127:$127</definedName>
    <definedName name="_xlnm.Print_Titles" localSheetId="5">'4b - úsek 4b - BUS zastávka'!$130:$130</definedName>
    <definedName name="_xlnm.Print_Titles" localSheetId="12">'6 - úsek 6 - neuznatelné ...'!$124:$124</definedName>
    <definedName name="_xlnm.Print_Titles" localSheetId="6">'6 - úsek 6 - uznatelné ná...'!$126:$126</definedName>
    <definedName name="_xlnm.Print_Titles" localSheetId="7">'7 - úsek 7 - uznatelné ná...'!$126:$126</definedName>
    <definedName name="_xlnm.Print_Titles" localSheetId="0">'Rekapitulace stavby'!$92:$92</definedName>
    <definedName name="_xlnm.Print_Area" localSheetId="8">'1 - úsek 1 - neuznatelné ...'!$C$4:$J$76,'1 - úsek 1 - neuznatelné ...'!$C$82:$J$104,'1 - úsek 1 - neuznatelné ...'!$C$110:$J$145</definedName>
    <definedName name="_xlnm.Print_Area" localSheetId="1">'1 - úsek 1 - uznatelné ná...'!$C$4:$J$76,'1 - úsek 1 - uznatelné ná...'!$C$82:$J$106,'1 - úsek 1 - uznatelné ná...'!$C$112:$J$250</definedName>
    <definedName name="_xlnm.Print_Area" localSheetId="9">'2 - úsek 2 - neuznatelné ...'!$C$4:$J$76,'2 - úsek 2 - neuznatelné ...'!$C$82:$J$104,'2 - úsek 2 - neuznatelné ...'!$C$110:$J$145</definedName>
    <definedName name="_xlnm.Print_Area" localSheetId="2">'2 - úsek 2 - uznatelné ná...'!$C$4:$J$76,'2 - úsek 2 - uznatelné ná...'!$C$82:$J$106,'2 - úsek 2 - uznatelné ná...'!$C$112:$J$264</definedName>
    <definedName name="_xlnm.Print_Area" localSheetId="10">'3 - úsek 3 - neuznatelné ...'!$C$4:$J$76,'3 - úsek 3 - neuznatelné ...'!$C$82:$J$104,'3 - úsek 3 - neuznatelné ...'!$C$110:$J$139</definedName>
    <definedName name="_xlnm.Print_Area" localSheetId="3">'3 - úsek 3 - uznatelné ná...'!$C$4:$J$76,'3 - úsek 3 - uznatelné ná...'!$C$82:$J$105,'3 - úsek 3 - uznatelné ná...'!$C$111:$J$244</definedName>
    <definedName name="_xlnm.Print_Area" localSheetId="13">'3 - vedlejší rozpočtovné ...'!$C$4:$J$76,'3 - vedlejší rozpočtovné ...'!$C$82:$J$102,'3 - vedlejší rozpočtovné ...'!$C$108:$J$133</definedName>
    <definedName name="_xlnm.Print_Area" localSheetId="11">'4 - úsek 4 - neuznatelné ...'!$C$4:$J$76,'4 - úsek 4 - neuznatelné ...'!$C$82:$J$105,'4 - úsek 4 - neuznatelné ...'!$C$111:$J$158</definedName>
    <definedName name="_xlnm.Print_Area" localSheetId="4">'4 - úsek 4 - uznatelné ná...'!$C$4:$J$76,'4 - úsek 4 - uznatelné ná...'!$C$82:$J$107,'4 - úsek 4 - uznatelné ná...'!$C$113:$J$271</definedName>
    <definedName name="_xlnm.Print_Area" localSheetId="5">'4b - úsek 4b - BUS zastávka'!$C$4:$J$76,'4b - úsek 4b - BUS zastávka'!$C$82:$J$108,'4b - úsek 4b - BUS zastávka'!$C$114:$J$237</definedName>
    <definedName name="_xlnm.Print_Area" localSheetId="12">'6 - úsek 6 - neuznatelné ...'!$C$4:$J$76,'6 - úsek 6 - neuznatelné ...'!$C$82:$J$104,'6 - úsek 6 - neuznatelné ...'!$C$110:$J$139</definedName>
    <definedName name="_xlnm.Print_Area" localSheetId="6">'6 - úsek 6 - uznatelné ná...'!$C$4:$J$76,'6 - úsek 6 - uznatelné ná...'!$C$82:$J$106,'6 - úsek 6 - uznatelné ná...'!$C$112:$J$254</definedName>
    <definedName name="_xlnm.Print_Area" localSheetId="7">'7 - úsek 7 - uznatelné ná...'!$C$4:$J$76,'7 - úsek 7 - uznatelné ná...'!$C$82:$J$106,'7 - úsek 7 - uznatelné ná...'!$C$112:$J$224</definedName>
    <definedName name="_xlnm.Print_Area" localSheetId="0">'Rekapitulace stavby'!$D$4:$AO$76,'Rekapitulace stavby'!$C$82:$AQ$111</definedName>
  </definedNames>
  <calcPr calcId="191029"/>
</workbook>
</file>

<file path=xl/calcChain.xml><?xml version="1.0" encoding="utf-8"?>
<calcChain xmlns="http://schemas.openxmlformats.org/spreadsheetml/2006/main">
  <c r="J37" i="14" l="1"/>
  <c r="J36" i="14"/>
  <c r="AY110" i="1" s="1"/>
  <c r="J35" i="14"/>
  <c r="AX110" i="1" s="1"/>
  <c r="BI133" i="14"/>
  <c r="BH133" i="14"/>
  <c r="BG133" i="14"/>
  <c r="BF133" i="14"/>
  <c r="T133" i="14"/>
  <c r="R133" i="14"/>
  <c r="P133" i="14"/>
  <c r="BI132" i="14"/>
  <c r="BH132" i="14"/>
  <c r="BG132" i="14"/>
  <c r="BF132" i="14"/>
  <c r="T132" i="14"/>
  <c r="R132" i="14"/>
  <c r="P132" i="14"/>
  <c r="BI130" i="14"/>
  <c r="BH130" i="14"/>
  <c r="BG130" i="14"/>
  <c r="BF130" i="14"/>
  <c r="T130" i="14"/>
  <c r="R130" i="14"/>
  <c r="P130" i="14"/>
  <c r="BI129" i="14"/>
  <c r="BH129" i="14"/>
  <c r="BG129" i="14"/>
  <c r="BF129" i="14"/>
  <c r="T129" i="14"/>
  <c r="R129" i="14"/>
  <c r="P129" i="14"/>
  <c r="BI127" i="14"/>
  <c r="BH127" i="14"/>
  <c r="BG127" i="14"/>
  <c r="BF127" i="14"/>
  <c r="T127" i="14"/>
  <c r="R127" i="14"/>
  <c r="P127" i="14"/>
  <c r="BI126" i="14"/>
  <c r="BH126" i="14"/>
  <c r="BG126" i="14"/>
  <c r="BF126" i="14"/>
  <c r="T126" i="14"/>
  <c r="R126" i="14"/>
  <c r="P126" i="14"/>
  <c r="BI124" i="14"/>
  <c r="BH124" i="14"/>
  <c r="BG124" i="14"/>
  <c r="BF124" i="14"/>
  <c r="T124" i="14"/>
  <c r="T123" i="14" s="1"/>
  <c r="R124" i="14"/>
  <c r="R123" i="14"/>
  <c r="P124" i="14"/>
  <c r="P123" i="14" s="1"/>
  <c r="F117" i="14"/>
  <c r="F115" i="14"/>
  <c r="E113" i="14"/>
  <c r="F91" i="14"/>
  <c r="F89" i="14"/>
  <c r="E87" i="14"/>
  <c r="J24" i="14"/>
  <c r="E24" i="14"/>
  <c r="J92" i="14" s="1"/>
  <c r="J23" i="14"/>
  <c r="J21" i="14"/>
  <c r="E21" i="14"/>
  <c r="J117" i="14" s="1"/>
  <c r="J20" i="14"/>
  <c r="J18" i="14"/>
  <c r="E18" i="14"/>
  <c r="F118" i="14" s="1"/>
  <c r="J17" i="14"/>
  <c r="J12" i="14"/>
  <c r="J115" i="14" s="1"/>
  <c r="E7" i="14"/>
  <c r="E85" i="14"/>
  <c r="J39" i="13"/>
  <c r="J38" i="13"/>
  <c r="AY109" i="1" s="1"/>
  <c r="J37" i="13"/>
  <c r="AX109" i="1"/>
  <c r="BI139" i="13"/>
  <c r="BH139" i="13"/>
  <c r="BG139" i="13"/>
  <c r="BF139" i="13"/>
  <c r="T139" i="13"/>
  <c r="T138" i="13" s="1"/>
  <c r="R139" i="13"/>
  <c r="R138" i="13"/>
  <c r="P139" i="13"/>
  <c r="P138" i="13" s="1"/>
  <c r="BI137" i="13"/>
  <c r="BH137" i="13"/>
  <c r="BG137" i="13"/>
  <c r="BF137" i="13"/>
  <c r="T137" i="13"/>
  <c r="R137" i="13"/>
  <c r="P137" i="13"/>
  <c r="BI135" i="13"/>
  <c r="BH135" i="13"/>
  <c r="BG135" i="13"/>
  <c r="BF135" i="13"/>
  <c r="T135" i="13"/>
  <c r="R135" i="13"/>
  <c r="P135" i="13"/>
  <c r="BI134" i="13"/>
  <c r="BH134" i="13"/>
  <c r="BG134" i="13"/>
  <c r="BF134" i="13"/>
  <c r="T134" i="13"/>
  <c r="R134" i="13"/>
  <c r="P134" i="13"/>
  <c r="BI131" i="13"/>
  <c r="BH131" i="13"/>
  <c r="BG131" i="13"/>
  <c r="BF131" i="13"/>
  <c r="T131" i="13"/>
  <c r="T130" i="13"/>
  <c r="R131" i="13"/>
  <c r="R130" i="13"/>
  <c r="P131" i="13"/>
  <c r="P130" i="13" s="1"/>
  <c r="BI128" i="13"/>
  <c r="BH128" i="13"/>
  <c r="BG128" i="13"/>
  <c r="BF128" i="13"/>
  <c r="T128" i="13"/>
  <c r="T127" i="13"/>
  <c r="R128" i="13"/>
  <c r="R127" i="13" s="1"/>
  <c r="P128" i="13"/>
  <c r="P127" i="13"/>
  <c r="F121" i="13"/>
  <c r="F119" i="13"/>
  <c r="E117" i="13"/>
  <c r="F93" i="13"/>
  <c r="F91" i="13"/>
  <c r="E89" i="13"/>
  <c r="J26" i="13"/>
  <c r="E26" i="13"/>
  <c r="J122" i="13"/>
  <c r="J25" i="13"/>
  <c r="J23" i="13"/>
  <c r="E23" i="13"/>
  <c r="J121" i="13"/>
  <c r="J22" i="13"/>
  <c r="J20" i="13"/>
  <c r="E20" i="13"/>
  <c r="F122" i="13"/>
  <c r="J19" i="13"/>
  <c r="J14" i="13"/>
  <c r="J119" i="13"/>
  <c r="E7" i="13"/>
  <c r="E113" i="13" s="1"/>
  <c r="J39" i="12"/>
  <c r="J38" i="12"/>
  <c r="AY108" i="1"/>
  <c r="J37" i="12"/>
  <c r="AX108" i="1" s="1"/>
  <c r="BI158" i="12"/>
  <c r="BH158" i="12"/>
  <c r="BG158" i="12"/>
  <c r="BF158" i="12"/>
  <c r="T158" i="12"/>
  <c r="T157" i="12"/>
  <c r="R158" i="12"/>
  <c r="R157" i="12" s="1"/>
  <c r="P158" i="12"/>
  <c r="P157" i="12"/>
  <c r="BI156" i="12"/>
  <c r="BH156" i="12"/>
  <c r="BG156" i="12"/>
  <c r="BF156" i="12"/>
  <c r="T156" i="12"/>
  <c r="R156" i="12"/>
  <c r="P156" i="12"/>
  <c r="BI154" i="12"/>
  <c r="BH154" i="12"/>
  <c r="BG154" i="12"/>
  <c r="BF154" i="12"/>
  <c r="T154" i="12"/>
  <c r="R154" i="12"/>
  <c r="P154" i="12"/>
  <c r="BI153" i="12"/>
  <c r="BH153" i="12"/>
  <c r="BG153" i="12"/>
  <c r="BF153" i="12"/>
  <c r="T153" i="12"/>
  <c r="R153" i="12"/>
  <c r="P153" i="12"/>
  <c r="BI150" i="12"/>
  <c r="BH150" i="12"/>
  <c r="BG150" i="12"/>
  <c r="BF150" i="12"/>
  <c r="T150" i="12"/>
  <c r="R150" i="12"/>
  <c r="P150" i="12"/>
  <c r="BI148" i="12"/>
  <c r="BH148" i="12"/>
  <c r="BG148" i="12"/>
  <c r="BF148" i="12"/>
  <c r="T148" i="12"/>
  <c r="R148" i="12"/>
  <c r="P148" i="12"/>
  <c r="BI144" i="12"/>
  <c r="BH144" i="12"/>
  <c r="BG144" i="12"/>
  <c r="BF144" i="12"/>
  <c r="T144" i="12"/>
  <c r="R144" i="12"/>
  <c r="P144" i="12"/>
  <c r="BI142" i="12"/>
  <c r="BH142" i="12"/>
  <c r="BG142" i="12"/>
  <c r="BF142" i="12"/>
  <c r="T142" i="12"/>
  <c r="R142" i="12"/>
  <c r="P142" i="12"/>
  <c r="BI140" i="12"/>
  <c r="BH140" i="12"/>
  <c r="BG140" i="12"/>
  <c r="BF140" i="12"/>
  <c r="T140" i="12"/>
  <c r="R140" i="12"/>
  <c r="P140" i="12"/>
  <c r="BI137" i="12"/>
  <c r="BH137" i="12"/>
  <c r="BG137" i="12"/>
  <c r="BF137" i="12"/>
  <c r="T137" i="12"/>
  <c r="R137" i="12"/>
  <c r="P137" i="12"/>
  <c r="BI135" i="12"/>
  <c r="BH135" i="12"/>
  <c r="BG135" i="12"/>
  <c r="BF135" i="12"/>
  <c r="T135" i="12"/>
  <c r="R135" i="12"/>
  <c r="P135" i="12"/>
  <c r="BI131" i="12"/>
  <c r="BH131" i="12"/>
  <c r="BG131" i="12"/>
  <c r="BF131" i="12"/>
  <c r="T131" i="12"/>
  <c r="R131" i="12"/>
  <c r="P131" i="12"/>
  <c r="BI129" i="12"/>
  <c r="BH129" i="12"/>
  <c r="BG129" i="12"/>
  <c r="BF129" i="12"/>
  <c r="T129" i="12"/>
  <c r="R129" i="12"/>
  <c r="P129" i="12"/>
  <c r="F122" i="12"/>
  <c r="F120" i="12"/>
  <c r="E118" i="12"/>
  <c r="F93" i="12"/>
  <c r="F91" i="12"/>
  <c r="E89" i="12"/>
  <c r="J26" i="12"/>
  <c r="E26" i="12"/>
  <c r="J94" i="12"/>
  <c r="J25" i="12"/>
  <c r="J23" i="12"/>
  <c r="E23" i="12"/>
  <c r="J122" i="12" s="1"/>
  <c r="J22" i="12"/>
  <c r="J20" i="12"/>
  <c r="E20" i="12"/>
  <c r="F123" i="12"/>
  <c r="J19" i="12"/>
  <c r="J14" i="12"/>
  <c r="J120" i="12"/>
  <c r="E7" i="12"/>
  <c r="E85" i="12" s="1"/>
  <c r="J39" i="11"/>
  <c r="J38" i="11"/>
  <c r="AY107" i="1"/>
  <c r="J37" i="11"/>
  <c r="AX107" i="1"/>
  <c r="BI139" i="11"/>
  <c r="BH139" i="11"/>
  <c r="BG139" i="11"/>
  <c r="BF139" i="11"/>
  <c r="T139" i="11"/>
  <c r="T138" i="11"/>
  <c r="R139" i="11"/>
  <c r="R138" i="11"/>
  <c r="P139" i="11"/>
  <c r="P138" i="11" s="1"/>
  <c r="BI137" i="11"/>
  <c r="BH137" i="11"/>
  <c r="BG137" i="11"/>
  <c r="BF137" i="11"/>
  <c r="T137" i="11"/>
  <c r="R137" i="11"/>
  <c r="P137" i="11"/>
  <c r="BI135" i="11"/>
  <c r="BH135" i="11"/>
  <c r="BG135" i="11"/>
  <c r="BF135" i="11"/>
  <c r="T135" i="11"/>
  <c r="R135" i="11"/>
  <c r="P135" i="11"/>
  <c r="BI134" i="11"/>
  <c r="BH134" i="11"/>
  <c r="BG134" i="11"/>
  <c r="BF134" i="11"/>
  <c r="T134" i="11"/>
  <c r="R134" i="11"/>
  <c r="P134" i="11"/>
  <c r="BI131" i="11"/>
  <c r="BH131" i="11"/>
  <c r="BG131" i="11"/>
  <c r="BF131" i="11"/>
  <c r="T131" i="11"/>
  <c r="T130" i="11"/>
  <c r="R131" i="11"/>
  <c r="R130" i="11"/>
  <c r="P131" i="11"/>
  <c r="P130" i="11"/>
  <c r="BI128" i="11"/>
  <c r="BH128" i="11"/>
  <c r="BG128" i="11"/>
  <c r="BF128" i="11"/>
  <c r="T128" i="11"/>
  <c r="T127" i="11"/>
  <c r="R128" i="11"/>
  <c r="R127" i="11"/>
  <c r="P128" i="11"/>
  <c r="P127" i="11" s="1"/>
  <c r="F121" i="11"/>
  <c r="F119" i="11"/>
  <c r="E117" i="11"/>
  <c r="F93" i="11"/>
  <c r="F91" i="11"/>
  <c r="E89" i="11"/>
  <c r="J26" i="11"/>
  <c r="E26" i="11"/>
  <c r="J122" i="11" s="1"/>
  <c r="J25" i="11"/>
  <c r="J23" i="11"/>
  <c r="E23" i="11"/>
  <c r="J93" i="11"/>
  <c r="J22" i="11"/>
  <c r="J20" i="11"/>
  <c r="E20" i="11"/>
  <c r="F122" i="11"/>
  <c r="J19" i="11"/>
  <c r="J14" i="11"/>
  <c r="J119" i="11"/>
  <c r="E7" i="11"/>
  <c r="E113" i="11"/>
  <c r="J39" i="10"/>
  <c r="J38" i="10"/>
  <c r="AY106" i="1"/>
  <c r="J37" i="10"/>
  <c r="AX106" i="1"/>
  <c r="BI145" i="10"/>
  <c r="BH145" i="10"/>
  <c r="BG145" i="10"/>
  <c r="BF145" i="10"/>
  <c r="T145" i="10"/>
  <c r="T144" i="10"/>
  <c r="R145" i="10"/>
  <c r="R144" i="10"/>
  <c r="P145" i="10"/>
  <c r="P144" i="10"/>
  <c r="BI143" i="10"/>
  <c r="BH143" i="10"/>
  <c r="BG143" i="10"/>
  <c r="BF143" i="10"/>
  <c r="T143" i="10"/>
  <c r="R143" i="10"/>
  <c r="P143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BI137" i="10"/>
  <c r="BH137" i="10"/>
  <c r="BG137" i="10"/>
  <c r="BF137" i="10"/>
  <c r="T137" i="10"/>
  <c r="R137" i="10"/>
  <c r="P137" i="10"/>
  <c r="BI135" i="10"/>
  <c r="BH135" i="10"/>
  <c r="BG135" i="10"/>
  <c r="BF135" i="10"/>
  <c r="T135" i="10"/>
  <c r="R135" i="10"/>
  <c r="P135" i="10"/>
  <c r="BI133" i="10"/>
  <c r="BH133" i="10"/>
  <c r="BG133" i="10"/>
  <c r="BF133" i="10"/>
  <c r="T133" i="10"/>
  <c r="R133" i="10"/>
  <c r="P133" i="10"/>
  <c r="BI130" i="10"/>
  <c r="BH130" i="10"/>
  <c r="BG130" i="10"/>
  <c r="BF130" i="10"/>
  <c r="T130" i="10"/>
  <c r="R130" i="10"/>
  <c r="P130" i="10"/>
  <c r="BI128" i="10"/>
  <c r="BH128" i="10"/>
  <c r="BG128" i="10"/>
  <c r="BF128" i="10"/>
  <c r="T128" i="10"/>
  <c r="R128" i="10"/>
  <c r="P128" i="10"/>
  <c r="F121" i="10"/>
  <c r="F119" i="10"/>
  <c r="E117" i="10"/>
  <c r="F93" i="10"/>
  <c r="F91" i="10"/>
  <c r="E89" i="10"/>
  <c r="J26" i="10"/>
  <c r="E26" i="10"/>
  <c r="J122" i="10"/>
  <c r="J25" i="10"/>
  <c r="J23" i="10"/>
  <c r="E23" i="10"/>
  <c r="J121" i="10" s="1"/>
  <c r="J22" i="10"/>
  <c r="J20" i="10"/>
  <c r="E20" i="10"/>
  <c r="F122" i="10"/>
  <c r="J19" i="10"/>
  <c r="J14" i="10"/>
  <c r="J119" i="10"/>
  <c r="E7" i="10"/>
  <c r="E113" i="10"/>
  <c r="J39" i="9"/>
  <c r="J38" i="9"/>
  <c r="AY105" i="1"/>
  <c r="J37" i="9"/>
  <c r="AX105" i="1" s="1"/>
  <c r="BI145" i="9"/>
  <c r="BH145" i="9"/>
  <c r="BG145" i="9"/>
  <c r="BF145" i="9"/>
  <c r="T145" i="9"/>
  <c r="T144" i="9"/>
  <c r="R145" i="9"/>
  <c r="R144" i="9" s="1"/>
  <c r="P145" i="9"/>
  <c r="P144" i="9" s="1"/>
  <c r="BI143" i="9"/>
  <c r="BH143" i="9"/>
  <c r="BG143" i="9"/>
  <c r="BF143" i="9"/>
  <c r="T143" i="9"/>
  <c r="R143" i="9"/>
  <c r="P143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7" i="9"/>
  <c r="BH137" i="9"/>
  <c r="BG137" i="9"/>
  <c r="BF137" i="9"/>
  <c r="T137" i="9"/>
  <c r="R137" i="9"/>
  <c r="P137" i="9"/>
  <c r="BI135" i="9"/>
  <c r="BH135" i="9"/>
  <c r="BG135" i="9"/>
  <c r="BF135" i="9"/>
  <c r="T135" i="9"/>
  <c r="R135" i="9"/>
  <c r="P135" i="9"/>
  <c r="BI133" i="9"/>
  <c r="BH133" i="9"/>
  <c r="BG133" i="9"/>
  <c r="BF133" i="9"/>
  <c r="T133" i="9"/>
  <c r="R133" i="9"/>
  <c r="P133" i="9"/>
  <c r="BI130" i="9"/>
  <c r="BH130" i="9"/>
  <c r="BG130" i="9"/>
  <c r="BF130" i="9"/>
  <c r="T130" i="9"/>
  <c r="R130" i="9"/>
  <c r="P130" i="9"/>
  <c r="BI128" i="9"/>
  <c r="BH128" i="9"/>
  <c r="BG128" i="9"/>
  <c r="BF128" i="9"/>
  <c r="T128" i="9"/>
  <c r="R128" i="9"/>
  <c r="P128" i="9"/>
  <c r="F121" i="9"/>
  <c r="F119" i="9"/>
  <c r="E117" i="9"/>
  <c r="F93" i="9"/>
  <c r="F91" i="9"/>
  <c r="E89" i="9"/>
  <c r="J26" i="9"/>
  <c r="E26" i="9"/>
  <c r="J122" i="9"/>
  <c r="J25" i="9"/>
  <c r="J23" i="9"/>
  <c r="E23" i="9"/>
  <c r="J121" i="9" s="1"/>
  <c r="J22" i="9"/>
  <c r="J20" i="9"/>
  <c r="E20" i="9"/>
  <c r="F122" i="9"/>
  <c r="J19" i="9"/>
  <c r="J14" i="9"/>
  <c r="J91" i="9"/>
  <c r="E7" i="9"/>
  <c r="E113" i="9" s="1"/>
  <c r="J39" i="8"/>
  <c r="J38" i="8"/>
  <c r="AY103" i="1"/>
  <c r="J37" i="8"/>
  <c r="AX103" i="1" s="1"/>
  <c r="BI224" i="8"/>
  <c r="BH224" i="8"/>
  <c r="BG224" i="8"/>
  <c r="BF224" i="8"/>
  <c r="T224" i="8"/>
  <c r="T223" i="8"/>
  <c r="R224" i="8"/>
  <c r="R223" i="8" s="1"/>
  <c r="P224" i="8"/>
  <c r="P223" i="8" s="1"/>
  <c r="BI222" i="8"/>
  <c r="BH222" i="8"/>
  <c r="BG222" i="8"/>
  <c r="BF222" i="8"/>
  <c r="T222" i="8"/>
  <c r="R222" i="8"/>
  <c r="P222" i="8"/>
  <c r="BI220" i="8"/>
  <c r="BH220" i="8"/>
  <c r="BG220" i="8"/>
  <c r="BF220" i="8"/>
  <c r="T220" i="8"/>
  <c r="R220" i="8"/>
  <c r="P220" i="8"/>
  <c r="BI219" i="8"/>
  <c r="BH219" i="8"/>
  <c r="BG219" i="8"/>
  <c r="BF219" i="8"/>
  <c r="T219" i="8"/>
  <c r="R219" i="8"/>
  <c r="P219" i="8"/>
  <c r="BI217" i="8"/>
  <c r="BH217" i="8"/>
  <c r="BG217" i="8"/>
  <c r="BF217" i="8"/>
  <c r="T217" i="8"/>
  <c r="R217" i="8"/>
  <c r="P217" i="8"/>
  <c r="BI216" i="8"/>
  <c r="BH216" i="8"/>
  <c r="BG216" i="8"/>
  <c r="BF216" i="8"/>
  <c r="T216" i="8"/>
  <c r="R216" i="8"/>
  <c r="P216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10" i="8"/>
  <c r="BH210" i="8"/>
  <c r="BG210" i="8"/>
  <c r="BF210" i="8"/>
  <c r="T210" i="8"/>
  <c r="R210" i="8"/>
  <c r="P210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3" i="8"/>
  <c r="BH203" i="8"/>
  <c r="BG203" i="8"/>
  <c r="BF203" i="8"/>
  <c r="T203" i="8"/>
  <c r="R203" i="8"/>
  <c r="P203" i="8"/>
  <c r="BI201" i="8"/>
  <c r="BH201" i="8"/>
  <c r="BG201" i="8"/>
  <c r="BF201" i="8"/>
  <c r="T201" i="8"/>
  <c r="T200" i="8" s="1"/>
  <c r="R201" i="8"/>
  <c r="R200" i="8" s="1"/>
  <c r="P201" i="8"/>
  <c r="P200" i="8"/>
  <c r="BI199" i="8"/>
  <c r="BH199" i="8"/>
  <c r="BG199" i="8"/>
  <c r="BF199" i="8"/>
  <c r="T199" i="8"/>
  <c r="R199" i="8"/>
  <c r="P199" i="8"/>
  <c r="BI196" i="8"/>
  <c r="BH196" i="8"/>
  <c r="BG196" i="8"/>
  <c r="BF196" i="8"/>
  <c r="T196" i="8"/>
  <c r="R196" i="8"/>
  <c r="P196" i="8"/>
  <c r="BI193" i="8"/>
  <c r="BH193" i="8"/>
  <c r="BG193" i="8"/>
  <c r="BF193" i="8"/>
  <c r="T193" i="8"/>
  <c r="R193" i="8"/>
  <c r="P193" i="8"/>
  <c r="BI190" i="8"/>
  <c r="BH190" i="8"/>
  <c r="BG190" i="8"/>
  <c r="BF190" i="8"/>
  <c r="T190" i="8"/>
  <c r="R190" i="8"/>
  <c r="P190" i="8"/>
  <c r="BI187" i="8"/>
  <c r="BH187" i="8"/>
  <c r="BG187" i="8"/>
  <c r="BF187" i="8"/>
  <c r="T187" i="8"/>
  <c r="R187" i="8"/>
  <c r="P187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7" i="8"/>
  <c r="BH177" i="8"/>
  <c r="BG177" i="8"/>
  <c r="BF177" i="8"/>
  <c r="T177" i="8"/>
  <c r="R177" i="8"/>
  <c r="P177" i="8"/>
  <c r="BI175" i="8"/>
  <c r="BH175" i="8"/>
  <c r="BG175" i="8"/>
  <c r="BF175" i="8"/>
  <c r="T175" i="8"/>
  <c r="R175" i="8"/>
  <c r="P175" i="8"/>
  <c r="BI173" i="8"/>
  <c r="BH173" i="8"/>
  <c r="BG173" i="8"/>
  <c r="BF173" i="8"/>
  <c r="T173" i="8"/>
  <c r="R173" i="8"/>
  <c r="P173" i="8"/>
  <c r="BI166" i="8"/>
  <c r="BH166" i="8"/>
  <c r="BG166" i="8"/>
  <c r="BF166" i="8"/>
  <c r="T166" i="8"/>
  <c r="R166" i="8"/>
  <c r="P166" i="8"/>
  <c r="BI160" i="8"/>
  <c r="BH160" i="8"/>
  <c r="BG160" i="8"/>
  <c r="BF160" i="8"/>
  <c r="T160" i="8"/>
  <c r="R160" i="8"/>
  <c r="P160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49" i="8"/>
  <c r="BH149" i="8"/>
  <c r="BG149" i="8"/>
  <c r="BF149" i="8"/>
  <c r="T149" i="8"/>
  <c r="R149" i="8"/>
  <c r="P149" i="8"/>
  <c r="BI147" i="8"/>
  <c r="BH147" i="8"/>
  <c r="BG147" i="8"/>
  <c r="BF147" i="8"/>
  <c r="T147" i="8"/>
  <c r="R147" i="8"/>
  <c r="P147" i="8"/>
  <c r="BI145" i="8"/>
  <c r="BH145" i="8"/>
  <c r="BG145" i="8"/>
  <c r="BF145" i="8"/>
  <c r="T145" i="8"/>
  <c r="R145" i="8"/>
  <c r="P145" i="8"/>
  <c r="BI141" i="8"/>
  <c r="BH141" i="8"/>
  <c r="BG141" i="8"/>
  <c r="BF141" i="8"/>
  <c r="T141" i="8"/>
  <c r="R141" i="8"/>
  <c r="P141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0" i="8"/>
  <c r="BH130" i="8"/>
  <c r="BG130" i="8"/>
  <c r="BF130" i="8"/>
  <c r="T130" i="8"/>
  <c r="R130" i="8"/>
  <c r="P130" i="8"/>
  <c r="F123" i="8"/>
  <c r="F121" i="8"/>
  <c r="E119" i="8"/>
  <c r="F93" i="8"/>
  <c r="F91" i="8"/>
  <c r="E89" i="8"/>
  <c r="J26" i="8"/>
  <c r="E26" i="8"/>
  <c r="J124" i="8" s="1"/>
  <c r="J25" i="8"/>
  <c r="J23" i="8"/>
  <c r="E23" i="8"/>
  <c r="J123" i="8"/>
  <c r="J22" i="8"/>
  <c r="J20" i="8"/>
  <c r="E20" i="8"/>
  <c r="F94" i="8" s="1"/>
  <c r="J19" i="8"/>
  <c r="J14" i="8"/>
  <c r="J121" i="8" s="1"/>
  <c r="E7" i="8"/>
  <c r="E85" i="8" s="1"/>
  <c r="J39" i="7"/>
  <c r="J38" i="7"/>
  <c r="AY102" i="1" s="1"/>
  <c r="J37" i="7"/>
  <c r="AX102" i="1" s="1"/>
  <c r="BI254" i="7"/>
  <c r="BH254" i="7"/>
  <c r="BG254" i="7"/>
  <c r="BF254" i="7"/>
  <c r="T254" i="7"/>
  <c r="T253" i="7" s="1"/>
  <c r="R254" i="7"/>
  <c r="R253" i="7" s="1"/>
  <c r="P254" i="7"/>
  <c r="P253" i="7"/>
  <c r="BI252" i="7"/>
  <c r="BH252" i="7"/>
  <c r="BG252" i="7"/>
  <c r="BF252" i="7"/>
  <c r="T252" i="7"/>
  <c r="R252" i="7"/>
  <c r="P252" i="7"/>
  <c r="BI250" i="7"/>
  <c r="BH250" i="7"/>
  <c r="BG250" i="7"/>
  <c r="BF250" i="7"/>
  <c r="T250" i="7"/>
  <c r="R250" i="7"/>
  <c r="P250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5" i="7"/>
  <c r="BH245" i="7"/>
  <c r="BG245" i="7"/>
  <c r="BF245" i="7"/>
  <c r="T245" i="7"/>
  <c r="R245" i="7"/>
  <c r="P245" i="7"/>
  <c r="BI243" i="7"/>
  <c r="BH243" i="7"/>
  <c r="BG243" i="7"/>
  <c r="BF243" i="7"/>
  <c r="T243" i="7"/>
  <c r="R243" i="7"/>
  <c r="P243" i="7"/>
  <c r="BI242" i="7"/>
  <c r="BH242" i="7"/>
  <c r="BG242" i="7"/>
  <c r="BF242" i="7"/>
  <c r="T242" i="7"/>
  <c r="R242" i="7"/>
  <c r="P242" i="7"/>
  <c r="BI240" i="7"/>
  <c r="BH240" i="7"/>
  <c r="BG240" i="7"/>
  <c r="BF240" i="7"/>
  <c r="T240" i="7"/>
  <c r="R240" i="7"/>
  <c r="P240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33" i="7"/>
  <c r="BH233" i="7"/>
  <c r="BG233" i="7"/>
  <c r="BF233" i="7"/>
  <c r="T233" i="7"/>
  <c r="R233" i="7"/>
  <c r="P233" i="7"/>
  <c r="BI231" i="7"/>
  <c r="BH231" i="7"/>
  <c r="BG231" i="7"/>
  <c r="BF231" i="7"/>
  <c r="T231" i="7"/>
  <c r="R231" i="7"/>
  <c r="P231" i="7"/>
  <c r="BI230" i="7"/>
  <c r="BH230" i="7"/>
  <c r="BG230" i="7"/>
  <c r="BF230" i="7"/>
  <c r="T230" i="7"/>
  <c r="R230" i="7"/>
  <c r="P230" i="7"/>
  <c r="BI229" i="7"/>
  <c r="BH229" i="7"/>
  <c r="BG229" i="7"/>
  <c r="BF229" i="7"/>
  <c r="T229" i="7"/>
  <c r="R229" i="7"/>
  <c r="P229" i="7"/>
  <c r="BI226" i="7"/>
  <c r="BH226" i="7"/>
  <c r="BG226" i="7"/>
  <c r="BF226" i="7"/>
  <c r="T226" i="7"/>
  <c r="R226" i="7"/>
  <c r="P226" i="7"/>
  <c r="BI223" i="7"/>
  <c r="BH223" i="7"/>
  <c r="BG223" i="7"/>
  <c r="BF223" i="7"/>
  <c r="T223" i="7"/>
  <c r="R223" i="7"/>
  <c r="P223" i="7"/>
  <c r="BI220" i="7"/>
  <c r="BH220" i="7"/>
  <c r="BG220" i="7"/>
  <c r="BF220" i="7"/>
  <c r="T220" i="7"/>
  <c r="R220" i="7"/>
  <c r="P220" i="7"/>
  <c r="BI217" i="7"/>
  <c r="BH217" i="7"/>
  <c r="BG217" i="7"/>
  <c r="BF217" i="7"/>
  <c r="T217" i="7"/>
  <c r="R217" i="7"/>
  <c r="P217" i="7"/>
  <c r="BI212" i="7"/>
  <c r="BH212" i="7"/>
  <c r="BG212" i="7"/>
  <c r="BF212" i="7"/>
  <c r="T212" i="7"/>
  <c r="R212" i="7"/>
  <c r="P212" i="7"/>
  <c r="BI209" i="7"/>
  <c r="BH209" i="7"/>
  <c r="BG209" i="7"/>
  <c r="BF209" i="7"/>
  <c r="T209" i="7"/>
  <c r="R209" i="7"/>
  <c r="P209" i="7"/>
  <c r="BI206" i="7"/>
  <c r="BH206" i="7"/>
  <c r="BG206" i="7"/>
  <c r="BF206" i="7"/>
  <c r="T206" i="7"/>
  <c r="R206" i="7"/>
  <c r="P206" i="7"/>
  <c r="BI203" i="7"/>
  <c r="BH203" i="7"/>
  <c r="BG203" i="7"/>
  <c r="BF203" i="7"/>
  <c r="T203" i="7"/>
  <c r="R203" i="7"/>
  <c r="P203" i="7"/>
  <c r="BI198" i="7"/>
  <c r="BH198" i="7"/>
  <c r="BG198" i="7"/>
  <c r="BF198" i="7"/>
  <c r="T198" i="7"/>
  <c r="R198" i="7"/>
  <c r="P198" i="7"/>
  <c r="BI196" i="7"/>
  <c r="BH196" i="7"/>
  <c r="BG196" i="7"/>
  <c r="BF196" i="7"/>
  <c r="T196" i="7"/>
  <c r="R196" i="7"/>
  <c r="P196" i="7"/>
  <c r="BI194" i="7"/>
  <c r="BH194" i="7"/>
  <c r="BG194" i="7"/>
  <c r="BF194" i="7"/>
  <c r="T194" i="7"/>
  <c r="R194" i="7"/>
  <c r="P194" i="7"/>
  <c r="BI192" i="7"/>
  <c r="BH192" i="7"/>
  <c r="BG192" i="7"/>
  <c r="BF192" i="7"/>
  <c r="T192" i="7"/>
  <c r="R192" i="7"/>
  <c r="P192" i="7"/>
  <c r="BI186" i="7"/>
  <c r="BH186" i="7"/>
  <c r="BG186" i="7"/>
  <c r="BF186" i="7"/>
  <c r="T186" i="7"/>
  <c r="R186" i="7"/>
  <c r="P186" i="7"/>
  <c r="BI184" i="7"/>
  <c r="BH184" i="7"/>
  <c r="BG184" i="7"/>
  <c r="BF184" i="7"/>
  <c r="T184" i="7"/>
  <c r="R184" i="7"/>
  <c r="P184" i="7"/>
  <c r="BI178" i="7"/>
  <c r="BH178" i="7"/>
  <c r="BG178" i="7"/>
  <c r="BF178" i="7"/>
  <c r="T178" i="7"/>
  <c r="R178" i="7"/>
  <c r="P178" i="7"/>
  <c r="BI172" i="7"/>
  <c r="BH172" i="7"/>
  <c r="BG172" i="7"/>
  <c r="BF172" i="7"/>
  <c r="T172" i="7"/>
  <c r="R172" i="7"/>
  <c r="P172" i="7"/>
  <c r="BI164" i="7"/>
  <c r="BH164" i="7"/>
  <c r="BG164" i="7"/>
  <c r="BF164" i="7"/>
  <c r="T164" i="7"/>
  <c r="R164" i="7"/>
  <c r="P164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3" i="7"/>
  <c r="BH143" i="7"/>
  <c r="BG143" i="7"/>
  <c r="BF143" i="7"/>
  <c r="T143" i="7"/>
  <c r="R143" i="7"/>
  <c r="P143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F123" i="7"/>
  <c r="F121" i="7"/>
  <c r="E119" i="7"/>
  <c r="F93" i="7"/>
  <c r="F91" i="7"/>
  <c r="E89" i="7"/>
  <c r="J26" i="7"/>
  <c r="E26" i="7"/>
  <c r="J124" i="7" s="1"/>
  <c r="J25" i="7"/>
  <c r="J23" i="7"/>
  <c r="E23" i="7"/>
  <c r="J123" i="7"/>
  <c r="J22" i="7"/>
  <c r="J20" i="7"/>
  <c r="E20" i="7"/>
  <c r="F124" i="7" s="1"/>
  <c r="J19" i="7"/>
  <c r="J14" i="7"/>
  <c r="J91" i="7" s="1"/>
  <c r="E7" i="7"/>
  <c r="E115" i="7" s="1"/>
  <c r="J41" i="6"/>
  <c r="J40" i="6"/>
  <c r="AY101" i="1" s="1"/>
  <c r="J39" i="6"/>
  <c r="AX101" i="1" s="1"/>
  <c r="BI237" i="6"/>
  <c r="BH237" i="6"/>
  <c r="BG237" i="6"/>
  <c r="BF237" i="6"/>
  <c r="T237" i="6"/>
  <c r="T236" i="6" s="1"/>
  <c r="R237" i="6"/>
  <c r="R236" i="6" s="1"/>
  <c r="P237" i="6"/>
  <c r="P236" i="6"/>
  <c r="BI235" i="6"/>
  <c r="BH235" i="6"/>
  <c r="BG235" i="6"/>
  <c r="BF235" i="6"/>
  <c r="T235" i="6"/>
  <c r="R235" i="6"/>
  <c r="P235" i="6"/>
  <c r="BI233" i="6"/>
  <c r="BH233" i="6"/>
  <c r="BG233" i="6"/>
  <c r="BF233" i="6"/>
  <c r="T233" i="6"/>
  <c r="R233" i="6"/>
  <c r="P233" i="6"/>
  <c r="BI232" i="6"/>
  <c r="BH232" i="6"/>
  <c r="BG232" i="6"/>
  <c r="BF232" i="6"/>
  <c r="T232" i="6"/>
  <c r="R232" i="6"/>
  <c r="P232" i="6"/>
  <c r="BI230" i="6"/>
  <c r="BH230" i="6"/>
  <c r="BG230" i="6"/>
  <c r="BF230" i="6"/>
  <c r="T230" i="6"/>
  <c r="R230" i="6"/>
  <c r="P230" i="6"/>
  <c r="BI227" i="6"/>
  <c r="BH227" i="6"/>
  <c r="BG227" i="6"/>
  <c r="BF227" i="6"/>
  <c r="T227" i="6"/>
  <c r="R227" i="6"/>
  <c r="P227" i="6"/>
  <c r="BI226" i="6"/>
  <c r="BH226" i="6"/>
  <c r="BG226" i="6"/>
  <c r="BF226" i="6"/>
  <c r="T226" i="6"/>
  <c r="R226" i="6"/>
  <c r="P226" i="6"/>
  <c r="BI225" i="6"/>
  <c r="BH225" i="6"/>
  <c r="BG225" i="6"/>
  <c r="BF225" i="6"/>
  <c r="T225" i="6"/>
  <c r="R225" i="6"/>
  <c r="P225" i="6"/>
  <c r="BI224" i="6"/>
  <c r="BH224" i="6"/>
  <c r="BG224" i="6"/>
  <c r="BF224" i="6"/>
  <c r="T224" i="6"/>
  <c r="R224" i="6"/>
  <c r="P224" i="6"/>
  <c r="BI222" i="6"/>
  <c r="BH222" i="6"/>
  <c r="BG222" i="6"/>
  <c r="BF222" i="6"/>
  <c r="T222" i="6"/>
  <c r="R222" i="6"/>
  <c r="P222" i="6"/>
  <c r="BI221" i="6"/>
  <c r="BH221" i="6"/>
  <c r="BG221" i="6"/>
  <c r="BF221" i="6"/>
  <c r="T221" i="6"/>
  <c r="R221" i="6"/>
  <c r="P221" i="6"/>
  <c r="BI220" i="6"/>
  <c r="BH220" i="6"/>
  <c r="BG220" i="6"/>
  <c r="BF220" i="6"/>
  <c r="T220" i="6"/>
  <c r="R220" i="6"/>
  <c r="P220" i="6"/>
  <c r="BI218" i="6"/>
  <c r="BH218" i="6"/>
  <c r="BG218" i="6"/>
  <c r="BF218" i="6"/>
  <c r="T218" i="6"/>
  <c r="R218" i="6"/>
  <c r="P218" i="6"/>
  <c r="BI216" i="6"/>
  <c r="BH216" i="6"/>
  <c r="BG216" i="6"/>
  <c r="BF216" i="6"/>
  <c r="T216" i="6"/>
  <c r="R216" i="6"/>
  <c r="P216" i="6"/>
  <c r="BI214" i="6"/>
  <c r="BH214" i="6"/>
  <c r="BG214" i="6"/>
  <c r="BF214" i="6"/>
  <c r="T214" i="6"/>
  <c r="R214" i="6"/>
  <c r="P214" i="6"/>
  <c r="BI213" i="6"/>
  <c r="BH213" i="6"/>
  <c r="BG213" i="6"/>
  <c r="BF213" i="6"/>
  <c r="T213" i="6"/>
  <c r="R213" i="6"/>
  <c r="P213" i="6"/>
  <c r="BI211" i="6"/>
  <c r="BH211" i="6"/>
  <c r="BG211" i="6"/>
  <c r="BF211" i="6"/>
  <c r="T211" i="6"/>
  <c r="R211" i="6"/>
  <c r="P211" i="6"/>
  <c r="BI208" i="6"/>
  <c r="BH208" i="6"/>
  <c r="BG208" i="6"/>
  <c r="BF208" i="6"/>
  <c r="T208" i="6"/>
  <c r="R208" i="6"/>
  <c r="P208" i="6"/>
  <c r="BI205" i="6"/>
  <c r="BH205" i="6"/>
  <c r="BG205" i="6"/>
  <c r="BF205" i="6"/>
  <c r="T205" i="6"/>
  <c r="R205" i="6"/>
  <c r="P205" i="6"/>
  <c r="BI202" i="6"/>
  <c r="BH202" i="6"/>
  <c r="BG202" i="6"/>
  <c r="BF202" i="6"/>
  <c r="T202" i="6"/>
  <c r="R202" i="6"/>
  <c r="P202" i="6"/>
  <c r="BI199" i="6"/>
  <c r="BH199" i="6"/>
  <c r="BG199" i="6"/>
  <c r="BF199" i="6"/>
  <c r="T199" i="6"/>
  <c r="R199" i="6"/>
  <c r="P199" i="6"/>
  <c r="BI193" i="6"/>
  <c r="BH193" i="6"/>
  <c r="BG193" i="6"/>
  <c r="BF193" i="6"/>
  <c r="T193" i="6"/>
  <c r="R193" i="6"/>
  <c r="P193" i="6"/>
  <c r="BI191" i="6"/>
  <c r="BH191" i="6"/>
  <c r="BG191" i="6"/>
  <c r="BF191" i="6"/>
  <c r="T191" i="6"/>
  <c r="R191" i="6"/>
  <c r="P191" i="6"/>
  <c r="BI189" i="6"/>
  <c r="BH189" i="6"/>
  <c r="BG189" i="6"/>
  <c r="BF189" i="6"/>
  <c r="T189" i="6"/>
  <c r="R189" i="6"/>
  <c r="P189" i="6"/>
  <c r="BI187" i="6"/>
  <c r="BH187" i="6"/>
  <c r="BG187" i="6"/>
  <c r="BF187" i="6"/>
  <c r="T187" i="6"/>
  <c r="R187" i="6"/>
  <c r="P187" i="6"/>
  <c r="BI185" i="6"/>
  <c r="BH185" i="6"/>
  <c r="BG185" i="6"/>
  <c r="BF185" i="6"/>
  <c r="T185" i="6"/>
  <c r="R185" i="6"/>
  <c r="P185" i="6"/>
  <c r="BI178" i="6"/>
  <c r="BH178" i="6"/>
  <c r="BG178" i="6"/>
  <c r="BF178" i="6"/>
  <c r="T178" i="6"/>
  <c r="R178" i="6"/>
  <c r="P178" i="6"/>
  <c r="BI172" i="6"/>
  <c r="BH172" i="6"/>
  <c r="BG172" i="6"/>
  <c r="BF172" i="6"/>
  <c r="T172" i="6"/>
  <c r="R172" i="6"/>
  <c r="P172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6" i="6"/>
  <c r="BH166" i="6"/>
  <c r="BG166" i="6"/>
  <c r="BF166" i="6"/>
  <c r="T166" i="6"/>
  <c r="R166" i="6"/>
  <c r="P166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6" i="6"/>
  <c r="BH156" i="6"/>
  <c r="BG156" i="6"/>
  <c r="BF156" i="6"/>
  <c r="T156" i="6"/>
  <c r="R156" i="6"/>
  <c r="P156" i="6"/>
  <c r="BI154" i="6"/>
  <c r="BH154" i="6"/>
  <c r="BG154" i="6"/>
  <c r="BF154" i="6"/>
  <c r="T154" i="6"/>
  <c r="R154" i="6"/>
  <c r="P154" i="6"/>
  <c r="BI152" i="6"/>
  <c r="BH152" i="6"/>
  <c r="BG152" i="6"/>
  <c r="BF152" i="6"/>
  <c r="T152" i="6"/>
  <c r="R152" i="6"/>
  <c r="P152" i="6"/>
  <c r="BI148" i="6"/>
  <c r="BH148" i="6"/>
  <c r="BG148" i="6"/>
  <c r="BF148" i="6"/>
  <c r="T148" i="6"/>
  <c r="R148" i="6"/>
  <c r="P148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F127" i="6"/>
  <c r="F125" i="6"/>
  <c r="E123" i="6"/>
  <c r="F95" i="6"/>
  <c r="F93" i="6"/>
  <c r="E91" i="6"/>
  <c r="J28" i="6"/>
  <c r="E28" i="6"/>
  <c r="J128" i="6"/>
  <c r="J27" i="6"/>
  <c r="J25" i="6"/>
  <c r="E25" i="6"/>
  <c r="J95" i="6" s="1"/>
  <c r="J24" i="6"/>
  <c r="J22" i="6"/>
  <c r="E22" i="6"/>
  <c r="F128" i="6"/>
  <c r="J21" i="6"/>
  <c r="J16" i="6"/>
  <c r="J125" i="6"/>
  <c r="E7" i="6"/>
  <c r="E85" i="6"/>
  <c r="J39" i="5"/>
  <c r="J38" i="5"/>
  <c r="AY100" i="1"/>
  <c r="J37" i="5"/>
  <c r="AX100" i="1" s="1"/>
  <c r="BI271" i="5"/>
  <c r="BH271" i="5"/>
  <c r="BG271" i="5"/>
  <c r="BF271" i="5"/>
  <c r="T271" i="5"/>
  <c r="T270" i="5"/>
  <c r="R271" i="5"/>
  <c r="R270" i="5" s="1"/>
  <c r="P271" i="5"/>
  <c r="P270" i="5" s="1"/>
  <c r="BI269" i="5"/>
  <c r="BH269" i="5"/>
  <c r="BG269" i="5"/>
  <c r="BF269" i="5"/>
  <c r="T269" i="5"/>
  <c r="R269" i="5"/>
  <c r="P269" i="5"/>
  <c r="BI267" i="5"/>
  <c r="BH267" i="5"/>
  <c r="BG267" i="5"/>
  <c r="BF267" i="5"/>
  <c r="T267" i="5"/>
  <c r="R267" i="5"/>
  <c r="P267" i="5"/>
  <c r="BI266" i="5"/>
  <c r="BH266" i="5"/>
  <c r="BG266" i="5"/>
  <c r="BF266" i="5"/>
  <c r="T266" i="5"/>
  <c r="R266" i="5"/>
  <c r="P266" i="5"/>
  <c r="BI263" i="5"/>
  <c r="BH263" i="5"/>
  <c r="BG263" i="5"/>
  <c r="BF263" i="5"/>
  <c r="T263" i="5"/>
  <c r="R263" i="5"/>
  <c r="P263" i="5"/>
  <c r="BI262" i="5"/>
  <c r="BH262" i="5"/>
  <c r="BG262" i="5"/>
  <c r="BF262" i="5"/>
  <c r="T262" i="5"/>
  <c r="R262" i="5"/>
  <c r="P262" i="5"/>
  <c r="BI261" i="5"/>
  <c r="BH261" i="5"/>
  <c r="BG261" i="5"/>
  <c r="BF261" i="5"/>
  <c r="T261" i="5"/>
  <c r="R261" i="5"/>
  <c r="P261" i="5"/>
  <c r="BI260" i="5"/>
  <c r="BH260" i="5"/>
  <c r="BG260" i="5"/>
  <c r="BF260" i="5"/>
  <c r="T260" i="5"/>
  <c r="R260" i="5"/>
  <c r="P260" i="5"/>
  <c r="BI259" i="5"/>
  <c r="BH259" i="5"/>
  <c r="BG259" i="5"/>
  <c r="BF259" i="5"/>
  <c r="T259" i="5"/>
  <c r="R259" i="5"/>
  <c r="P259" i="5"/>
  <c r="BI257" i="5"/>
  <c r="BH257" i="5"/>
  <c r="BG257" i="5"/>
  <c r="BF257" i="5"/>
  <c r="T257" i="5"/>
  <c r="R257" i="5"/>
  <c r="P257" i="5"/>
  <c r="BI255" i="5"/>
  <c r="BH255" i="5"/>
  <c r="BG255" i="5"/>
  <c r="BF255" i="5"/>
  <c r="T255" i="5"/>
  <c r="R255" i="5"/>
  <c r="P255" i="5"/>
  <c r="BI254" i="5"/>
  <c r="BH254" i="5"/>
  <c r="BG254" i="5"/>
  <c r="BF254" i="5"/>
  <c r="T254" i="5"/>
  <c r="R254" i="5"/>
  <c r="P254" i="5"/>
  <c r="BI252" i="5"/>
  <c r="BH252" i="5"/>
  <c r="BG252" i="5"/>
  <c r="BF252" i="5"/>
  <c r="T252" i="5"/>
  <c r="R252" i="5"/>
  <c r="P252" i="5"/>
  <c r="BI250" i="5"/>
  <c r="BH250" i="5"/>
  <c r="BG250" i="5"/>
  <c r="BF250" i="5"/>
  <c r="T250" i="5"/>
  <c r="R250" i="5"/>
  <c r="P250" i="5"/>
  <c r="BI248" i="5"/>
  <c r="BH248" i="5"/>
  <c r="BG248" i="5"/>
  <c r="BF248" i="5"/>
  <c r="T248" i="5"/>
  <c r="R248" i="5"/>
  <c r="P248" i="5"/>
  <c r="BI247" i="5"/>
  <c r="BH247" i="5"/>
  <c r="BG247" i="5"/>
  <c r="BF247" i="5"/>
  <c r="T247" i="5"/>
  <c r="R247" i="5"/>
  <c r="P247" i="5"/>
  <c r="BI245" i="5"/>
  <c r="BH245" i="5"/>
  <c r="BG245" i="5"/>
  <c r="BF245" i="5"/>
  <c r="T245" i="5"/>
  <c r="T244" i="5"/>
  <c r="R245" i="5"/>
  <c r="R244" i="5"/>
  <c r="P245" i="5"/>
  <c r="P244" i="5" s="1"/>
  <c r="BI243" i="5"/>
  <c r="BH243" i="5"/>
  <c r="BG243" i="5"/>
  <c r="BF243" i="5"/>
  <c r="T243" i="5"/>
  <c r="R243" i="5"/>
  <c r="P243" i="5"/>
  <c r="BI240" i="5"/>
  <c r="BH240" i="5"/>
  <c r="BG240" i="5"/>
  <c r="BF240" i="5"/>
  <c r="T240" i="5"/>
  <c r="R240" i="5"/>
  <c r="P240" i="5"/>
  <c r="BI237" i="5"/>
  <c r="BH237" i="5"/>
  <c r="BG237" i="5"/>
  <c r="BF237" i="5"/>
  <c r="T237" i="5"/>
  <c r="R237" i="5"/>
  <c r="P237" i="5"/>
  <c r="BI234" i="5"/>
  <c r="BH234" i="5"/>
  <c r="BG234" i="5"/>
  <c r="BF234" i="5"/>
  <c r="T234" i="5"/>
  <c r="R234" i="5"/>
  <c r="P234" i="5"/>
  <c r="BI229" i="5"/>
  <c r="BH229" i="5"/>
  <c r="BG229" i="5"/>
  <c r="BF229" i="5"/>
  <c r="T229" i="5"/>
  <c r="R229" i="5"/>
  <c r="P229" i="5"/>
  <c r="BI226" i="5"/>
  <c r="BH226" i="5"/>
  <c r="BG226" i="5"/>
  <c r="BF226" i="5"/>
  <c r="T226" i="5"/>
  <c r="R226" i="5"/>
  <c r="P226" i="5"/>
  <c r="BI223" i="5"/>
  <c r="BH223" i="5"/>
  <c r="BG223" i="5"/>
  <c r="BF223" i="5"/>
  <c r="T223" i="5"/>
  <c r="R223" i="5"/>
  <c r="P223" i="5"/>
  <c r="BI220" i="5"/>
  <c r="BH220" i="5"/>
  <c r="BG220" i="5"/>
  <c r="BF220" i="5"/>
  <c r="T220" i="5"/>
  <c r="R220" i="5"/>
  <c r="P220" i="5"/>
  <c r="BI217" i="5"/>
  <c r="BH217" i="5"/>
  <c r="BG217" i="5"/>
  <c r="BF217" i="5"/>
  <c r="T217" i="5"/>
  <c r="R217" i="5"/>
  <c r="P217" i="5"/>
  <c r="BI211" i="5"/>
  <c r="BH211" i="5"/>
  <c r="BG211" i="5"/>
  <c r="BF211" i="5"/>
  <c r="T211" i="5"/>
  <c r="R211" i="5"/>
  <c r="P211" i="5"/>
  <c r="BI209" i="5"/>
  <c r="BH209" i="5"/>
  <c r="BG209" i="5"/>
  <c r="BF209" i="5"/>
  <c r="T209" i="5"/>
  <c r="R209" i="5"/>
  <c r="P209" i="5"/>
  <c r="BI207" i="5"/>
  <c r="BH207" i="5"/>
  <c r="BG207" i="5"/>
  <c r="BF207" i="5"/>
  <c r="T207" i="5"/>
  <c r="R207" i="5"/>
  <c r="P207" i="5"/>
  <c r="BI205" i="5"/>
  <c r="BH205" i="5"/>
  <c r="BG205" i="5"/>
  <c r="BF205" i="5"/>
  <c r="T205" i="5"/>
  <c r="R205" i="5"/>
  <c r="P205" i="5"/>
  <c r="BI203" i="5"/>
  <c r="BH203" i="5"/>
  <c r="BG203" i="5"/>
  <c r="BF203" i="5"/>
  <c r="T203" i="5"/>
  <c r="R203" i="5"/>
  <c r="P203" i="5"/>
  <c r="BI197" i="5"/>
  <c r="BH197" i="5"/>
  <c r="BG197" i="5"/>
  <c r="BF197" i="5"/>
  <c r="T197" i="5"/>
  <c r="R197" i="5"/>
  <c r="P197" i="5"/>
  <c r="BI195" i="5"/>
  <c r="BH195" i="5"/>
  <c r="BG195" i="5"/>
  <c r="BF195" i="5"/>
  <c r="T195" i="5"/>
  <c r="R195" i="5"/>
  <c r="P195" i="5"/>
  <c r="BI188" i="5"/>
  <c r="BH188" i="5"/>
  <c r="BG188" i="5"/>
  <c r="BF188" i="5"/>
  <c r="T188" i="5"/>
  <c r="R188" i="5"/>
  <c r="P188" i="5"/>
  <c r="BI182" i="5"/>
  <c r="BH182" i="5"/>
  <c r="BG182" i="5"/>
  <c r="BF182" i="5"/>
  <c r="T182" i="5"/>
  <c r="R182" i="5"/>
  <c r="P182" i="5"/>
  <c r="BI173" i="5"/>
  <c r="BH173" i="5"/>
  <c r="BG173" i="5"/>
  <c r="BF173" i="5"/>
  <c r="T173" i="5"/>
  <c r="R173" i="5"/>
  <c r="P173" i="5"/>
  <c r="BI170" i="5"/>
  <c r="BH170" i="5"/>
  <c r="BG170" i="5"/>
  <c r="BF170" i="5"/>
  <c r="T170" i="5"/>
  <c r="R170" i="5"/>
  <c r="P170" i="5"/>
  <c r="BI168" i="5"/>
  <c r="BH168" i="5"/>
  <c r="BG168" i="5"/>
  <c r="BF168" i="5"/>
  <c r="T168" i="5"/>
  <c r="R168" i="5"/>
  <c r="P16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6" i="5"/>
  <c r="BH146" i="5"/>
  <c r="BG146" i="5"/>
  <c r="BF146" i="5"/>
  <c r="T146" i="5"/>
  <c r="R146" i="5"/>
  <c r="P146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R131" i="5"/>
  <c r="P131" i="5"/>
  <c r="F124" i="5"/>
  <c r="F122" i="5"/>
  <c r="E120" i="5"/>
  <c r="F93" i="5"/>
  <c r="F91" i="5"/>
  <c r="E89" i="5"/>
  <c r="J26" i="5"/>
  <c r="E26" i="5"/>
  <c r="J94" i="5"/>
  <c r="J25" i="5"/>
  <c r="J23" i="5"/>
  <c r="E23" i="5"/>
  <c r="J124" i="5" s="1"/>
  <c r="J22" i="5"/>
  <c r="J20" i="5"/>
  <c r="E20" i="5"/>
  <c r="F125" i="5"/>
  <c r="J19" i="5"/>
  <c r="J14" i="5"/>
  <c r="J122" i="5" s="1"/>
  <c r="E7" i="5"/>
  <c r="E116" i="5"/>
  <c r="J39" i="4"/>
  <c r="J38" i="4"/>
  <c r="AY98" i="1"/>
  <c r="J37" i="4"/>
  <c r="AX98" i="1"/>
  <c r="BI244" i="4"/>
  <c r="BH244" i="4"/>
  <c r="BG244" i="4"/>
  <c r="BF244" i="4"/>
  <c r="T244" i="4"/>
  <c r="T243" i="4"/>
  <c r="R244" i="4"/>
  <c r="R243" i="4"/>
  <c r="P244" i="4"/>
  <c r="P243" i="4" s="1"/>
  <c r="BI242" i="4"/>
  <c r="BH242" i="4"/>
  <c r="BG242" i="4"/>
  <c r="BF242" i="4"/>
  <c r="T242" i="4"/>
  <c r="R242" i="4"/>
  <c r="P242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7" i="4"/>
  <c r="BH237" i="4"/>
  <c r="BG237" i="4"/>
  <c r="BF237" i="4"/>
  <c r="T237" i="4"/>
  <c r="R237" i="4"/>
  <c r="P237" i="4"/>
  <c r="BI236" i="4"/>
  <c r="BH236" i="4"/>
  <c r="BG236" i="4"/>
  <c r="BF236" i="4"/>
  <c r="T236" i="4"/>
  <c r="R236" i="4"/>
  <c r="P236" i="4"/>
  <c r="BI234" i="4"/>
  <c r="BH234" i="4"/>
  <c r="BG234" i="4"/>
  <c r="BF234" i="4"/>
  <c r="T234" i="4"/>
  <c r="R234" i="4"/>
  <c r="P234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29" i="4"/>
  <c r="BH229" i="4"/>
  <c r="BG229" i="4"/>
  <c r="BF229" i="4"/>
  <c r="T229" i="4"/>
  <c r="R229" i="4"/>
  <c r="P229" i="4"/>
  <c r="BI227" i="4"/>
  <c r="BH227" i="4"/>
  <c r="BG227" i="4"/>
  <c r="BF227" i="4"/>
  <c r="T227" i="4"/>
  <c r="R227" i="4"/>
  <c r="P227" i="4"/>
  <c r="BI225" i="4"/>
  <c r="BH225" i="4"/>
  <c r="BG225" i="4"/>
  <c r="BF225" i="4"/>
  <c r="T225" i="4"/>
  <c r="R225" i="4"/>
  <c r="P225" i="4"/>
  <c r="BI223" i="4"/>
  <c r="BH223" i="4"/>
  <c r="BG223" i="4"/>
  <c r="BF223" i="4"/>
  <c r="T223" i="4"/>
  <c r="R223" i="4"/>
  <c r="P223" i="4"/>
  <c r="BI220" i="4"/>
  <c r="BH220" i="4"/>
  <c r="BG220" i="4"/>
  <c r="BF220" i="4"/>
  <c r="T220" i="4"/>
  <c r="R220" i="4"/>
  <c r="P220" i="4"/>
  <c r="BI217" i="4"/>
  <c r="BH217" i="4"/>
  <c r="BG217" i="4"/>
  <c r="BF217" i="4"/>
  <c r="T217" i="4"/>
  <c r="R217" i="4"/>
  <c r="P217" i="4"/>
  <c r="BI214" i="4"/>
  <c r="BH214" i="4"/>
  <c r="BG214" i="4"/>
  <c r="BF214" i="4"/>
  <c r="T214" i="4"/>
  <c r="R214" i="4"/>
  <c r="P214" i="4"/>
  <c r="BI209" i="4"/>
  <c r="BH209" i="4"/>
  <c r="BG209" i="4"/>
  <c r="BF209" i="4"/>
  <c r="T209" i="4"/>
  <c r="R209" i="4"/>
  <c r="P209" i="4"/>
  <c r="BI206" i="4"/>
  <c r="BH206" i="4"/>
  <c r="BG206" i="4"/>
  <c r="BF206" i="4"/>
  <c r="T206" i="4"/>
  <c r="R206" i="4"/>
  <c r="P206" i="4"/>
  <c r="BI203" i="4"/>
  <c r="BH203" i="4"/>
  <c r="BG203" i="4"/>
  <c r="BF203" i="4"/>
  <c r="T203" i="4"/>
  <c r="R203" i="4"/>
  <c r="P203" i="4"/>
  <c r="BI200" i="4"/>
  <c r="BH200" i="4"/>
  <c r="BG200" i="4"/>
  <c r="BF200" i="4"/>
  <c r="T200" i="4"/>
  <c r="R200" i="4"/>
  <c r="P200" i="4"/>
  <c r="BI195" i="4"/>
  <c r="BH195" i="4"/>
  <c r="BG195" i="4"/>
  <c r="BF195" i="4"/>
  <c r="T195" i="4"/>
  <c r="R195" i="4"/>
  <c r="P195" i="4"/>
  <c r="BI193" i="4"/>
  <c r="BH193" i="4"/>
  <c r="BG193" i="4"/>
  <c r="BF193" i="4"/>
  <c r="T193" i="4"/>
  <c r="R193" i="4"/>
  <c r="P193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3" i="4"/>
  <c r="BH183" i="4"/>
  <c r="BG183" i="4"/>
  <c r="BF183" i="4"/>
  <c r="T183" i="4"/>
  <c r="R183" i="4"/>
  <c r="P183" i="4"/>
  <c r="BI181" i="4"/>
  <c r="BH181" i="4"/>
  <c r="BG181" i="4"/>
  <c r="BF181" i="4"/>
  <c r="T181" i="4"/>
  <c r="R181" i="4"/>
  <c r="P181" i="4"/>
  <c r="BI175" i="4"/>
  <c r="BH175" i="4"/>
  <c r="BG175" i="4"/>
  <c r="BF175" i="4"/>
  <c r="T175" i="4"/>
  <c r="R175" i="4"/>
  <c r="P175" i="4"/>
  <c r="BI169" i="4"/>
  <c r="BH169" i="4"/>
  <c r="BG169" i="4"/>
  <c r="BF169" i="4"/>
  <c r="T169" i="4"/>
  <c r="R169" i="4"/>
  <c r="P169" i="4"/>
  <c r="BI161" i="4"/>
  <c r="BH161" i="4"/>
  <c r="BG161" i="4"/>
  <c r="BF161" i="4"/>
  <c r="T161" i="4"/>
  <c r="R161" i="4"/>
  <c r="P161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40" i="4"/>
  <c r="BH140" i="4"/>
  <c r="BG140" i="4"/>
  <c r="BF140" i="4"/>
  <c r="T140" i="4"/>
  <c r="R140" i="4"/>
  <c r="P140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F122" i="4"/>
  <c r="F120" i="4"/>
  <c r="E118" i="4"/>
  <c r="F93" i="4"/>
  <c r="F91" i="4"/>
  <c r="E89" i="4"/>
  <c r="J26" i="4"/>
  <c r="E26" i="4"/>
  <c r="J123" i="4"/>
  <c r="J25" i="4"/>
  <c r="J23" i="4"/>
  <c r="E23" i="4"/>
  <c r="J122" i="4" s="1"/>
  <c r="J22" i="4"/>
  <c r="J20" i="4"/>
  <c r="E20" i="4"/>
  <c r="F123" i="4"/>
  <c r="J19" i="4"/>
  <c r="J14" i="4"/>
  <c r="J120" i="4"/>
  <c r="E7" i="4"/>
  <c r="E85" i="4"/>
  <c r="J39" i="3"/>
  <c r="J38" i="3"/>
  <c r="AY97" i="1"/>
  <c r="J37" i="3"/>
  <c r="AX97" i="1"/>
  <c r="BI264" i="3"/>
  <c r="BH264" i="3"/>
  <c r="BG264" i="3"/>
  <c r="BF264" i="3"/>
  <c r="T264" i="3"/>
  <c r="T263" i="3"/>
  <c r="R264" i="3"/>
  <c r="R263" i="3"/>
  <c r="P264" i="3"/>
  <c r="P263" i="3" s="1"/>
  <c r="BI262" i="3"/>
  <c r="BH262" i="3"/>
  <c r="BG262" i="3"/>
  <c r="BF262" i="3"/>
  <c r="T262" i="3"/>
  <c r="R262" i="3"/>
  <c r="P262" i="3"/>
  <c r="BI260" i="3"/>
  <c r="BH260" i="3"/>
  <c r="BG260" i="3"/>
  <c r="BF260" i="3"/>
  <c r="T260" i="3"/>
  <c r="R260" i="3"/>
  <c r="P260" i="3"/>
  <c r="BI259" i="3"/>
  <c r="BH259" i="3"/>
  <c r="BG259" i="3"/>
  <c r="BF259" i="3"/>
  <c r="T259" i="3"/>
  <c r="R259" i="3"/>
  <c r="P259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0" i="3"/>
  <c r="BH230" i="3"/>
  <c r="BG230" i="3"/>
  <c r="BF230" i="3"/>
  <c r="T230" i="3"/>
  <c r="R230" i="3"/>
  <c r="P230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19" i="3"/>
  <c r="BH219" i="3"/>
  <c r="BG219" i="3"/>
  <c r="BF219" i="3"/>
  <c r="T219" i="3"/>
  <c r="R219" i="3"/>
  <c r="P219" i="3"/>
  <c r="BI216" i="3"/>
  <c r="BH216" i="3"/>
  <c r="BG216" i="3"/>
  <c r="BF216" i="3"/>
  <c r="T216" i="3"/>
  <c r="R216" i="3"/>
  <c r="P216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4" i="3"/>
  <c r="BH184" i="3"/>
  <c r="BG184" i="3"/>
  <c r="BF184" i="3"/>
  <c r="T184" i="3"/>
  <c r="R184" i="3"/>
  <c r="P184" i="3"/>
  <c r="BI177" i="3"/>
  <c r="BH177" i="3"/>
  <c r="BG177" i="3"/>
  <c r="BF177" i="3"/>
  <c r="T177" i="3"/>
  <c r="R177" i="3"/>
  <c r="P177" i="3"/>
  <c r="BI168" i="3"/>
  <c r="BH168" i="3"/>
  <c r="BG168" i="3"/>
  <c r="BF168" i="3"/>
  <c r="T168" i="3"/>
  <c r="R168" i="3"/>
  <c r="P16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6" i="3"/>
  <c r="BH146" i="3"/>
  <c r="BG146" i="3"/>
  <c r="BF146" i="3"/>
  <c r="T146" i="3"/>
  <c r="R146" i="3"/>
  <c r="P146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F123" i="3"/>
  <c r="F121" i="3"/>
  <c r="E119" i="3"/>
  <c r="F93" i="3"/>
  <c r="F91" i="3"/>
  <c r="E89" i="3"/>
  <c r="J26" i="3"/>
  <c r="E26" i="3"/>
  <c r="J94" i="3" s="1"/>
  <c r="J25" i="3"/>
  <c r="J23" i="3"/>
  <c r="E23" i="3"/>
  <c r="J123" i="3"/>
  <c r="J22" i="3"/>
  <c r="J20" i="3"/>
  <c r="E20" i="3"/>
  <c r="F124" i="3" s="1"/>
  <c r="J19" i="3"/>
  <c r="J14" i="3"/>
  <c r="J121" i="3" s="1"/>
  <c r="E7" i="3"/>
  <c r="E85" i="3" s="1"/>
  <c r="J39" i="2"/>
  <c r="J38" i="2"/>
  <c r="AY96" i="1" s="1"/>
  <c r="J37" i="2"/>
  <c r="AX96" i="1" s="1"/>
  <c r="BI250" i="2"/>
  <c r="BH250" i="2"/>
  <c r="BG250" i="2"/>
  <c r="BF250" i="2"/>
  <c r="T250" i="2"/>
  <c r="T249" i="2" s="1"/>
  <c r="R250" i="2"/>
  <c r="R249" i="2" s="1"/>
  <c r="P250" i="2"/>
  <c r="P249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6" i="2"/>
  <c r="BH176" i="2"/>
  <c r="BG176" i="2"/>
  <c r="BF176" i="2"/>
  <c r="T176" i="2"/>
  <c r="R176" i="2"/>
  <c r="P176" i="2"/>
  <c r="BI170" i="2"/>
  <c r="BH170" i="2"/>
  <c r="BG170" i="2"/>
  <c r="BF170" i="2"/>
  <c r="T170" i="2"/>
  <c r="R170" i="2"/>
  <c r="P170" i="2"/>
  <c r="BI162" i="2"/>
  <c r="BH162" i="2"/>
  <c r="BG162" i="2"/>
  <c r="BF162" i="2"/>
  <c r="T162" i="2"/>
  <c r="R162" i="2"/>
  <c r="P162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F123" i="2"/>
  <c r="F121" i="2"/>
  <c r="E119" i="2"/>
  <c r="F93" i="2"/>
  <c r="F91" i="2"/>
  <c r="E89" i="2"/>
  <c r="J26" i="2"/>
  <c r="E26" i="2"/>
  <c r="J124" i="2"/>
  <c r="J25" i="2"/>
  <c r="J23" i="2"/>
  <c r="E23" i="2"/>
  <c r="J123" i="2" s="1"/>
  <c r="J22" i="2"/>
  <c r="J20" i="2"/>
  <c r="E20" i="2"/>
  <c r="F124" i="2"/>
  <c r="J19" i="2"/>
  <c r="J14" i="2"/>
  <c r="J121" i="2"/>
  <c r="E7" i="2"/>
  <c r="E85" i="2"/>
  <c r="L90" i="1"/>
  <c r="AM90" i="1"/>
  <c r="AM89" i="1"/>
  <c r="L89" i="1"/>
  <c r="AM87" i="1"/>
  <c r="L87" i="1"/>
  <c r="L85" i="1"/>
  <c r="L84" i="1"/>
  <c r="BK246" i="2"/>
  <c r="BK242" i="2"/>
  <c r="BK238" i="2"/>
  <c r="J227" i="2"/>
  <c r="BK221" i="2"/>
  <c r="BK210" i="2"/>
  <c r="BK192" i="2"/>
  <c r="J184" i="2"/>
  <c r="BK162" i="2"/>
  <c r="BK147" i="2"/>
  <c r="J137" i="2"/>
  <c r="BK133" i="2"/>
  <c r="J250" i="2"/>
  <c r="J245" i="2"/>
  <c r="J240" i="2"/>
  <c r="J237" i="2"/>
  <c r="BK233" i="2"/>
  <c r="J231" i="2"/>
  <c r="J230" i="2"/>
  <c r="J226" i="2"/>
  <c r="BK215" i="2"/>
  <c r="BK204" i="2"/>
  <c r="J196" i="2"/>
  <c r="BK190" i="2"/>
  <c r="BK176" i="2"/>
  <c r="J147" i="2"/>
  <c r="J170" i="2"/>
  <c r="J152" i="2"/>
  <c r="J145" i="2"/>
  <c r="J132" i="2"/>
  <c r="AS99" i="1"/>
  <c r="BK248" i="3"/>
  <c r="BK241" i="3"/>
  <c r="J237" i="3"/>
  <c r="J225" i="3"/>
  <c r="BK205" i="3"/>
  <c r="J177" i="3"/>
  <c r="BK156" i="3"/>
  <c r="BK150" i="3"/>
  <c r="BK136" i="3"/>
  <c r="J262" i="3"/>
  <c r="BK253" i="3"/>
  <c r="BK246" i="3"/>
  <c r="J235" i="3"/>
  <c r="J228" i="3"/>
  <c r="J219" i="3"/>
  <c r="J210" i="3"/>
  <c r="BK199" i="3"/>
  <c r="BK184" i="3"/>
  <c r="BK157" i="3"/>
  <c r="BK146" i="3"/>
  <c r="BK139" i="3"/>
  <c r="J130" i="3"/>
  <c r="BK262" i="3"/>
  <c r="J255" i="3"/>
  <c r="J248" i="3"/>
  <c r="J241" i="3"/>
  <c r="BK235" i="3"/>
  <c r="BK216" i="3"/>
  <c r="J199" i="3"/>
  <c r="J157" i="3"/>
  <c r="J150" i="3"/>
  <c r="BK137" i="3"/>
  <c r="J132" i="3"/>
  <c r="BK240" i="4"/>
  <c r="BK234" i="4"/>
  <c r="J229" i="4"/>
  <c r="J223" i="4"/>
  <c r="J214" i="4"/>
  <c r="J203" i="4"/>
  <c r="J193" i="4"/>
  <c r="BK189" i="4"/>
  <c r="J169" i="4"/>
  <c r="J150" i="4"/>
  <c r="J144" i="4"/>
  <c r="J135" i="4"/>
  <c r="BK131" i="4"/>
  <c r="J240" i="4"/>
  <c r="BK236" i="4"/>
  <c r="J231" i="4"/>
  <c r="BK225" i="4"/>
  <c r="BK214" i="4"/>
  <c r="BK203" i="4"/>
  <c r="BK193" i="4"/>
  <c r="J183" i="4"/>
  <c r="BK169" i="4"/>
  <c r="BK150" i="4"/>
  <c r="BK144" i="4"/>
  <c r="BK135" i="4"/>
  <c r="J131" i="4"/>
  <c r="BK263" i="5"/>
  <c r="BK250" i="5"/>
  <c r="J220" i="5"/>
  <c r="J209" i="5"/>
  <c r="BK197" i="5"/>
  <c r="J170" i="5"/>
  <c r="J146" i="5"/>
  <c r="BK137" i="5"/>
  <c r="J263" i="5"/>
  <c r="J257" i="5"/>
  <c r="J252" i="5"/>
  <c r="BK240" i="5"/>
  <c r="J229" i="5"/>
  <c r="J203" i="5"/>
  <c r="BK170" i="5"/>
  <c r="J154" i="5"/>
  <c r="J262" i="5"/>
  <c r="J240" i="5"/>
  <c r="BK217" i="5"/>
  <c r="BK188" i="5"/>
  <c r="J157" i="5"/>
  <c r="J269" i="5"/>
  <c r="J260" i="5"/>
  <c r="BK254" i="5"/>
  <c r="BK247" i="5"/>
  <c r="BK237" i="5"/>
  <c r="BK226" i="5"/>
  <c r="J217" i="5"/>
  <c r="BK209" i="5"/>
  <c r="J195" i="5"/>
  <c r="J188" i="5"/>
  <c r="BK168" i="5"/>
  <c r="BK156" i="5"/>
  <c r="BK154" i="5"/>
  <c r="J152" i="5"/>
  <c r="J150" i="5"/>
  <c r="BK146" i="5"/>
  <c r="BK141" i="5"/>
  <c r="BK139" i="5"/>
  <c r="J137" i="5"/>
  <c r="J133" i="5"/>
  <c r="J139" i="5"/>
  <c r="J131" i="5"/>
  <c r="BK135" i="5"/>
  <c r="BK237" i="6"/>
  <c r="J227" i="6"/>
  <c r="BK226" i="6"/>
  <c r="J222" i="6"/>
  <c r="J221" i="6"/>
  <c r="BK220" i="6"/>
  <c r="J216" i="6"/>
  <c r="J213" i="6"/>
  <c r="J199" i="6"/>
  <c r="J191" i="6"/>
  <c r="BK189" i="6"/>
  <c r="BK187" i="6"/>
  <c r="J178" i="6"/>
  <c r="BK169" i="6"/>
  <c r="J144" i="6"/>
  <c r="BK137" i="6"/>
  <c r="J230" i="6"/>
  <c r="J224" i="6"/>
  <c r="J235" i="6"/>
  <c r="J233" i="6"/>
  <c r="J232" i="6"/>
  <c r="BK230" i="6"/>
  <c r="BK222" i="6"/>
  <c r="BK221" i="6"/>
  <c r="BK218" i="6"/>
  <c r="J214" i="6"/>
  <c r="J211" i="6"/>
  <c r="J202" i="6"/>
  <c r="BK193" i="6"/>
  <c r="J187" i="6"/>
  <c r="J172" i="6"/>
  <c r="J166" i="6"/>
  <c r="J159" i="6"/>
  <c r="J152" i="6"/>
  <c r="J139" i="6"/>
  <c r="J220" i="6"/>
  <c r="BK214" i="6"/>
  <c r="J208" i="6"/>
  <c r="J193" i="6"/>
  <c r="BK152" i="6"/>
  <c r="BK141" i="6"/>
  <c r="BK211" i="6"/>
  <c r="BK208" i="6"/>
  <c r="BK191" i="6"/>
  <c r="J168" i="6"/>
  <c r="BK154" i="6"/>
  <c r="J134" i="6"/>
  <c r="BK172" i="6"/>
  <c r="BK136" i="6"/>
  <c r="J252" i="7"/>
  <c r="BK247" i="7"/>
  <c r="BK240" i="7"/>
  <c r="BK235" i="7"/>
  <c r="J229" i="7"/>
  <c r="BK217" i="7"/>
  <c r="J196" i="7"/>
  <c r="J178" i="7"/>
  <c r="J151" i="7"/>
  <c r="BK143" i="7"/>
  <c r="BK132" i="7"/>
  <c r="BK249" i="7"/>
  <c r="BK242" i="7"/>
  <c r="BK233" i="7"/>
  <c r="BK220" i="7"/>
  <c r="BK194" i="7"/>
  <c r="BK178" i="7"/>
  <c r="BK151" i="7"/>
  <c r="J135" i="7"/>
  <c r="BK130" i="7"/>
  <c r="J219" i="8"/>
  <c r="J213" i="8"/>
  <c r="BK206" i="8"/>
  <c r="BK199" i="8"/>
  <c r="BK179" i="8"/>
  <c r="BK147" i="8"/>
  <c r="BK133" i="8"/>
  <c r="BK224" i="8"/>
  <c r="BK216" i="8"/>
  <c r="BK210" i="8"/>
  <c r="J196" i="8"/>
  <c r="BK181" i="8"/>
  <c r="J173" i="8"/>
  <c r="J151" i="8"/>
  <c r="J145" i="8"/>
  <c r="J133" i="8"/>
  <c r="BK143" i="9"/>
  <c r="J135" i="9"/>
  <c r="BK140" i="9"/>
  <c r="J130" i="9"/>
  <c r="BK141" i="9"/>
  <c r="BK143" i="10"/>
  <c r="BK145" i="10"/>
  <c r="J133" i="10"/>
  <c r="BK133" i="10"/>
  <c r="BK139" i="11"/>
  <c r="BK128" i="11"/>
  <c r="BK131" i="11"/>
  <c r="J135" i="11"/>
  <c r="J158" i="12"/>
  <c r="J148" i="12"/>
  <c r="J154" i="12"/>
  <c r="J140" i="12"/>
  <c r="J156" i="12"/>
  <c r="BK144" i="12"/>
  <c r="J137" i="12"/>
  <c r="BK137" i="13"/>
  <c r="BK139" i="13"/>
  <c r="J128" i="13"/>
  <c r="BK130" i="14"/>
  <c r="BK133" i="14"/>
  <c r="J126" i="14"/>
  <c r="BK250" i="2"/>
  <c r="BK245" i="2"/>
  <c r="BK240" i="2"/>
  <c r="J224" i="2"/>
  <c r="J218" i="2"/>
  <c r="J207" i="2"/>
  <c r="BK196" i="2"/>
  <c r="BK182" i="2"/>
  <c r="J151" i="2"/>
  <c r="BK141" i="2"/>
  <c r="J134" i="2"/>
  <c r="J130" i="2"/>
  <c r="J246" i="2"/>
  <c r="J242" i="2"/>
  <c r="BK237" i="2"/>
  <c r="J235" i="2"/>
  <c r="BK231" i="2"/>
  <c r="BK230" i="2"/>
  <c r="BK227" i="2"/>
  <c r="J221" i="2"/>
  <c r="J210" i="2"/>
  <c r="BK201" i="2"/>
  <c r="J194" i="2"/>
  <c r="BK184" i="2"/>
  <c r="BK170" i="2"/>
  <c r="BK145" i="2"/>
  <c r="J162" i="2"/>
  <c r="J149" i="2"/>
  <c r="J136" i="2"/>
  <c r="J133" i="2"/>
  <c r="BK130" i="2"/>
  <c r="J264" i="3"/>
  <c r="BK260" i="3"/>
  <c r="BK255" i="3"/>
  <c r="J246" i="3"/>
  <c r="BK243" i="3"/>
  <c r="BK239" i="3"/>
  <c r="J233" i="3"/>
  <c r="BK213" i="3"/>
  <c r="J201" i="3"/>
  <c r="BK168" i="3"/>
  <c r="J152" i="3"/>
  <c r="J141" i="3"/>
  <c r="BK130" i="3"/>
  <c r="BK256" i="3"/>
  <c r="BK250" i="3"/>
  <c r="BK238" i="3"/>
  <c r="J230" i="3"/>
  <c r="BK225" i="3"/>
  <c r="J213" i="3"/>
  <c r="BK201" i="3"/>
  <c r="BK190" i="3"/>
  <c r="J168" i="3"/>
  <c r="BK152" i="3"/>
  <c r="BK142" i="3"/>
  <c r="J137" i="3"/>
  <c r="BK264" i="3"/>
  <c r="BK259" i="3"/>
  <c r="J253" i="3"/>
  <c r="J244" i="3"/>
  <c r="J239" i="3"/>
  <c r="BK230" i="3"/>
  <c r="BK203" i="3"/>
  <c r="J190" i="3"/>
  <c r="J142" i="3"/>
  <c r="J136" i="3"/>
  <c r="J244" i="4"/>
  <c r="BK239" i="4"/>
  <c r="J236" i="4"/>
  <c r="BK231" i="4"/>
  <c r="J225" i="4"/>
  <c r="BK217" i="4"/>
  <c r="J206" i="4"/>
  <c r="BK195" i="4"/>
  <c r="BK183" i="4"/>
  <c r="BK175" i="4"/>
  <c r="J151" i="4"/>
  <c r="J146" i="4"/>
  <c r="J136" i="4"/>
  <c r="J132" i="4"/>
  <c r="BK244" i="4"/>
  <c r="J239" i="4"/>
  <c r="J234" i="4"/>
  <c r="BK229" i="4"/>
  <c r="BK223" i="4"/>
  <c r="J217" i="4"/>
  <c r="BK206" i="4"/>
  <c r="J195" i="4"/>
  <c r="J189" i="4"/>
  <c r="J181" i="4"/>
  <c r="BK161" i="4"/>
  <c r="J148" i="4"/>
  <c r="BK136" i="4"/>
  <c r="BK132" i="4"/>
  <c r="BK129" i="4"/>
  <c r="BK267" i="5"/>
  <c r="J259" i="5"/>
  <c r="BK234" i="5"/>
  <c r="BK207" i="5"/>
  <c r="J182" i="5"/>
  <c r="BK152" i="5"/>
  <c r="J142" i="5"/>
  <c r="J267" i="5"/>
  <c r="BK259" i="5"/>
  <c r="J254" i="5"/>
  <c r="J243" i="5"/>
  <c r="J237" i="5"/>
  <c r="BK220" i="5"/>
  <c r="J197" i="5"/>
  <c r="BK157" i="5"/>
  <c r="BK269" i="5"/>
  <c r="BK252" i="5"/>
  <c r="J250" i="5"/>
  <c r="J247" i="5"/>
  <c r="BK245" i="5"/>
  <c r="BK223" i="5"/>
  <c r="BK195" i="5"/>
  <c r="J168" i="5"/>
  <c r="BK261" i="5"/>
  <c r="J255" i="5"/>
  <c r="BK142" i="5"/>
  <c r="J141" i="5"/>
  <c r="J135" i="5"/>
  <c r="BK131" i="5"/>
  <c r="BK133" i="5"/>
  <c r="J154" i="6"/>
  <c r="J237" i="6"/>
  <c r="J225" i="6"/>
  <c r="BK235" i="6"/>
  <c r="BK233" i="6"/>
  <c r="BK232" i="6"/>
  <c r="BK227" i="6"/>
  <c r="J226" i="6"/>
  <c r="BK225" i="6"/>
  <c r="BK236" i="7"/>
  <c r="BK223" i="7"/>
  <c r="BK209" i="7"/>
  <c r="J192" i="7"/>
  <c r="J172" i="7"/>
  <c r="BK149" i="7"/>
  <c r="BK136" i="7"/>
  <c r="J254" i="7"/>
  <c r="BK243" i="7"/>
  <c r="J240" i="7"/>
  <c r="J230" i="7"/>
  <c r="J223" i="7"/>
  <c r="J212" i="7"/>
  <c r="J198" i="7"/>
  <c r="BK192" i="7"/>
  <c r="BK164" i="7"/>
  <c r="BK147" i="7"/>
  <c r="J136" i="7"/>
  <c r="J220" i="8"/>
  <c r="BK215" i="8"/>
  <c r="J210" i="8"/>
  <c r="J204" i="8"/>
  <c r="BK196" i="8"/>
  <c r="J181" i="8"/>
  <c r="BK145" i="8"/>
  <c r="BK136" i="8"/>
  <c r="BK130" i="8"/>
  <c r="BK219" i="8"/>
  <c r="J215" i="8"/>
  <c r="BK208" i="8"/>
  <c r="BK201" i="8"/>
  <c r="J193" i="8"/>
  <c r="BK177" i="8"/>
  <c r="BK173" i="8"/>
  <c r="J166" i="8"/>
  <c r="J147" i="8"/>
  <c r="BK134" i="8"/>
  <c r="J130" i="8"/>
  <c r="J140" i="9"/>
  <c r="J145" i="9"/>
  <c r="BK133" i="9"/>
  <c r="J128" i="9"/>
  <c r="BK130" i="9"/>
  <c r="J145" i="10"/>
  <c r="BK128" i="10"/>
  <c r="J135" i="10"/>
  <c r="BK135" i="10"/>
  <c r="J140" i="10"/>
  <c r="J139" i="11"/>
  <c r="J131" i="11"/>
  <c r="J142" i="12"/>
  <c r="J153" i="12"/>
  <c r="BK135" i="12"/>
  <c r="BK154" i="12"/>
  <c r="BK142" i="12"/>
  <c r="BK129" i="12"/>
  <c r="BK134" i="13"/>
  <c r="J135" i="13"/>
  <c r="BK128" i="13"/>
  <c r="BK132" i="14"/>
  <c r="BK126" i="14"/>
  <c r="BK127" i="14"/>
  <c r="J130" i="14"/>
  <c r="J248" i="2"/>
  <c r="J243" i="2"/>
  <c r="J228" i="2"/>
  <c r="BK226" i="2"/>
  <c r="J215" i="2"/>
  <c r="J204" i="2"/>
  <c r="BK194" i="2"/>
  <c r="J190" i="2"/>
  <c r="J176" i="2"/>
  <c r="BK149" i="2"/>
  <c r="BK136" i="2"/>
  <c r="BK132" i="2"/>
  <c r="BK248" i="2"/>
  <c r="BK243" i="2"/>
  <c r="J238" i="2"/>
  <c r="BK235" i="2"/>
  <c r="J233" i="2"/>
  <c r="BK228" i="2"/>
  <c r="BK224" i="2"/>
  <c r="BK218" i="2"/>
  <c r="BK207" i="2"/>
  <c r="J201" i="2"/>
  <c r="J192" i="2"/>
  <c r="J182" i="2"/>
  <c r="BK152" i="2"/>
  <c r="J141" i="2"/>
  <c r="BK151" i="2"/>
  <c r="BK137" i="2"/>
  <c r="BK134" i="2"/>
  <c r="AS104" i="1"/>
  <c r="BK251" i="3"/>
  <c r="BK244" i="3"/>
  <c r="J240" i="3"/>
  <c r="J238" i="3"/>
  <c r="BK228" i="3"/>
  <c r="BK210" i="3"/>
  <c r="J184" i="3"/>
  <c r="J154" i="3"/>
  <c r="J146" i="3"/>
  <c r="BK132" i="3"/>
  <c r="J259" i="3"/>
  <c r="J251" i="3"/>
  <c r="BK240" i="3"/>
  <c r="BK233" i="3"/>
  <c r="J216" i="3"/>
  <c r="J205" i="3"/>
  <c r="J203" i="3"/>
  <c r="J192" i="3"/>
  <c r="BK177" i="3"/>
  <c r="BK154" i="3"/>
  <c r="BK141" i="3"/>
  <c r="J134" i="3"/>
  <c r="J260" i="3"/>
  <c r="J256" i="3"/>
  <c r="J250" i="3"/>
  <c r="J243" i="3"/>
  <c r="BK237" i="3"/>
  <c r="BK219" i="3"/>
  <c r="BK192" i="3"/>
  <c r="J156" i="3"/>
  <c r="J139" i="3"/>
  <c r="BK134" i="3"/>
  <c r="J242" i="4"/>
  <c r="J237" i="4"/>
  <c r="BK232" i="4"/>
  <c r="BK227" i="4"/>
  <c r="J220" i="4"/>
  <c r="BK209" i="4"/>
  <c r="BK200" i="4"/>
  <c r="BK191" i="4"/>
  <c r="BK181" i="4"/>
  <c r="J161" i="4"/>
  <c r="BK148" i="4"/>
  <c r="J140" i="4"/>
  <c r="J133" i="4"/>
  <c r="BK242" i="4"/>
  <c r="BK237" i="4"/>
  <c r="J232" i="4"/>
  <c r="J227" i="4"/>
  <c r="BK220" i="4"/>
  <c r="J209" i="4"/>
  <c r="J200" i="4"/>
  <c r="J191" i="4"/>
  <c r="J175" i="4"/>
  <c r="BK151" i="4"/>
  <c r="BK146" i="4"/>
  <c r="BK140" i="4"/>
  <c r="BK133" i="4"/>
  <c r="J129" i="4"/>
  <c r="J261" i="5"/>
  <c r="J245" i="5"/>
  <c r="J211" i="5"/>
  <c r="BK205" i="5"/>
  <c r="BK173" i="5"/>
  <c r="BK150" i="5"/>
  <c r="J271" i="5"/>
  <c r="J266" i="5"/>
  <c r="BK255" i="5"/>
  <c r="J248" i="5"/>
  <c r="J234" i="5"/>
  <c r="J207" i="5"/>
  <c r="BK182" i="5"/>
  <c r="J156" i="5"/>
  <c r="BK266" i="5"/>
  <c r="BK260" i="5"/>
  <c r="J226" i="5"/>
  <c r="J205" i="5"/>
  <c r="J173" i="5"/>
  <c r="BK271" i="5"/>
  <c r="BK262" i="5"/>
  <c r="BK257" i="5"/>
  <c r="BK248" i="5"/>
  <c r="BK243" i="5"/>
  <c r="BK229" i="5"/>
  <c r="J223" i="5"/>
  <c r="BK211" i="5"/>
  <c r="BK203" i="5"/>
  <c r="BK224" i="6"/>
  <c r="BK205" i="6"/>
  <c r="BK168" i="6"/>
  <c r="BK156" i="6"/>
  <c r="J148" i="6"/>
  <c r="J137" i="6"/>
  <c r="J136" i="6"/>
  <c r="BK134" i="6"/>
  <c r="BK216" i="6"/>
  <c r="BK213" i="6"/>
  <c r="J205" i="6"/>
  <c r="J169" i="6"/>
  <c r="BK166" i="6"/>
  <c r="J158" i="6"/>
  <c r="BK143" i="6"/>
  <c r="BK140" i="6"/>
  <c r="BK199" i="6"/>
  <c r="BK159" i="6"/>
  <c r="BK148" i="6"/>
  <c r="J189" i="6"/>
  <c r="J141" i="6"/>
  <c r="BK254" i="7"/>
  <c r="J245" i="7"/>
  <c r="J238" i="7"/>
  <c r="J233" i="7"/>
  <c r="BK230" i="7"/>
  <c r="J220" i="7"/>
  <c r="J203" i="7"/>
  <c r="J194" i="7"/>
  <c r="J164" i="7"/>
  <c r="BK153" i="7"/>
  <c r="BK139" i="7"/>
  <c r="J133" i="7"/>
  <c r="BK231" i="7"/>
  <c r="J217" i="7"/>
  <c r="BK203" i="7"/>
  <c r="J186" i="7"/>
  <c r="BK154" i="7"/>
  <c r="J143" i="7"/>
  <c r="J130" i="7"/>
  <c r="BK222" i="8"/>
  <c r="J216" i="8"/>
  <c r="J208" i="8"/>
  <c r="J201" i="8"/>
  <c r="BK187" i="8"/>
  <c r="BK151" i="8"/>
  <c r="BK141" i="8"/>
  <c r="BK132" i="8"/>
  <c r="BK220" i="8"/>
  <c r="BK213" i="8"/>
  <c r="J203" i="8"/>
  <c r="BK193" i="8"/>
  <c r="J179" i="8"/>
  <c r="J175" i="8"/>
  <c r="BK160" i="8"/>
  <c r="BK149" i="8"/>
  <c r="J136" i="8"/>
  <c r="J141" i="9"/>
  <c r="J133" i="9"/>
  <c r="BK137" i="9"/>
  <c r="BK145" i="9"/>
  <c r="BK135" i="9"/>
  <c r="J137" i="10"/>
  <c r="BK141" i="10"/>
  <c r="J143" i="10"/>
  <c r="J128" i="10"/>
  <c r="J130" i="10"/>
  <c r="J134" i="11"/>
  <c r="BK134" i="11"/>
  <c r="J128" i="11"/>
  <c r="BK153" i="12"/>
  <c r="J131" i="12"/>
  <c r="J150" i="12"/>
  <c r="J129" i="12"/>
  <c r="BK148" i="12"/>
  <c r="J135" i="12"/>
  <c r="BK135" i="13"/>
  <c r="J134" i="13"/>
  <c r="BK129" i="14"/>
  <c r="J129" i="14"/>
  <c r="J127" i="14"/>
  <c r="J218" i="6"/>
  <c r="BK139" i="6"/>
  <c r="BK202" i="6"/>
  <c r="BK185" i="6"/>
  <c r="BK158" i="6"/>
  <c r="J185" i="6"/>
  <c r="J140" i="6"/>
  <c r="J249" i="7"/>
  <c r="J242" i="7"/>
  <c r="BK226" i="7"/>
  <c r="J206" i="7"/>
  <c r="BK184" i="7"/>
  <c r="J154" i="7"/>
  <c r="J147" i="7"/>
  <c r="BK135" i="7"/>
  <c r="BK252" i="7"/>
  <c r="J247" i="7"/>
  <c r="BK238" i="7"/>
  <c r="J226" i="7"/>
  <c r="BK206" i="7"/>
  <c r="J184" i="7"/>
  <c r="J153" i="7"/>
  <c r="BK133" i="7"/>
  <c r="J132" i="7"/>
  <c r="J149" i="8"/>
  <c r="J137" i="8"/>
  <c r="J211" i="8"/>
  <c r="BK204" i="8"/>
  <c r="BK190" i="8"/>
  <c r="J177" i="8"/>
  <c r="BK166" i="8"/>
  <c r="BK152" i="8"/>
  <c r="BK137" i="8"/>
  <c r="J132" i="8"/>
  <c r="J137" i="9"/>
  <c r="J143" i="9"/>
  <c r="BK128" i="9"/>
  <c r="BK140" i="10"/>
  <c r="BK137" i="10"/>
  <c r="J141" i="10"/>
  <c r="BK130" i="10"/>
  <c r="BK137" i="11"/>
  <c r="BK135" i="11"/>
  <c r="J137" i="11"/>
  <c r="BK156" i="12"/>
  <c r="BK137" i="12"/>
  <c r="BK158" i="12"/>
  <c r="J144" i="12"/>
  <c r="BK131" i="12"/>
  <c r="BK150" i="12"/>
  <c r="BK140" i="12"/>
  <c r="J139" i="13"/>
  <c r="BK131" i="13"/>
  <c r="J137" i="13"/>
  <c r="J131" i="13"/>
  <c r="J133" i="14"/>
  <c r="J132" i="14"/>
  <c r="J124" i="14"/>
  <c r="BK124" i="14"/>
  <c r="BK144" i="6"/>
  <c r="J156" i="6"/>
  <c r="J143" i="6"/>
  <c r="BK178" i="6"/>
  <c r="BK250" i="7"/>
  <c r="J243" i="7"/>
  <c r="J236" i="7"/>
  <c r="J231" i="7"/>
  <c r="BK212" i="7"/>
  <c r="BK198" i="7"/>
  <c r="BK186" i="7"/>
  <c r="J138" i="7"/>
  <c r="J250" i="7"/>
  <c r="BK245" i="7"/>
  <c r="J235" i="7"/>
  <c r="BK229" i="7"/>
  <c r="J209" i="7"/>
  <c r="BK196" i="7"/>
  <c r="BK172" i="7"/>
  <c r="J149" i="7"/>
  <c r="J139" i="7"/>
  <c r="BK138" i="7"/>
  <c r="J224" i="8"/>
  <c r="BK217" i="8"/>
  <c r="BK211" i="8"/>
  <c r="BK203" i="8"/>
  <c r="J190" i="8"/>
  <c r="J152" i="8"/>
  <c r="J134" i="8"/>
  <c r="J222" i="8"/>
  <c r="J217" i="8"/>
  <c r="J206" i="8"/>
  <c r="J199" i="8"/>
  <c r="J187" i="8"/>
  <c r="BK175" i="8"/>
  <c r="J160" i="8"/>
  <c r="J141" i="8"/>
  <c r="BK161" i="2" l="1"/>
  <c r="J161" i="2"/>
  <c r="J101" i="2" s="1"/>
  <c r="T161" i="2"/>
  <c r="BK229" i="2"/>
  <c r="J229" i="2" s="1"/>
  <c r="J103" i="2" s="1"/>
  <c r="T229" i="2"/>
  <c r="P244" i="2"/>
  <c r="P129" i="3"/>
  <c r="R129" i="3"/>
  <c r="T167" i="3"/>
  <c r="BK242" i="3"/>
  <c r="J242" i="3" s="1"/>
  <c r="J103" i="3" s="1"/>
  <c r="R242" i="3"/>
  <c r="R258" i="3"/>
  <c r="BK128" i="4"/>
  <c r="J128" i="4" s="1"/>
  <c r="J100" i="4" s="1"/>
  <c r="T128" i="4"/>
  <c r="T160" i="4"/>
  <c r="T224" i="4"/>
  <c r="T238" i="4"/>
  <c r="P130" i="5"/>
  <c r="BK172" i="5"/>
  <c r="J172" i="5" s="1"/>
  <c r="J102" i="5" s="1"/>
  <c r="P172" i="5"/>
  <c r="BK246" i="5"/>
  <c r="J246" i="5"/>
  <c r="J104" i="5"/>
  <c r="R246" i="5"/>
  <c r="T265" i="5"/>
  <c r="R133" i="6"/>
  <c r="BK167" i="6"/>
  <c r="J167" i="6" s="1"/>
  <c r="J103" i="6" s="1"/>
  <c r="R167" i="6"/>
  <c r="P171" i="6"/>
  <c r="P132" i="6" s="1"/>
  <c r="P131" i="6" s="1"/>
  <c r="AU101" i="1" s="1"/>
  <c r="BK212" i="6"/>
  <c r="J212" i="6"/>
  <c r="J105" i="6" s="1"/>
  <c r="T212" i="6"/>
  <c r="T231" i="6"/>
  <c r="P129" i="7"/>
  <c r="T129" i="7"/>
  <c r="P163" i="7"/>
  <c r="BK228" i="7"/>
  <c r="J228" i="7"/>
  <c r="J102" i="7" s="1"/>
  <c r="T228" i="7"/>
  <c r="P232" i="7"/>
  <c r="BK248" i="7"/>
  <c r="J248" i="7"/>
  <c r="J104" i="7"/>
  <c r="P129" i="8"/>
  <c r="T129" i="8"/>
  <c r="R159" i="8"/>
  <c r="R202" i="8"/>
  <c r="R218" i="8"/>
  <c r="BK127" i="9"/>
  <c r="J127" i="9"/>
  <c r="J100" i="9"/>
  <c r="BK132" i="9"/>
  <c r="J132" i="9"/>
  <c r="J101" i="9" s="1"/>
  <c r="R132" i="9"/>
  <c r="R126" i="9" s="1"/>
  <c r="R125" i="9" s="1"/>
  <c r="R139" i="9"/>
  <c r="BK132" i="10"/>
  <c r="J132" i="10" s="1"/>
  <c r="J101" i="10" s="1"/>
  <c r="T132" i="10"/>
  <c r="P139" i="10"/>
  <c r="R133" i="11"/>
  <c r="R126" i="11"/>
  <c r="R125" i="11" s="1"/>
  <c r="BK128" i="12"/>
  <c r="J128" i="12"/>
  <c r="J100" i="12"/>
  <c r="R128" i="12"/>
  <c r="T134" i="12"/>
  <c r="BK152" i="12"/>
  <c r="J152" i="12"/>
  <c r="J103" i="12" s="1"/>
  <c r="P152" i="12"/>
  <c r="R133" i="13"/>
  <c r="R126" i="13"/>
  <c r="R125" i="13" s="1"/>
  <c r="P129" i="2"/>
  <c r="R129" i="2"/>
  <c r="P161" i="2"/>
  <c r="BK225" i="2"/>
  <c r="J225" i="2" s="1"/>
  <c r="J102" i="2" s="1"/>
  <c r="R225" i="2"/>
  <c r="P229" i="2"/>
  <c r="BK244" i="2"/>
  <c r="J244" i="2" s="1"/>
  <c r="J104" i="2" s="1"/>
  <c r="R244" i="2"/>
  <c r="BK129" i="3"/>
  <c r="T129" i="3"/>
  <c r="P167" i="3"/>
  <c r="BK236" i="3"/>
  <c r="J236" i="3"/>
  <c r="J102" i="3" s="1"/>
  <c r="R236" i="3"/>
  <c r="P242" i="3"/>
  <c r="BK258" i="3"/>
  <c r="J258" i="3" s="1"/>
  <c r="J104" i="3" s="1"/>
  <c r="P258" i="3"/>
  <c r="P128" i="4"/>
  <c r="R128" i="4"/>
  <c r="R160" i="4"/>
  <c r="P224" i="4"/>
  <c r="BK238" i="4"/>
  <c r="J238" i="4" s="1"/>
  <c r="J103" i="4" s="1"/>
  <c r="R238" i="4"/>
  <c r="T130" i="5"/>
  <c r="P167" i="5"/>
  <c r="R167" i="5"/>
  <c r="R172" i="5"/>
  <c r="P246" i="5"/>
  <c r="BK265" i="5"/>
  <c r="J265" i="5"/>
  <c r="J105" i="5" s="1"/>
  <c r="P265" i="5"/>
  <c r="BK133" i="6"/>
  <c r="T133" i="6"/>
  <c r="T132" i="6" s="1"/>
  <c r="T131" i="6" s="1"/>
  <c r="P167" i="6"/>
  <c r="T167" i="6"/>
  <c r="T171" i="6"/>
  <c r="R212" i="6"/>
  <c r="P231" i="6"/>
  <c r="BK163" i="7"/>
  <c r="J163" i="7" s="1"/>
  <c r="J101" i="7" s="1"/>
  <c r="T163" i="7"/>
  <c r="BK232" i="7"/>
  <c r="J232" i="7" s="1"/>
  <c r="J103" i="7" s="1"/>
  <c r="T232" i="7"/>
  <c r="T248" i="7"/>
  <c r="R129" i="8"/>
  <c r="R128" i="8" s="1"/>
  <c r="R127" i="8" s="1"/>
  <c r="T159" i="8"/>
  <c r="P202" i="8"/>
  <c r="BK218" i="8"/>
  <c r="J218" i="8" s="1"/>
  <c r="J104" i="8" s="1"/>
  <c r="T218" i="8"/>
  <c r="P127" i="9"/>
  <c r="T127" i="9"/>
  <c r="T132" i="9"/>
  <c r="T139" i="9"/>
  <c r="BK127" i="10"/>
  <c r="J127" i="10" s="1"/>
  <c r="J100" i="10" s="1"/>
  <c r="R127" i="10"/>
  <c r="P132" i="10"/>
  <c r="BK139" i="10"/>
  <c r="J139" i="10"/>
  <c r="J102" i="10" s="1"/>
  <c r="R139" i="10"/>
  <c r="P133" i="11"/>
  <c r="P126" i="11"/>
  <c r="P125" i="11" s="1"/>
  <c r="AU107" i="1" s="1"/>
  <c r="BK134" i="12"/>
  <c r="J134" i="12"/>
  <c r="J101" i="12" s="1"/>
  <c r="R134" i="12"/>
  <c r="P147" i="12"/>
  <c r="R147" i="12"/>
  <c r="T152" i="12"/>
  <c r="P133" i="13"/>
  <c r="P126" i="13"/>
  <c r="P125" i="13"/>
  <c r="AU109" i="1" s="1"/>
  <c r="BK129" i="2"/>
  <c r="T129" i="2"/>
  <c r="R161" i="2"/>
  <c r="P225" i="2"/>
  <c r="T225" i="2"/>
  <c r="T128" i="2" s="1"/>
  <c r="T127" i="2" s="1"/>
  <c r="R229" i="2"/>
  <c r="T244" i="2"/>
  <c r="BK167" i="3"/>
  <c r="J167" i="3"/>
  <c r="J101" i="3" s="1"/>
  <c r="R167" i="3"/>
  <c r="P236" i="3"/>
  <c r="T236" i="3"/>
  <c r="T242" i="3"/>
  <c r="T258" i="3"/>
  <c r="BK160" i="4"/>
  <c r="J160" i="4"/>
  <c r="J101" i="4" s="1"/>
  <c r="P160" i="4"/>
  <c r="BK224" i="4"/>
  <c r="J224" i="4"/>
  <c r="J102" i="4" s="1"/>
  <c r="R224" i="4"/>
  <c r="P238" i="4"/>
  <c r="BK130" i="5"/>
  <c r="J130" i="5" s="1"/>
  <c r="J100" i="5" s="1"/>
  <c r="R130" i="5"/>
  <c r="R129" i="5"/>
  <c r="R128" i="5" s="1"/>
  <c r="BK167" i="5"/>
  <c r="J167" i="5"/>
  <c r="J101" i="5"/>
  <c r="T167" i="5"/>
  <c r="T172" i="5"/>
  <c r="T246" i="5"/>
  <c r="R265" i="5"/>
  <c r="P133" i="6"/>
  <c r="BK171" i="6"/>
  <c r="J171" i="6"/>
  <c r="J104" i="6" s="1"/>
  <c r="R171" i="6"/>
  <c r="P212" i="6"/>
  <c r="BK231" i="6"/>
  <c r="J231" i="6"/>
  <c r="J106" i="6"/>
  <c r="R231" i="6"/>
  <c r="BK129" i="7"/>
  <c r="R129" i="7"/>
  <c r="R163" i="7"/>
  <c r="P228" i="7"/>
  <c r="R228" i="7"/>
  <c r="R232" i="7"/>
  <c r="P248" i="7"/>
  <c r="R248" i="7"/>
  <c r="BK129" i="8"/>
  <c r="J129" i="8" s="1"/>
  <c r="J100" i="8" s="1"/>
  <c r="BK159" i="8"/>
  <c r="J159" i="8"/>
  <c r="J101" i="8"/>
  <c r="P159" i="8"/>
  <c r="BK202" i="8"/>
  <c r="J202" i="8"/>
  <c r="J103" i="8" s="1"/>
  <c r="T202" i="8"/>
  <c r="P218" i="8"/>
  <c r="R127" i="9"/>
  <c r="P132" i="9"/>
  <c r="BK139" i="9"/>
  <c r="J139" i="9" s="1"/>
  <c r="J102" i="9" s="1"/>
  <c r="P139" i="9"/>
  <c r="P127" i="10"/>
  <c r="P126" i="10"/>
  <c r="P125" i="10"/>
  <c r="AU106" i="1" s="1"/>
  <c r="T127" i="10"/>
  <c r="R132" i="10"/>
  <c r="T139" i="10"/>
  <c r="BK133" i="11"/>
  <c r="J133" i="11"/>
  <c r="J102" i="11"/>
  <c r="T133" i="11"/>
  <c r="T126" i="11" s="1"/>
  <c r="T125" i="11" s="1"/>
  <c r="P128" i="12"/>
  <c r="P127" i="12"/>
  <c r="P126" i="12" s="1"/>
  <c r="AU108" i="1" s="1"/>
  <c r="T128" i="12"/>
  <c r="P134" i="12"/>
  <c r="BK147" i="12"/>
  <c r="J147" i="12"/>
  <c r="J102" i="12" s="1"/>
  <c r="T147" i="12"/>
  <c r="R152" i="12"/>
  <c r="BK133" i="13"/>
  <c r="J133" i="13"/>
  <c r="J102" i="13"/>
  <c r="T133" i="13"/>
  <c r="T126" i="13"/>
  <c r="T125" i="13" s="1"/>
  <c r="BK125" i="14"/>
  <c r="J125" i="14" s="1"/>
  <c r="J99" i="14" s="1"/>
  <c r="P125" i="14"/>
  <c r="R125" i="14"/>
  <c r="R122" i="14"/>
  <c r="R121" i="14" s="1"/>
  <c r="T125" i="14"/>
  <c r="BK128" i="14"/>
  <c r="J128" i="14"/>
  <c r="J100" i="14" s="1"/>
  <c r="P128" i="14"/>
  <c r="P122" i="14" s="1"/>
  <c r="P121" i="14" s="1"/>
  <c r="AU110" i="1" s="1"/>
  <c r="R128" i="14"/>
  <c r="T128" i="14"/>
  <c r="BK131" i="14"/>
  <c r="J131" i="14"/>
  <c r="J101" i="14" s="1"/>
  <c r="P131" i="14"/>
  <c r="R131" i="14"/>
  <c r="T131" i="14"/>
  <c r="T122" i="14" s="1"/>
  <c r="T121" i="14" s="1"/>
  <c r="BK200" i="8"/>
  <c r="J200" i="8"/>
  <c r="J102" i="8"/>
  <c r="BK144" i="10"/>
  <c r="J144" i="10" s="1"/>
  <c r="J103" i="10" s="1"/>
  <c r="BK130" i="11"/>
  <c r="J130" i="11"/>
  <c r="J101" i="11" s="1"/>
  <c r="BK157" i="12"/>
  <c r="J157" i="12"/>
  <c r="J104" i="12"/>
  <c r="BK130" i="13"/>
  <c r="J130" i="13"/>
  <c r="J101" i="13" s="1"/>
  <c r="BK263" i="3"/>
  <c r="J263" i="3" s="1"/>
  <c r="J105" i="3" s="1"/>
  <c r="BK244" i="5"/>
  <c r="J244" i="5"/>
  <c r="J103" i="5" s="1"/>
  <c r="BK236" i="6"/>
  <c r="J236" i="6" s="1"/>
  <c r="J107" i="6" s="1"/>
  <c r="BK223" i="8"/>
  <c r="J223" i="8"/>
  <c r="J105" i="8"/>
  <c r="BK127" i="11"/>
  <c r="J127" i="11" s="1"/>
  <c r="J100" i="11" s="1"/>
  <c r="BK138" i="11"/>
  <c r="J138" i="11"/>
  <c r="J103" i="11" s="1"/>
  <c r="BK138" i="13"/>
  <c r="J138" i="13"/>
  <c r="J103" i="13"/>
  <c r="BK249" i="2"/>
  <c r="J249" i="2"/>
  <c r="J105" i="2" s="1"/>
  <c r="BK243" i="4"/>
  <c r="J243" i="4" s="1"/>
  <c r="J104" i="4" s="1"/>
  <c r="BK270" i="5"/>
  <c r="J270" i="5"/>
  <c r="J106" i="5" s="1"/>
  <c r="BK253" i="7"/>
  <c r="J253" i="7" s="1"/>
  <c r="J105" i="7" s="1"/>
  <c r="BK144" i="9"/>
  <c r="J144" i="9"/>
  <c r="J103" i="9"/>
  <c r="BK127" i="13"/>
  <c r="J127" i="13" s="1"/>
  <c r="J100" i="13" s="1"/>
  <c r="BK123" i="14"/>
  <c r="J123" i="14"/>
  <c r="J98" i="14" s="1"/>
  <c r="J91" i="14"/>
  <c r="BE126" i="14"/>
  <c r="F92" i="14"/>
  <c r="E111" i="14"/>
  <c r="BE127" i="14"/>
  <c r="J118" i="14"/>
  <c r="J89" i="14"/>
  <c r="BE129" i="14"/>
  <c r="BE130" i="14"/>
  <c r="BE124" i="14"/>
  <c r="BE132" i="14"/>
  <c r="BE133" i="14"/>
  <c r="E85" i="13"/>
  <c r="J91" i="13"/>
  <c r="J93" i="13"/>
  <c r="F94" i="13"/>
  <c r="J94" i="13"/>
  <c r="BE128" i="13"/>
  <c r="BE131" i="13"/>
  <c r="BE134" i="13"/>
  <c r="BE135" i="13"/>
  <c r="BE137" i="13"/>
  <c r="BE139" i="13"/>
  <c r="J91" i="12"/>
  <c r="F94" i="12"/>
  <c r="E114" i="12"/>
  <c r="J123" i="12"/>
  <c r="BE137" i="12"/>
  <c r="BE142" i="12"/>
  <c r="BE148" i="12"/>
  <c r="BE153" i="12"/>
  <c r="BE154" i="12"/>
  <c r="BE158" i="12"/>
  <c r="J93" i="12"/>
  <c r="BE129" i="12"/>
  <c r="BE131" i="12"/>
  <c r="BE144" i="12"/>
  <c r="BE150" i="12"/>
  <c r="BE156" i="12"/>
  <c r="BE135" i="12"/>
  <c r="BE140" i="12"/>
  <c r="BE128" i="11"/>
  <c r="J94" i="11"/>
  <c r="BE134" i="11"/>
  <c r="J91" i="11"/>
  <c r="F94" i="11"/>
  <c r="J121" i="11"/>
  <c r="E85" i="11"/>
  <c r="BE137" i="11"/>
  <c r="BE139" i="11"/>
  <c r="BE131" i="11"/>
  <c r="BE135" i="11"/>
  <c r="E85" i="10"/>
  <c r="F94" i="10"/>
  <c r="BE130" i="10"/>
  <c r="BE133" i="10"/>
  <c r="BK126" i="9"/>
  <c r="BK125" i="9" s="1"/>
  <c r="J125" i="9" s="1"/>
  <c r="J98" i="9" s="1"/>
  <c r="J91" i="10"/>
  <c r="BE128" i="10"/>
  <c r="BE137" i="10"/>
  <c r="J93" i="10"/>
  <c r="BE140" i="10"/>
  <c r="J94" i="10"/>
  <c r="BE143" i="10"/>
  <c r="BE135" i="10"/>
  <c r="BE141" i="10"/>
  <c r="BE145" i="10"/>
  <c r="E85" i="9"/>
  <c r="J94" i="9"/>
  <c r="BE128" i="9"/>
  <c r="BE140" i="9"/>
  <c r="J93" i="9"/>
  <c r="J119" i="9"/>
  <c r="BE135" i="9"/>
  <c r="BE137" i="9"/>
  <c r="BE141" i="9"/>
  <c r="BE143" i="9"/>
  <c r="BK128" i="8"/>
  <c r="BK127" i="8" s="1"/>
  <c r="J127" i="8" s="1"/>
  <c r="J98" i="8" s="1"/>
  <c r="F94" i="9"/>
  <c r="BE130" i="9"/>
  <c r="BE133" i="9"/>
  <c r="BE145" i="9"/>
  <c r="J129" i="7"/>
  <c r="J100" i="7" s="1"/>
  <c r="J94" i="8"/>
  <c r="E115" i="8"/>
  <c r="F124" i="8"/>
  <c r="BE133" i="8"/>
  <c r="BE136" i="8"/>
  <c r="BE147" i="8"/>
  <c r="BE151" i="8"/>
  <c r="BE152" i="8"/>
  <c r="BE160" i="8"/>
  <c r="BE166" i="8"/>
  <c r="BE173" i="8"/>
  <c r="BE175" i="8"/>
  <c r="BE177" i="8"/>
  <c r="BE179" i="8"/>
  <c r="BE187" i="8"/>
  <c r="BE203" i="8"/>
  <c r="BE206" i="8"/>
  <c r="BE211" i="8"/>
  <c r="BE215" i="8"/>
  <c r="BE217" i="8"/>
  <c r="BE219" i="8"/>
  <c r="BE220" i="8"/>
  <c r="BE222" i="8"/>
  <c r="BE224" i="8"/>
  <c r="J91" i="8"/>
  <c r="J93" i="8"/>
  <c r="BE130" i="8"/>
  <c r="BE132" i="8"/>
  <c r="BE134" i="8"/>
  <c r="BE137" i="8"/>
  <c r="BE141" i="8"/>
  <c r="BE145" i="8"/>
  <c r="BE149" i="8"/>
  <c r="BE181" i="8"/>
  <c r="BE190" i="8"/>
  <c r="BE193" i="8"/>
  <c r="BE196" i="8"/>
  <c r="BE199" i="8"/>
  <c r="BE201" i="8"/>
  <c r="BE204" i="8"/>
  <c r="BE208" i="8"/>
  <c r="BE210" i="8"/>
  <c r="BE213" i="8"/>
  <c r="BE216" i="8"/>
  <c r="J133" i="6"/>
  <c r="J102" i="6" s="1"/>
  <c r="E85" i="7"/>
  <c r="J93" i="7"/>
  <c r="J94" i="7"/>
  <c r="F94" i="7"/>
  <c r="J121" i="7"/>
  <c r="BE130" i="7"/>
  <c r="BE133" i="7"/>
  <c r="BE136" i="7"/>
  <c r="BE138" i="7"/>
  <c r="BE143" i="7"/>
  <c r="BE147" i="7"/>
  <c r="BE149" i="7"/>
  <c r="BE153" i="7"/>
  <c r="BE154" i="7"/>
  <c r="BE164" i="7"/>
  <c r="BE172" i="7"/>
  <c r="BE184" i="7"/>
  <c r="BE192" i="7"/>
  <c r="BE194" i="7"/>
  <c r="BE196" i="7"/>
  <c r="BE203" i="7"/>
  <c r="BE217" i="7"/>
  <c r="BE220" i="7"/>
  <c r="BE226" i="7"/>
  <c r="BE230" i="7"/>
  <c r="BE231" i="7"/>
  <c r="BE235" i="7"/>
  <c r="BE236" i="7"/>
  <c r="BE238" i="7"/>
  <c r="BE240" i="7"/>
  <c r="BE242" i="7"/>
  <c r="BE243" i="7"/>
  <c r="BE250" i="7"/>
  <c r="BE252" i="7"/>
  <c r="BE132" i="7"/>
  <c r="BE135" i="7"/>
  <c r="BE139" i="7"/>
  <c r="BE151" i="7"/>
  <c r="BE178" i="7"/>
  <c r="BE186" i="7"/>
  <c r="BE198" i="7"/>
  <c r="BE206" i="7"/>
  <c r="BE209" i="7"/>
  <c r="BE212" i="7"/>
  <c r="BE223" i="7"/>
  <c r="BE229" i="7"/>
  <c r="BE233" i="7"/>
  <c r="BE245" i="7"/>
  <c r="BE247" i="7"/>
  <c r="BE249" i="7"/>
  <c r="BE254" i="7"/>
  <c r="J93" i="6"/>
  <c r="J96" i="6"/>
  <c r="BE134" i="6"/>
  <c r="BE139" i="6"/>
  <c r="BE156" i="6"/>
  <c r="BE166" i="6"/>
  <c r="BE169" i="6"/>
  <c r="BE140" i="6"/>
  <c r="BE172" i="6"/>
  <c r="BE178" i="6"/>
  <c r="BE189" i="6"/>
  <c r="BE205" i="6"/>
  <c r="E117" i="6"/>
  <c r="J127" i="6"/>
  <c r="BE136" i="6"/>
  <c r="BE137" i="6"/>
  <c r="BE148" i="6"/>
  <c r="BE154" i="6"/>
  <c r="BE168" i="6"/>
  <c r="BE191" i="6"/>
  <c r="BE193" i="6"/>
  <c r="BE213" i="6"/>
  <c r="F96" i="6"/>
  <c r="BE141" i="6"/>
  <c r="BE144" i="6"/>
  <c r="BE158" i="6"/>
  <c r="BE159" i="6"/>
  <c r="BE185" i="6"/>
  <c r="BE187" i="6"/>
  <c r="BE199" i="6"/>
  <c r="BE216" i="6"/>
  <c r="BE220" i="6"/>
  <c r="BE221" i="6"/>
  <c r="BE222" i="6"/>
  <c r="BE224" i="6"/>
  <c r="BE227" i="6"/>
  <c r="BE230" i="6"/>
  <c r="BE232" i="6"/>
  <c r="BE233" i="6"/>
  <c r="BE235" i="6"/>
  <c r="BE225" i="6"/>
  <c r="BE226" i="6"/>
  <c r="BE237" i="6"/>
  <c r="BK129" i="5"/>
  <c r="J129" i="5" s="1"/>
  <c r="J99" i="5" s="1"/>
  <c r="BE143" i="6"/>
  <c r="BE152" i="6"/>
  <c r="BE202" i="6"/>
  <c r="BE208" i="6"/>
  <c r="BE211" i="6"/>
  <c r="BE214" i="6"/>
  <c r="BE218" i="6"/>
  <c r="E85" i="5"/>
  <c r="J125" i="5"/>
  <c r="BE131" i="5"/>
  <c r="J93" i="5"/>
  <c r="F94" i="5"/>
  <c r="BE135" i="5"/>
  <c r="BE137" i="5"/>
  <c r="BE142" i="5"/>
  <c r="BE152" i="5"/>
  <c r="BE156" i="5"/>
  <c r="BE170" i="5"/>
  <c r="BE182" i="5"/>
  <c r="BE195" i="5"/>
  <c r="BE217" i="5"/>
  <c r="BE220" i="5"/>
  <c r="BE250" i="5"/>
  <c r="BE262" i="5"/>
  <c r="BE263" i="5"/>
  <c r="BE266" i="5"/>
  <c r="BE271" i="5"/>
  <c r="BE168" i="5"/>
  <c r="BE173" i="5"/>
  <c r="BE197" i="5"/>
  <c r="BE205" i="5"/>
  <c r="BE209" i="5"/>
  <c r="BE229" i="5"/>
  <c r="BE234" i="5"/>
  <c r="BE240" i="5"/>
  <c r="BE243" i="5"/>
  <c r="BE245" i="5"/>
  <c r="BE257" i="5"/>
  <c r="BE259" i="5"/>
  <c r="BE267" i="5"/>
  <c r="BE157" i="5"/>
  <c r="BE203" i="5"/>
  <c r="BE207" i="5"/>
  <c r="BE248" i="5"/>
  <c r="BE254" i="5"/>
  <c r="BE255" i="5"/>
  <c r="BE260" i="5"/>
  <c r="BE261" i="5"/>
  <c r="J91" i="5"/>
  <c r="BE133" i="5"/>
  <c r="BE139" i="5"/>
  <c r="BE141" i="5"/>
  <c r="BE146" i="5"/>
  <c r="BE150" i="5"/>
  <c r="BE154" i="5"/>
  <c r="BE188" i="5"/>
  <c r="BE211" i="5"/>
  <c r="BE223" i="5"/>
  <c r="BE226" i="5"/>
  <c r="BE237" i="5"/>
  <c r="BE247" i="5"/>
  <c r="BE252" i="5"/>
  <c r="BE269" i="5"/>
  <c r="J129" i="3"/>
  <c r="J100" i="3" s="1"/>
  <c r="J91" i="4"/>
  <c r="F94" i="4"/>
  <c r="E114" i="4"/>
  <c r="BE131" i="4"/>
  <c r="BE133" i="4"/>
  <c r="BE135" i="4"/>
  <c r="BE144" i="4"/>
  <c r="BE150" i="4"/>
  <c r="BE151" i="4"/>
  <c r="BE161" i="4"/>
  <c r="BE191" i="4"/>
  <c r="BE200" i="4"/>
  <c r="BE203" i="4"/>
  <c r="BE209" i="4"/>
  <c r="BE220" i="4"/>
  <c r="BE223" i="4"/>
  <c r="BE227" i="4"/>
  <c r="BE231" i="4"/>
  <c r="BE232" i="4"/>
  <c r="BE234" i="4"/>
  <c r="BE236" i="4"/>
  <c r="BE239" i="4"/>
  <c r="BE242" i="4"/>
  <c r="BE244" i="4"/>
  <c r="J93" i="4"/>
  <c r="J94" i="4"/>
  <c r="BE129" i="4"/>
  <c r="BE132" i="4"/>
  <c r="BE136" i="4"/>
  <c r="BE140" i="4"/>
  <c r="BE146" i="4"/>
  <c r="BE148" i="4"/>
  <c r="BE169" i="4"/>
  <c r="BE175" i="4"/>
  <c r="BE181" i="4"/>
  <c r="BE183" i="4"/>
  <c r="BE189" i="4"/>
  <c r="BE193" i="4"/>
  <c r="BE195" i="4"/>
  <c r="BE206" i="4"/>
  <c r="BE214" i="4"/>
  <c r="BE217" i="4"/>
  <c r="BE225" i="4"/>
  <c r="BE229" i="4"/>
  <c r="BE237" i="4"/>
  <c r="BE240" i="4"/>
  <c r="J129" i="2"/>
  <c r="J100" i="2" s="1"/>
  <c r="J91" i="3"/>
  <c r="F94" i="3"/>
  <c r="BE132" i="3"/>
  <c r="BE156" i="3"/>
  <c r="BE190" i="3"/>
  <c r="BE192" i="3"/>
  <c r="BE201" i="3"/>
  <c r="BE216" i="3"/>
  <c r="BE219" i="3"/>
  <c r="BE228" i="3"/>
  <c r="BE230" i="3"/>
  <c r="BE233" i="3"/>
  <c r="BE235" i="3"/>
  <c r="BE238" i="3"/>
  <c r="BE241" i="3"/>
  <c r="BE244" i="3"/>
  <c r="BE248" i="3"/>
  <c r="BE262" i="3"/>
  <c r="BE264" i="3"/>
  <c r="J93" i="3"/>
  <c r="E115" i="3"/>
  <c r="J124" i="3"/>
  <c r="BE136" i="3"/>
  <c r="BE137" i="3"/>
  <c r="BE139" i="3"/>
  <c r="BE141" i="3"/>
  <c r="BE142" i="3"/>
  <c r="BE146" i="3"/>
  <c r="BE152" i="3"/>
  <c r="BE184" i="3"/>
  <c r="BE199" i="3"/>
  <c r="BE210" i="3"/>
  <c r="BE213" i="3"/>
  <c r="BE225" i="3"/>
  <c r="BE237" i="3"/>
  <c r="BE239" i="3"/>
  <c r="BE251" i="3"/>
  <c r="BE255" i="3"/>
  <c r="BE130" i="3"/>
  <c r="BE134" i="3"/>
  <c r="BE150" i="3"/>
  <c r="BE154" i="3"/>
  <c r="BE157" i="3"/>
  <c r="BE168" i="3"/>
  <c r="BE177" i="3"/>
  <c r="BE203" i="3"/>
  <c r="BE205" i="3"/>
  <c r="BE240" i="3"/>
  <c r="BE243" i="3"/>
  <c r="BE246" i="3"/>
  <c r="BE250" i="3"/>
  <c r="BE253" i="3"/>
  <c r="BE256" i="3"/>
  <c r="BE259" i="3"/>
  <c r="BE260" i="3"/>
  <c r="J93" i="2"/>
  <c r="E115" i="2"/>
  <c r="BE133" i="2"/>
  <c r="BE149" i="2"/>
  <c r="F94" i="2"/>
  <c r="BE190" i="2"/>
  <c r="BE132" i="2"/>
  <c r="BE136" i="2"/>
  <c r="BE182" i="2"/>
  <c r="J91" i="2"/>
  <c r="J94" i="2"/>
  <c r="BE130" i="2"/>
  <c r="BE134" i="2"/>
  <c r="BE137" i="2"/>
  <c r="BE145" i="2"/>
  <c r="BE151" i="2"/>
  <c r="BE152" i="2"/>
  <c r="BE162" i="2"/>
  <c r="BE170" i="2"/>
  <c r="BE176" i="2"/>
  <c r="BE194" i="2"/>
  <c r="BE196" i="2"/>
  <c r="BE201" i="2"/>
  <c r="BE204" i="2"/>
  <c r="BE210" i="2"/>
  <c r="BE221" i="2"/>
  <c r="BE227" i="2"/>
  <c r="BE228" i="2"/>
  <c r="BE230" i="2"/>
  <c r="BE231" i="2"/>
  <c r="BE233" i="2"/>
  <c r="BE235" i="2"/>
  <c r="BE242" i="2"/>
  <c r="BE245" i="2"/>
  <c r="BE246" i="2"/>
  <c r="BE248" i="2"/>
  <c r="BE250" i="2"/>
  <c r="BE141" i="2"/>
  <c r="BE147" i="2"/>
  <c r="BE184" i="2"/>
  <c r="BE192" i="2"/>
  <c r="BE207" i="2"/>
  <c r="BE215" i="2"/>
  <c r="BE218" i="2"/>
  <c r="BE224" i="2"/>
  <c r="BE226" i="2"/>
  <c r="BE237" i="2"/>
  <c r="BE238" i="2"/>
  <c r="BE240" i="2"/>
  <c r="BE243" i="2"/>
  <c r="F36" i="3"/>
  <c r="BA97" i="1" s="1"/>
  <c r="F36" i="7"/>
  <c r="BA102" i="1"/>
  <c r="F38" i="9"/>
  <c r="BC105" i="1"/>
  <c r="F37" i="11"/>
  <c r="BB107" i="1"/>
  <c r="F37" i="13"/>
  <c r="BB109" i="1" s="1"/>
  <c r="F39" i="7"/>
  <c r="BD102" i="1"/>
  <c r="F38" i="10"/>
  <c r="BC106" i="1"/>
  <c r="J36" i="12"/>
  <c r="AW108" i="1"/>
  <c r="F37" i="3"/>
  <c r="BB97" i="1" s="1"/>
  <c r="F38" i="7"/>
  <c r="BC102" i="1"/>
  <c r="F37" i="4"/>
  <c r="BB98" i="1" s="1"/>
  <c r="F41" i="6"/>
  <c r="BD101" i="1"/>
  <c r="F36" i="8"/>
  <c r="BA103" i="1" s="1"/>
  <c r="J36" i="13"/>
  <c r="AW109" i="1"/>
  <c r="F38" i="3"/>
  <c r="BC97" i="1" s="1"/>
  <c r="F38" i="6"/>
  <c r="BA101" i="1"/>
  <c r="J36" i="8"/>
  <c r="AW103" i="1" s="1"/>
  <c r="F38" i="13"/>
  <c r="BC109" i="1"/>
  <c r="F36" i="2"/>
  <c r="BA96" i="1" s="1"/>
  <c r="F37" i="5"/>
  <c r="BB100" i="1"/>
  <c r="F36" i="9"/>
  <c r="BA105" i="1" s="1"/>
  <c r="F39" i="10"/>
  <c r="BD106" i="1"/>
  <c r="F37" i="12"/>
  <c r="BB108" i="1" s="1"/>
  <c r="F38" i="4"/>
  <c r="BC98" i="1"/>
  <c r="F36" i="10"/>
  <c r="BA106" i="1" s="1"/>
  <c r="F39" i="11"/>
  <c r="BD107" i="1"/>
  <c r="F36" i="14"/>
  <c r="BC110" i="1" s="1"/>
  <c r="J36" i="5"/>
  <c r="AW100" i="1"/>
  <c r="F37" i="14"/>
  <c r="BD110" i="1" s="1"/>
  <c r="F39" i="2"/>
  <c r="BD96" i="1"/>
  <c r="F39" i="5"/>
  <c r="BD100" i="1" s="1"/>
  <c r="J36" i="9"/>
  <c r="AW105" i="1"/>
  <c r="F36" i="11"/>
  <c r="BA107" i="1" s="1"/>
  <c r="F38" i="12"/>
  <c r="BC108" i="1"/>
  <c r="F36" i="4"/>
  <c r="BA98" i="1" s="1"/>
  <c r="F37" i="7"/>
  <c r="BB102" i="1"/>
  <c r="F37" i="2"/>
  <c r="BB96" i="1" s="1"/>
  <c r="F36" i="5"/>
  <c r="BA100" i="1"/>
  <c r="F37" i="9"/>
  <c r="BB105" i="1" s="1"/>
  <c r="F38" i="11"/>
  <c r="BC107" i="1"/>
  <c r="F35" i="14"/>
  <c r="BB110" i="1" s="1"/>
  <c r="J36" i="2"/>
  <c r="AW96" i="1"/>
  <c r="F39" i="6"/>
  <c r="BB101" i="1" s="1"/>
  <c r="F38" i="8"/>
  <c r="BC103" i="1"/>
  <c r="J34" i="14"/>
  <c r="AW110" i="1" s="1"/>
  <c r="F39" i="4"/>
  <c r="BD98" i="1"/>
  <c r="F37" i="10"/>
  <c r="BB106" i="1" s="1"/>
  <c r="F39" i="13"/>
  <c r="BD109" i="1"/>
  <c r="F38" i="2"/>
  <c r="BC96" i="1" s="1"/>
  <c r="F38" i="5"/>
  <c r="BC100" i="1"/>
  <c r="J36" i="10"/>
  <c r="AW106" i="1" s="1"/>
  <c r="F36" i="12"/>
  <c r="BA108" i="1"/>
  <c r="J36" i="3"/>
  <c r="AW97" i="1" s="1"/>
  <c r="J36" i="7"/>
  <c r="AW102" i="1"/>
  <c r="F39" i="9"/>
  <c r="BD105" i="1" s="1"/>
  <c r="J36" i="11"/>
  <c r="AW107" i="1"/>
  <c r="F36" i="13"/>
  <c r="BA109" i="1" s="1"/>
  <c r="F39" i="3"/>
  <c r="BD97" i="1"/>
  <c r="J38" i="6"/>
  <c r="AW101" i="1" s="1"/>
  <c r="F39" i="8"/>
  <c r="BD103" i="1"/>
  <c r="F34" i="14"/>
  <c r="BA110" i="1" s="1"/>
  <c r="AS95" i="1"/>
  <c r="AS94" i="1"/>
  <c r="J36" i="4"/>
  <c r="AW98" i="1" s="1"/>
  <c r="F40" i="6"/>
  <c r="BC101" i="1"/>
  <c r="F37" i="8"/>
  <c r="BB103" i="1" s="1"/>
  <c r="F39" i="12"/>
  <c r="BD108" i="1"/>
  <c r="BK132" i="6" l="1"/>
  <c r="BK131" i="6" s="1"/>
  <c r="J131" i="6" s="1"/>
  <c r="J100" i="6" s="1"/>
  <c r="T129" i="5"/>
  <c r="T128" i="5"/>
  <c r="T126" i="10"/>
  <c r="T125" i="10"/>
  <c r="T126" i="9"/>
  <c r="T125" i="9" s="1"/>
  <c r="P128" i="2"/>
  <c r="P127" i="2"/>
  <c r="AU96" i="1" s="1"/>
  <c r="P128" i="7"/>
  <c r="P127" i="7" s="1"/>
  <c r="AU102" i="1" s="1"/>
  <c r="BK128" i="7"/>
  <c r="J128" i="7" s="1"/>
  <c r="J99" i="7" s="1"/>
  <c r="T128" i="3"/>
  <c r="T127" i="3" s="1"/>
  <c r="P127" i="4"/>
  <c r="P126" i="4" s="1"/>
  <c r="AU98" i="1" s="1"/>
  <c r="P129" i="5"/>
  <c r="P128" i="5" s="1"/>
  <c r="AU100" i="1" s="1"/>
  <c r="AU99" i="1" s="1"/>
  <c r="R128" i="7"/>
  <c r="R127" i="7" s="1"/>
  <c r="BK128" i="3"/>
  <c r="BK127" i="3" s="1"/>
  <c r="J127" i="3" s="1"/>
  <c r="J98" i="3" s="1"/>
  <c r="T128" i="8"/>
  <c r="T127" i="8"/>
  <c r="T128" i="7"/>
  <c r="T127" i="7" s="1"/>
  <c r="R132" i="6"/>
  <c r="R131" i="6" s="1"/>
  <c r="T127" i="4"/>
  <c r="T126" i="4" s="1"/>
  <c r="R128" i="2"/>
  <c r="R127" i="2"/>
  <c r="R127" i="12"/>
  <c r="R126" i="12" s="1"/>
  <c r="BK128" i="2"/>
  <c r="J128" i="2" s="1"/>
  <c r="J99" i="2" s="1"/>
  <c r="R126" i="10"/>
  <c r="R125" i="10"/>
  <c r="P126" i="9"/>
  <c r="P125" i="9"/>
  <c r="AU105" i="1" s="1"/>
  <c r="AU104" i="1" s="1"/>
  <c r="P128" i="3"/>
  <c r="P127" i="3" s="1"/>
  <c r="AU97" i="1" s="1"/>
  <c r="T127" i="12"/>
  <c r="T126" i="12" s="1"/>
  <c r="R127" i="4"/>
  <c r="R126" i="4"/>
  <c r="P128" i="8"/>
  <c r="P127" i="8"/>
  <c r="AU103" i="1" s="1"/>
  <c r="R128" i="3"/>
  <c r="R127" i="3" s="1"/>
  <c r="BK126" i="10"/>
  <c r="J126" i="10"/>
  <c r="J99" i="10"/>
  <c r="BK127" i="12"/>
  <c r="J127" i="12"/>
  <c r="J99" i="12" s="1"/>
  <c r="BK126" i="13"/>
  <c r="J126" i="13" s="1"/>
  <c r="J99" i="13" s="1"/>
  <c r="BK127" i="4"/>
  <c r="J127" i="4"/>
  <c r="J99" i="4" s="1"/>
  <c r="BK126" i="11"/>
  <c r="J126" i="11" s="1"/>
  <c r="J99" i="11" s="1"/>
  <c r="BK122" i="14"/>
  <c r="J122" i="14" s="1"/>
  <c r="J97" i="14" s="1"/>
  <c r="J126" i="9"/>
  <c r="J99" i="9" s="1"/>
  <c r="J128" i="8"/>
  <c r="J99" i="8" s="1"/>
  <c r="BK128" i="5"/>
  <c r="J128" i="5" s="1"/>
  <c r="J32" i="5" s="1"/>
  <c r="AG100" i="1" s="1"/>
  <c r="J35" i="2"/>
  <c r="AV96" i="1" s="1"/>
  <c r="AT96" i="1" s="1"/>
  <c r="J35" i="8"/>
  <c r="AV103" i="1" s="1"/>
  <c r="AT103" i="1" s="1"/>
  <c r="J33" i="14"/>
  <c r="AV110" i="1" s="1"/>
  <c r="AT110" i="1" s="1"/>
  <c r="BC99" i="1"/>
  <c r="AY99" i="1"/>
  <c r="F37" i="6"/>
  <c r="AZ101" i="1" s="1"/>
  <c r="J32" i="9"/>
  <c r="AG105" i="1" s="1"/>
  <c r="BB104" i="1"/>
  <c r="AX104" i="1"/>
  <c r="F35" i="3"/>
  <c r="AZ97" i="1"/>
  <c r="J35" i="9"/>
  <c r="AV105" i="1" s="1"/>
  <c r="AT105" i="1" s="1"/>
  <c r="F35" i="12"/>
  <c r="AZ108" i="1"/>
  <c r="F35" i="5"/>
  <c r="AZ100" i="1" s="1"/>
  <c r="F35" i="13"/>
  <c r="AZ109" i="1" s="1"/>
  <c r="J35" i="3"/>
  <c r="AV97" i="1"/>
  <c r="AT97" i="1" s="1"/>
  <c r="J35" i="10"/>
  <c r="AV106" i="1"/>
  <c r="AT106" i="1" s="1"/>
  <c r="J35" i="13"/>
  <c r="AV109" i="1" s="1"/>
  <c r="AT109" i="1" s="1"/>
  <c r="F35" i="4"/>
  <c r="AZ98" i="1" s="1"/>
  <c r="F35" i="10"/>
  <c r="AZ106" i="1"/>
  <c r="F35" i="2"/>
  <c r="AZ96" i="1"/>
  <c r="F35" i="8"/>
  <c r="AZ103" i="1" s="1"/>
  <c r="BD104" i="1"/>
  <c r="J35" i="5"/>
  <c r="AV100" i="1" s="1"/>
  <c r="AT100" i="1" s="1"/>
  <c r="BA99" i="1"/>
  <c r="AW99" i="1"/>
  <c r="F35" i="9"/>
  <c r="AZ105" i="1" s="1"/>
  <c r="BC104" i="1"/>
  <c r="AY104" i="1"/>
  <c r="J35" i="4"/>
  <c r="AV98" i="1"/>
  <c r="AT98" i="1" s="1"/>
  <c r="BA104" i="1"/>
  <c r="AW104" i="1" s="1"/>
  <c r="BD99" i="1"/>
  <c r="F35" i="7"/>
  <c r="AZ102" i="1" s="1"/>
  <c r="F33" i="14"/>
  <c r="AZ110" i="1"/>
  <c r="BB99" i="1"/>
  <c r="AX99" i="1"/>
  <c r="J37" i="6"/>
  <c r="AV101" i="1" s="1"/>
  <c r="AT101" i="1" s="1"/>
  <c r="J35" i="7"/>
  <c r="AV102" i="1" s="1"/>
  <c r="AT102" i="1" s="1"/>
  <c r="J32" i="8"/>
  <c r="AG103" i="1"/>
  <c r="J35" i="11"/>
  <c r="AV107" i="1" s="1"/>
  <c r="AT107" i="1" s="1"/>
  <c r="F35" i="11"/>
  <c r="AZ107" i="1"/>
  <c r="J35" i="12"/>
  <c r="AV108" i="1" s="1"/>
  <c r="AT108" i="1" s="1"/>
  <c r="J132" i="6" l="1"/>
  <c r="J101" i="6"/>
  <c r="J128" i="3"/>
  <c r="J99" i="3"/>
  <c r="BK125" i="10"/>
  <c r="J125" i="10"/>
  <c r="J32" i="10" s="1"/>
  <c r="AG106" i="1" s="1"/>
  <c r="BK125" i="11"/>
  <c r="J125" i="11"/>
  <c r="J98" i="11" s="1"/>
  <c r="BK125" i="13"/>
  <c r="J125" i="13"/>
  <c r="J98" i="13"/>
  <c r="BK127" i="2"/>
  <c r="J127" i="2"/>
  <c r="J32" i="2" s="1"/>
  <c r="AG96" i="1" s="1"/>
  <c r="BK126" i="4"/>
  <c r="J126" i="4"/>
  <c r="J32" i="4" s="1"/>
  <c r="AG98" i="1" s="1"/>
  <c r="BK126" i="12"/>
  <c r="J126" i="12"/>
  <c r="J98" i="12" s="1"/>
  <c r="BK127" i="7"/>
  <c r="J127" i="7"/>
  <c r="J98" i="7"/>
  <c r="BK121" i="14"/>
  <c r="J121" i="14"/>
  <c r="J96" i="14" s="1"/>
  <c r="AN105" i="1"/>
  <c r="AN103" i="1"/>
  <c r="J41" i="9"/>
  <c r="J41" i="8"/>
  <c r="AN100" i="1"/>
  <c r="J98" i="5"/>
  <c r="J41" i="5"/>
  <c r="AU95" i="1"/>
  <c r="AU94" i="1"/>
  <c r="J32" i="3"/>
  <c r="AG97" i="1"/>
  <c r="J34" i="6"/>
  <c r="AG101" i="1"/>
  <c r="AG99" i="1" s="1"/>
  <c r="AZ99" i="1"/>
  <c r="AV99" i="1" s="1"/>
  <c r="AT99" i="1" s="1"/>
  <c r="BC95" i="1"/>
  <c r="AY95" i="1"/>
  <c r="AZ104" i="1"/>
  <c r="AV104" i="1"/>
  <c r="AT104" i="1"/>
  <c r="BD95" i="1"/>
  <c r="BA95" i="1"/>
  <c r="BB95" i="1"/>
  <c r="AX95" i="1" s="1"/>
  <c r="J41" i="10" l="1"/>
  <c r="J43" i="6"/>
  <c r="J41" i="2"/>
  <c r="J41" i="4"/>
  <c r="J41" i="3"/>
  <c r="J98" i="4"/>
  <c r="J98" i="10"/>
  <c r="J98" i="2"/>
  <c r="AN99" i="1"/>
  <c r="AN96" i="1"/>
  <c r="AN97" i="1"/>
  <c r="AN106" i="1"/>
  <c r="AN98" i="1"/>
  <c r="AN101" i="1"/>
  <c r="BC94" i="1"/>
  <c r="W32" i="1"/>
  <c r="BA94" i="1"/>
  <c r="W30" i="1"/>
  <c r="J32" i="7"/>
  <c r="AG102" i="1"/>
  <c r="AN102" i="1"/>
  <c r="J32" i="12"/>
  <c r="AG108" i="1"/>
  <c r="AN108" i="1"/>
  <c r="AZ95" i="1"/>
  <c r="AV95" i="1"/>
  <c r="BD94" i="1"/>
  <c r="W33" i="1"/>
  <c r="J30" i="14"/>
  <c r="AG110" i="1"/>
  <c r="J32" i="11"/>
  <c r="AG107" i="1"/>
  <c r="J32" i="13"/>
  <c r="AG109" i="1"/>
  <c r="AW95" i="1"/>
  <c r="BB94" i="1"/>
  <c r="W31" i="1"/>
  <c r="J41" i="13" l="1"/>
  <c r="J39" i="14"/>
  <c r="J41" i="12"/>
  <c r="J41" i="11"/>
  <c r="J41" i="7"/>
  <c r="AN110" i="1"/>
  <c r="AN109" i="1"/>
  <c r="AN107" i="1"/>
  <c r="AG95" i="1"/>
  <c r="AG104" i="1"/>
  <c r="AW94" i="1"/>
  <c r="AK30" i="1"/>
  <c r="AT95" i="1"/>
  <c r="AZ94" i="1"/>
  <c r="W29" i="1"/>
  <c r="AY94" i="1"/>
  <c r="AX94" i="1"/>
  <c r="AN95" i="1" l="1"/>
  <c r="AG94" i="1"/>
  <c r="AK26" i="1"/>
  <c r="AN104" i="1"/>
  <c r="AV94" i="1"/>
  <c r="AK29" i="1"/>
  <c r="AK35" i="1"/>
  <c r="AT94" i="1" l="1"/>
  <c r="AN94" i="1"/>
</calcChain>
</file>

<file path=xl/sharedStrings.xml><?xml version="1.0" encoding="utf-8"?>
<sst xmlns="http://schemas.openxmlformats.org/spreadsheetml/2006/main" count="11955" uniqueCount="1008">
  <si>
    <t>Export Komplet</t>
  </si>
  <si>
    <t/>
  </si>
  <si>
    <t>2.0</t>
  </si>
  <si>
    <t>ZAMOK</t>
  </si>
  <si>
    <t>False</t>
  </si>
  <si>
    <t>{93bf972b-3f67-490b-89cb-f72d2d4c741b}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</si>
  <si>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</si>
  <si>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</si>
  <si>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</si>
  <si>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</si>
  <si>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</si>
  <si>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</si>
  <si>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</si>
  <si>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</si>
  <si>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2022/01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</si>
  <si>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</si>
  <si>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</si>
  <si>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NOVÁ LHOTA - chodník podél silnice III/49916 - etapa 1</t>
  </si>
  <si>
    <t>KSO:</t>
  </si>
  <si>
    <t>CC-CZ:</t>
  </si>
  <si>
    <t>Místo:</t>
  </si>
  <si>
    <t xml:space="preserve"> </t>
  </si>
  <si>
    <t>Datum:</t>
  </si>
  <si>
    <t>31. 1. 2022</t>
  </si>
  <si>
    <t>Zadavatel:</t>
  </si>
  <si>
    <t>IČ:</t>
  </si>
  <si>
    <t>Obec Nová Lhota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</si>
  <si>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</si>
  <si>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</si>
  <si>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</si>
  <si>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</si>
  <si>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</si>
  <si>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</si>
  <si>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</si>
  <si>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</si>
  <si>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</si>
  <si>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</si>
  <si>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</si>
  <si>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</si>
  <si>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</si>
  <si>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</si>
  <si>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</si>
  <si>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</si>
  <si>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</si>
  <si>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</si>
  <si>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</si>
  <si>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</si>
  <si>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</si>
  <si>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</si>
  <si>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</si>
  <si>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</si>
  <si>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</si>
  <si>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</si>
  <si>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</si>
  <si>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</si>
  <si>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</si>
  <si>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</si>
  <si>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</si>
  <si>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</si>
  <si>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</si>
  <si>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</si>
  <si>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</si>
  <si>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</si>
  <si>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</si>
  <si>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</si>
  <si>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</si>
  <si>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</si>
  <si>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</si>
  <si>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</si>
  <si>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</si>
  <si>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</si>
  <si>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</si>
  <si>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</si>
  <si>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</si>
  <si>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</si>
  <si>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</si>
  <si>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</si>
  <si>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</si>
  <si>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1</t>
  </si>
  <si>
    <t>uznatelné náklady</t>
  </si>
  <si>
    <t>STA</t>
  </si>
  <si>
    <t>{7dc3098d-09c4-4b79-bae0-865812e82b29}</t>
  </si>
  <si>
    <t>2</t>
  </si>
  <si>
    <t>/</t>
  </si>
  <si>
    <t>úsek 1 - uznatelné náklady</t>
  </si>
  <si>
    <t>Soupis</t>
  </si>
  <si>
    <t>{dffca125-3076-4f73-b618-bc3a652877a8}</t>
  </si>
  <si>
    <t>úsek 2 - uznatelné náklady</t>
  </si>
  <si>
    <t>{424079ac-e819-4fe1-9f69-08b149b27c22}</t>
  </si>
  <si>
    <t>3</t>
  </si>
  <si>
    <t>úsek 3 - uznatelné náklady</t>
  </si>
  <si>
    <t>{c072c500-659d-407d-925a-afba94a6aa47}</t>
  </si>
  <si>
    <t>4</t>
  </si>
  <si>
    <t>úsek 4 - uznatelné náklady</t>
  </si>
  <si>
    <t>{9fc2ae2f-a23c-4179-8631-955488f4538e}</t>
  </si>
  <si>
    <t>###NOINSERT###</t>
  </si>
  <si>
    <t>4b</t>
  </si>
  <si>
    <t>úsek 4b - BUS zastávka</t>
  </si>
  <si>
    <t>{7036dfd8-c51a-435e-a736-7c1e3a185cc6}</t>
  </si>
  <si>
    <t>6</t>
  </si>
  <si>
    <t>úsek 6 - uznatelné náklady</t>
  </si>
  <si>
    <t>{1d33fd67-b8b1-456e-8c56-1cb77158fd3c}</t>
  </si>
  <si>
    <t>7</t>
  </si>
  <si>
    <t>úsek 7 - uznatelné náklady</t>
  </si>
  <si>
    <t>{cbfe4129-f547-402c-81de-ba22edf919c0}</t>
  </si>
  <si>
    <t>neuznatelné náklady</t>
  </si>
  <si>
    <t>{0e9d8305-10f1-4498-b3d9-e247c6663c03}</t>
  </si>
  <si>
    <t>úsek 1 - neuznatelné náklady</t>
  </si>
  <si>
    <t>{4054448e-5765-4709-a9d8-c6ff2ae3ed12}</t>
  </si>
  <si>
    <t>úsek 2 - neuznatelné náklady</t>
  </si>
  <si>
    <t>{a107b1c9-ccba-4596-9888-1c42fcf5376e}</t>
  </si>
  <si>
    <t>úsek 3 - neuznatelné náklady</t>
  </si>
  <si>
    <t>{0ac9078f-56fc-4300-8cfb-b9afa8fb20c4}</t>
  </si>
  <si>
    <t>úsek 4 - neuznatelné náklady</t>
  </si>
  <si>
    <t>{efd77ab4-9c53-44e7-a1d0-828de3ed432e}</t>
  </si>
  <si>
    <t>úsek 6 - neuznatelné náklady</t>
  </si>
  <si>
    <t>{d4030c05-6d46-4a28-b033-3a8b3b1e30a1}</t>
  </si>
  <si>
    <t>vedlejší rozpočtovné náklady</t>
  </si>
  <si>
    <t>{686f1291-a322-4190-bc0f-a57e02b0a023}</t>
  </si>
  <si>
    <t>KRYCÍ LIST SOUPISU PRACÍ</t>
  </si>
  <si>
    <t>Objekt:</t>
  </si>
  <si>
    <t>1 - uznatelné náklady</t>
  </si>
  <si>
    <t>Soupis:</t>
  </si>
  <si>
    <t>1 - úsek 1 - uznatelné náklady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</si>
  <si>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</si>
  <si>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</si>
  <si>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</si>
  <si>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</si>
  <si>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</si>
  <si>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</si>
  <si>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</si>
  <si>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</si>
  <si>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</si>
  <si>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</si>
  <si>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</si>
  <si>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</si>
  <si>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</si>
  <si>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</si>
  <si>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</si>
  <si>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</si>
  <si>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</si>
  <si>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</si>
  <si>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</si>
  <si>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</si>
  <si>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</si>
  <si>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</si>
  <si>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</si>
  <si>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</si>
  <si>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</si>
  <si>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</si>
  <si>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</si>
  <si>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</si>
  <si>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</si>
  <si>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</si>
  <si>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113106132</t>
  </si>
  <si>
    <t>Rozebrání dlažeb z betonových nebo kamenných dlaždic komunikací pro pěší strojně pl do 50 m2</t>
  </si>
  <si>
    <t>m2</t>
  </si>
  <si>
    <t>1913904841</t>
  </si>
  <si>
    <t>VV</t>
  </si>
  <si>
    <t>"přídlažba podél chodníku"87*0,50</t>
  </si>
  <si>
    <t>113107152</t>
  </si>
  <si>
    <t>Odstranění podkladu z kameniva těženého tl přes 100 do 200 mm strojně pl přes 50 do 200 m2</t>
  </si>
  <si>
    <t>-815875330</t>
  </si>
  <si>
    <t>113107182</t>
  </si>
  <si>
    <t>Odstranění podkladu živičného tl přes 50 do 100 mm strojně pl přes 50 do 200 m2</t>
  </si>
  <si>
    <t>-166759670</t>
  </si>
  <si>
    <t>113154114</t>
  </si>
  <si>
    <t>Frézování živičného krytu tl 100 mm pruh š 0,5 m pl do 500 m2 bez překážek v trase</t>
  </si>
  <si>
    <t>-197728418</t>
  </si>
  <si>
    <t>"podél obruby"93,50*0,30</t>
  </si>
  <si>
    <t>5</t>
  </si>
  <si>
    <t>113202111</t>
  </si>
  <si>
    <t>Vytrhání obrub krajníků obrubníků stojatých</t>
  </si>
  <si>
    <t>m</t>
  </si>
  <si>
    <t>2107056596</t>
  </si>
  <si>
    <t>122151101</t>
  </si>
  <si>
    <t>Odkopávky a prokopávky nezapažené v hornině třídy těžitelnosti I skupiny 1 a 2 objem do 20 m3 strojně</t>
  </si>
  <si>
    <t>m3</t>
  </si>
  <si>
    <t>-1916578181</t>
  </si>
  <si>
    <t>53,80</t>
  </si>
  <si>
    <t>-148,10*0,20-148,10*0,10</t>
  </si>
  <si>
    <t>Součet</t>
  </si>
  <si>
    <t>162751117</t>
  </si>
  <si>
    <t>Vodorovné přemístění přes 9 000 do 10000 m výkopku/sypaniny z horniny třídy těžitelnosti I skupiny 1 až 3</t>
  </si>
  <si>
    <t>647412020</t>
  </si>
  <si>
    <t>9,370</t>
  </si>
  <si>
    <t>"zpětné dosypání za obrubou"-5,60</t>
  </si>
  <si>
    <t>8</t>
  </si>
  <si>
    <t>162751119</t>
  </si>
  <si>
    <t>Příplatek k vodorovnému přemístění výkopku/sypaniny z horniny třídy těžitelnosti I skupiny 1 až 3 ZKD 1000 m přes 10000 m</t>
  </si>
  <si>
    <t>1870776907</t>
  </si>
  <si>
    <t>3,77*11 'Přepočtené koeficientem množství</t>
  </si>
  <si>
    <t>9</t>
  </si>
  <si>
    <t>171201231</t>
  </si>
  <si>
    <t>Poplatek za uložení zeminy a kamení na recyklační skládce (skládkovné) kód odpadu 17 05 04</t>
  </si>
  <si>
    <t>t</t>
  </si>
  <si>
    <t>-53206875</t>
  </si>
  <si>
    <t>3,77*1,8 'Přepočtené koeficientem množství</t>
  </si>
  <si>
    <t>10</t>
  </si>
  <si>
    <t>171251101</t>
  </si>
  <si>
    <t>Uložení sypaniny do násypů nezhutněných strojně</t>
  </si>
  <si>
    <t>1641768902</t>
  </si>
  <si>
    <t>"zpětné dosypání za obrubou"5,60</t>
  </si>
  <si>
    <t>11</t>
  </si>
  <si>
    <t>181111111</t>
  </si>
  <si>
    <t>Plošná úprava terénu do 500 m2 zemina skupiny 1 až 4 nerovnosti přes 50 do 100 mm v rovinně a svahu do 1:5</t>
  </si>
  <si>
    <t>-941263</t>
  </si>
  <si>
    <t>181951112</t>
  </si>
  <si>
    <t>Úprava pláně v hornině třídy těžitelnosti I skupiny 1 až 3 se zhutněním strojně</t>
  </si>
  <si>
    <t>1832124320</t>
  </si>
  <si>
    <t>"chodník tl. 60 mm"108,40</t>
  </si>
  <si>
    <t>"chodník slepecká tl. 60 mm"1,40+1,60</t>
  </si>
  <si>
    <t>"chodník bezfazetová tl. 60 mm"1,30+1,50</t>
  </si>
  <si>
    <t>"vjezdy tl. 80 mm"3,20*3</t>
  </si>
  <si>
    <t>"vjezdy slepecká tl. 80 mm"2,00*3</t>
  </si>
  <si>
    <t>"vjezdy bezfazetová dlažba tl. 80 mm"1,90*3</t>
  </si>
  <si>
    <t>135,5*1,1 'Přepočtené koeficientem množství</t>
  </si>
  <si>
    <t>Komunikace pozemní</t>
  </si>
  <si>
    <t>13</t>
  </si>
  <si>
    <t>564801112</t>
  </si>
  <si>
    <t>Podklad z drti fr 4/8 plochy přes 100 m2 tl 40 mm</t>
  </si>
  <si>
    <t>-1482497864</t>
  </si>
  <si>
    <t>14</t>
  </si>
  <si>
    <t>564851011</t>
  </si>
  <si>
    <t>Podklad ze štěrkodrtě ŠD plochy do 100 m2 tl 150 mm</t>
  </si>
  <si>
    <t>-460269388</t>
  </si>
  <si>
    <t>21,3*1,1 'Přepočtené koeficientem množství</t>
  </si>
  <si>
    <t>15</t>
  </si>
  <si>
    <t>564861111</t>
  </si>
  <si>
    <t>Podklad ze štěrkodrtě ŠD plochy přes 100 m2 tl 200 mm</t>
  </si>
  <si>
    <t>-561393073</t>
  </si>
  <si>
    <t>114,2*1,1 'Přepočtené koeficientem množství</t>
  </si>
  <si>
    <t>16</t>
  </si>
  <si>
    <t>565136101</t>
  </si>
  <si>
    <t>Asfaltový beton vrstva podkladní ACP 22 (obalované kamenivo OKH) tl 50 mm š do 1,5 m</t>
  </si>
  <si>
    <t>1097384243</t>
  </si>
  <si>
    <t>17</t>
  </si>
  <si>
    <t>567122111</t>
  </si>
  <si>
    <t>Podklad ze směsi stmelené cementem SC C 8/10 (KSC I) tl 100 mm</t>
  </si>
  <si>
    <t>1523168958</t>
  </si>
  <si>
    <t>21,3*1,05 'Přepočtené koeficientem množství</t>
  </si>
  <si>
    <t>18</t>
  </si>
  <si>
    <t>573111112</t>
  </si>
  <si>
    <t>Postřik živičný infiltrační s posypem z asfaltu množství 1 kg/m2</t>
  </si>
  <si>
    <t>1408271243</t>
  </si>
  <si>
    <t>19</t>
  </si>
  <si>
    <t>573211109</t>
  </si>
  <si>
    <t>Postřik živičný spojovací z asfaltu v množství 0,50 kg/m2</t>
  </si>
  <si>
    <t>804227043</t>
  </si>
  <si>
    <t>20</t>
  </si>
  <si>
    <t>577144111</t>
  </si>
  <si>
    <t>Asfaltový beton vrstva obrusná ACO 11 (ABS) tř. I tl 50 mm š do 3 m z nemodifikovaného asfaltu</t>
  </si>
  <si>
    <t>744765561</t>
  </si>
  <si>
    <t>596211122</t>
  </si>
  <si>
    <t>Kladení zámkové dlažby komunikací pro pěší ručně tl 60 mm skupiny B pl přes 100 do 300 m2</t>
  </si>
  <si>
    <t>688487818</t>
  </si>
  <si>
    <t>22</t>
  </si>
  <si>
    <t>M</t>
  </si>
  <si>
    <t>59245018</t>
  </si>
  <si>
    <t>dlažba tvar obdélník betonová 200x100x60mm přírodní</t>
  </si>
  <si>
    <t>-1472668480</t>
  </si>
  <si>
    <t>108,4*1,03 'Přepočtené koeficientem množství</t>
  </si>
  <si>
    <t>23</t>
  </si>
  <si>
    <t>59245021</t>
  </si>
  <si>
    <t>dlažba tvar čtverec betonová 200x100x60mm přírodní</t>
  </si>
  <si>
    <t>-1415605984</t>
  </si>
  <si>
    <t>2,8*1,03 'Přepočtené koeficientem množství</t>
  </si>
  <si>
    <t>24</t>
  </si>
  <si>
    <t>59245006</t>
  </si>
  <si>
    <t>dlažba tvar obdélník betonová pro nevidomé 200x100x60mm barevná</t>
  </si>
  <si>
    <t>267821182</t>
  </si>
  <si>
    <t>3*1,03 'Přepočtené koeficientem množství</t>
  </si>
  <si>
    <t>25</t>
  </si>
  <si>
    <t>596211220</t>
  </si>
  <si>
    <t>Kladení zámkové dlažby komunikací pro pěší ručně tl 80 mm skupiny B pl do 50 m2</t>
  </si>
  <si>
    <t>-1963615721</t>
  </si>
  <si>
    <t>26</t>
  </si>
  <si>
    <t>59245020</t>
  </si>
  <si>
    <t>dlažba tvar obdélník betonová 200x100x80mm přírodní</t>
  </si>
  <si>
    <t>-1703340517</t>
  </si>
  <si>
    <t>9,6*1,03 'Přepočtené koeficientem množství</t>
  </si>
  <si>
    <t>27</t>
  </si>
  <si>
    <t>59245030</t>
  </si>
  <si>
    <t>dlažba tvar čtverec betonová 200x100x80mm přírodní</t>
  </si>
  <si>
    <t>-1366055629</t>
  </si>
  <si>
    <t>5,7*1,03 'Přepočtené koeficientem množství</t>
  </si>
  <si>
    <t>28</t>
  </si>
  <si>
    <t>59245226</t>
  </si>
  <si>
    <t>dlažba tvar obdélník betonová pro nevidomé 200x100x80mm barevná</t>
  </si>
  <si>
    <t>339984724</t>
  </si>
  <si>
    <t>6*1,03 'Přepočtené koeficientem množství</t>
  </si>
  <si>
    <t>29</t>
  </si>
  <si>
    <t>599141111</t>
  </si>
  <si>
    <t>Vyplnění spár mezi silničními dílci živičnou zálivkou</t>
  </si>
  <si>
    <t>1603436676</t>
  </si>
  <si>
    <t>Trubní vedení</t>
  </si>
  <si>
    <t>30</t>
  </si>
  <si>
    <t>894812356</t>
  </si>
  <si>
    <t>Revizní a čistící šachta z PP DN 600 poklop litinový pro třídu zatížení B125 s betonovým prstencem</t>
  </si>
  <si>
    <t>kus</t>
  </si>
  <si>
    <t>-307375981</t>
  </si>
  <si>
    <t>31</t>
  </si>
  <si>
    <t>899231111</t>
  </si>
  <si>
    <t>Výšková úprava uličního vstupu nebo vpusti do 200 mm zvýšením mříže</t>
  </si>
  <si>
    <t>478369615</t>
  </si>
  <si>
    <t>32</t>
  </si>
  <si>
    <t>899331111</t>
  </si>
  <si>
    <t>Výšková úprava uličního vstupu nebo vpusti do 200 mm zvýšením poklopu</t>
  </si>
  <si>
    <t>-158534948</t>
  </si>
  <si>
    <t>Ostatní konstrukce a práce, bourání</t>
  </si>
  <si>
    <t>33</t>
  </si>
  <si>
    <t>915491212</t>
  </si>
  <si>
    <t>Osazení vodícího proužku z betonových desek do betonového lože tl do 100 mm š proužku 500 mm</t>
  </si>
  <si>
    <t>-1253837985</t>
  </si>
  <si>
    <t>34</t>
  </si>
  <si>
    <t>59218001</t>
  </si>
  <si>
    <t>krajník betonový silniční 500x250x80mm</t>
  </si>
  <si>
    <t>-514600375</t>
  </si>
  <si>
    <t>92,5*4,04 'Přepočtené koeficientem množství</t>
  </si>
  <si>
    <t>35</t>
  </si>
  <si>
    <t>916131213</t>
  </si>
  <si>
    <t>Osazení silničního obrubníku betonového stojatého s boční opěrou do lože z betonu prostého</t>
  </si>
  <si>
    <t>-1975864123</t>
  </si>
  <si>
    <t>66,50+18+9+91,90</t>
  </si>
  <si>
    <t>36</t>
  </si>
  <si>
    <t>59217031</t>
  </si>
  <si>
    <t>obrubník betonový silniční 1000x150x250mm</t>
  </si>
  <si>
    <t>-1685126275</t>
  </si>
  <si>
    <t>66,5*1,02 'Přepočtené koeficientem množství</t>
  </si>
  <si>
    <t>37</t>
  </si>
  <si>
    <t>59217030</t>
  </si>
  <si>
    <t>obrubník betonový silniční přechodový 1000x150x150-250mm</t>
  </si>
  <si>
    <t>-1852040350</t>
  </si>
  <si>
    <t>38</t>
  </si>
  <si>
    <t>59217029</t>
  </si>
  <si>
    <t>obrubník betonový silniční nájezdový 1000x150x150mm</t>
  </si>
  <si>
    <t>-1143693979</t>
  </si>
  <si>
    <t>4,00*3+3,00*2</t>
  </si>
  <si>
    <t>39</t>
  </si>
  <si>
    <t>59217017</t>
  </si>
  <si>
    <t>obrubník betonový chodníkový 1000x100x250mm</t>
  </si>
  <si>
    <t>1220391606</t>
  </si>
  <si>
    <t>91,9*1,02 'Přepočtené koeficientem množství</t>
  </si>
  <si>
    <t>40</t>
  </si>
  <si>
    <t>919735113</t>
  </si>
  <si>
    <t>Řezání stávajícího živičného krytu hl přes 100 do 150 mm</t>
  </si>
  <si>
    <t>304606372</t>
  </si>
  <si>
    <t>41</t>
  </si>
  <si>
    <t>919735123</t>
  </si>
  <si>
    <t>Řezání stávajícího betonového krytu hl přes 100 do 150 mm</t>
  </si>
  <si>
    <t>-597236695</t>
  </si>
  <si>
    <t>997</t>
  </si>
  <si>
    <t>Přesun sutě</t>
  </si>
  <si>
    <t>42</t>
  </si>
  <si>
    <t>997221571</t>
  </si>
  <si>
    <t>Vodorovná doprava vybouraných hmot do 1 km</t>
  </si>
  <si>
    <t>152536827</t>
  </si>
  <si>
    <t>43</t>
  </si>
  <si>
    <t>997221579</t>
  </si>
  <si>
    <t>Příplatek ZKD 1 km u vodorovné dopravy vybouraných hmot</t>
  </si>
  <si>
    <t>1999444896</t>
  </si>
  <si>
    <t>132,174*20 'Přepočtené koeficientem množství</t>
  </si>
  <si>
    <t>44</t>
  </si>
  <si>
    <t>997221861</t>
  </si>
  <si>
    <t>Poplatek za uložení stavebního odpadu na recyklační skládce (skládkovné) z prostého betonu pod kódem 17 01 01</t>
  </si>
  <si>
    <t>229931236</t>
  </si>
  <si>
    <t>998</t>
  </si>
  <si>
    <t>Přesun hmot</t>
  </si>
  <si>
    <t>45</t>
  </si>
  <si>
    <t>998223011</t>
  </si>
  <si>
    <t>Přesun hmot pro pozemní komunikace s krytem dlážděným</t>
  </si>
  <si>
    <t>935746541</t>
  </si>
  <si>
    <t>2 - úsek 2 - uznatelné náklady</t>
  </si>
  <si>
    <t>113106134</t>
  </si>
  <si>
    <t>Rozebrání dlažeb ze zámkových dlaždic komunikací pro pěší strojně pl do 50 m2</t>
  </si>
  <si>
    <t>1199966356</t>
  </si>
  <si>
    <t>15,80+3,80+8,80</t>
  </si>
  <si>
    <t>113106142</t>
  </si>
  <si>
    <t>Rozebrání dlažeb z betonových nebo kamenných dlaždic komunikací pro pěší strojně pl přes 50 m2</t>
  </si>
  <si>
    <t>-20210773</t>
  </si>
  <si>
    <t>"přídlažba podél chodníku"215,80*0,50</t>
  </si>
  <si>
    <t>113107212</t>
  </si>
  <si>
    <t>Odstranění podkladu z kameniva těženého tl přes 100 do 200 mm strojně pl přes 200 m2</t>
  </si>
  <si>
    <t>-1958110072</t>
  </si>
  <si>
    <t>318,60+36,50+28,40</t>
  </si>
  <si>
    <t>568995928</t>
  </si>
  <si>
    <t>113107331</t>
  </si>
  <si>
    <t>Odstranění podkladu z betonu prostého tl přes 100 do 150 mm strojně pl do 50 m2</t>
  </si>
  <si>
    <t>-1579714853</t>
  </si>
  <si>
    <t>11,50+4,00+21,00</t>
  </si>
  <si>
    <t>1424350133</t>
  </si>
  <si>
    <t>"podél obruby"236,80*0,30</t>
  </si>
  <si>
    <t>1160836129</t>
  </si>
  <si>
    <t>329731915</t>
  </si>
  <si>
    <t>138,40</t>
  </si>
  <si>
    <t>-28,40*0,06-383,50*0,20-318,60*0,10-36,50*0,15</t>
  </si>
  <si>
    <t>949404688</t>
  </si>
  <si>
    <t>22,661</t>
  </si>
  <si>
    <t>"zpětné dosypání za obrubou"-14,10</t>
  </si>
  <si>
    <t>-531383227</t>
  </si>
  <si>
    <t>8,561*11 'Přepočtené koeficientem množství</t>
  </si>
  <si>
    <t>247088678</t>
  </si>
  <si>
    <t>8,561*1,8 'Přepočtené koeficientem množství</t>
  </si>
  <si>
    <t>2100062624</t>
  </si>
  <si>
    <t>"zpětné dosypání za obrubou"14,10</t>
  </si>
  <si>
    <t>1167926087</t>
  </si>
  <si>
    <t>690450211</t>
  </si>
  <si>
    <t>"chodník tl. 60 mm"207,80</t>
  </si>
  <si>
    <t>"chodník slepecká tl. 60 mm"1,20+1,40</t>
  </si>
  <si>
    <t>"chodník bezfazetová tl. 60 mm"0,90+1,30</t>
  </si>
  <si>
    <t>"vjezdy tl. 80 mm"4,00*2+3,20*2+6,40+5,60+4,00+3,20+6,00+3,20*2+2,80*2</t>
  </si>
  <si>
    <t>"vjezdy slepecká tl. 80 mm"2,20*2+4,00+3,60+2,00*2+3,20+2,40+2,00+4,00+3,40+2,00*2+1,80*2</t>
  </si>
  <si>
    <t>"vjezdy bezfazetová dlažba tl. 80 mm"1,90*2+3,90*2+1,90*2+3,10+2,80+2,20+1,90+3,90*2+3,00+1,90*2+1,80*2</t>
  </si>
  <si>
    <t>"vjezdy umělá vodící linie tl. 80 mm"4,00*2</t>
  </si>
  <si>
    <t>354,4*1,1 'Přepočtené koeficientem množství</t>
  </si>
  <si>
    <t>-1794947343</t>
  </si>
  <si>
    <t>564851111</t>
  </si>
  <si>
    <t>Podklad ze štěrkodrtě ŠD plochy přes 100 m2 tl 150 mm</t>
  </si>
  <si>
    <t>-1247492644</t>
  </si>
  <si>
    <t>141,8*1,1 'Přepočtené koeficientem množství</t>
  </si>
  <si>
    <t>2108210490</t>
  </si>
  <si>
    <t>212,6*1,1 'Přepočtené koeficientem množství</t>
  </si>
  <si>
    <t>-1507875528</t>
  </si>
  <si>
    <t>2131119197</t>
  </si>
  <si>
    <t>141,8*1,05 'Přepočtené koeficientem množství</t>
  </si>
  <si>
    <t>-653547450</t>
  </si>
  <si>
    <t>271115553</t>
  </si>
  <si>
    <t>575928171</t>
  </si>
  <si>
    <t>-1220666585</t>
  </si>
  <si>
    <t>758043353</t>
  </si>
  <si>
    <t>207,8*1,03 'Přepočtené koeficientem množství</t>
  </si>
  <si>
    <t>1417001072</t>
  </si>
  <si>
    <t>2,2*1,03 'Přepočtené koeficientem množství</t>
  </si>
  <si>
    <t>-1108224978</t>
  </si>
  <si>
    <t>2,6*1,03 'Přepočtené koeficientem množství</t>
  </si>
  <si>
    <t>596211222</t>
  </si>
  <si>
    <t>Kladení zámkové dlažby komunikací pro pěší ručně tl 80 mm skupiny B pl přes 100 do 300 m2</t>
  </si>
  <si>
    <t>-39942602</t>
  </si>
  <si>
    <t>585291627</t>
  </si>
  <si>
    <t>51,6*1,03 'Přepočtené koeficientem množství</t>
  </si>
  <si>
    <t>1291517181</t>
  </si>
  <si>
    <t>-1653903752</t>
  </si>
  <si>
    <t>38,6*1,03 'Přepočtené koeficientem množství</t>
  </si>
  <si>
    <t>59245225</t>
  </si>
  <si>
    <t>dlažba tvar obdélník betonová pro nevidomé 200x200x80mm přírodní</t>
  </si>
  <si>
    <t>1930369090</t>
  </si>
  <si>
    <t>-273310887</t>
  </si>
  <si>
    <t>894411141</t>
  </si>
  <si>
    <t>Zřízení vpusti kanalizačních z betonových dílců typ UV-50 normální vč. materiálu a zemních prací</t>
  </si>
  <si>
    <t>-1737306523</t>
  </si>
  <si>
    <t>1405108680</t>
  </si>
  <si>
    <t>1439677544</t>
  </si>
  <si>
    <t>-696885304</t>
  </si>
  <si>
    <t>89943x</t>
  </si>
  <si>
    <t>Vybourání stávajících uliční vpusti s odvozem suti na skládku</t>
  </si>
  <si>
    <t>kpl</t>
  </si>
  <si>
    <t>-292880236</t>
  </si>
  <si>
    <t>-406506248</t>
  </si>
  <si>
    <t>476728289</t>
  </si>
  <si>
    <t>236,8*4,04 'Přepočtené koeficientem množství</t>
  </si>
  <si>
    <t>-1080016385</t>
  </si>
  <si>
    <t>118,30+88,50+234,30+30</t>
  </si>
  <si>
    <t>-62526522</t>
  </si>
  <si>
    <t>118,3*1,02 'Přepočtené koeficientem množství</t>
  </si>
  <si>
    <t>1320199276</t>
  </si>
  <si>
    <t>2089091488</t>
  </si>
  <si>
    <t>13,00+9,00+4,00*2+8,00+7,00+5,00+4,00+9,00+7,50+4,00*2+3,50*2+3</t>
  </si>
  <si>
    <t>1223477711</t>
  </si>
  <si>
    <t>234,3*1,02 'Přepočtené koeficientem množství</t>
  </si>
  <si>
    <t>1615325963</t>
  </si>
  <si>
    <t>46</t>
  </si>
  <si>
    <t>727278885</t>
  </si>
  <si>
    <t>3,50+4,00+1,50+1,00+3,00+3,00+2,00+4,00+2,50+3,00+1,50+2,50</t>
  </si>
  <si>
    <t>47</t>
  </si>
  <si>
    <t>713662534</t>
  </si>
  <si>
    <t>48</t>
  </si>
  <si>
    <t>2003995352</t>
  </si>
  <si>
    <t>346,976*20 'Přepočtené koeficientem množství</t>
  </si>
  <si>
    <t>49</t>
  </si>
  <si>
    <t>-1296018148</t>
  </si>
  <si>
    <t>50</t>
  </si>
  <si>
    <t>723073956</t>
  </si>
  <si>
    <t>3 - úsek 3 - uznatelné náklady</t>
  </si>
  <si>
    <t>113107312</t>
  </si>
  <si>
    <t>Odstranění podkladu z kameniva těženého tl přes 100 do 200 mm strojně pl do 50 m2</t>
  </si>
  <si>
    <t>-2004658898</t>
  </si>
  <si>
    <t>7,80+6,70</t>
  </si>
  <si>
    <t>696579620</t>
  </si>
  <si>
    <t>113107342</t>
  </si>
  <si>
    <t>Odstranění podkladu živičného tl přes 50 do 100 mm strojně pl do 50 m2</t>
  </si>
  <si>
    <t>-1097462313</t>
  </si>
  <si>
    <t>-1120742178</t>
  </si>
  <si>
    <t>"podél obruby"22,80*0,30</t>
  </si>
  <si>
    <t>1326742304</t>
  </si>
  <si>
    <t>-655342978</t>
  </si>
  <si>
    <t>9,80</t>
  </si>
  <si>
    <t>-14,50*0,20-7,80*0,15-6,7*0,10</t>
  </si>
  <si>
    <t>1908696808</t>
  </si>
  <si>
    <t>5,06</t>
  </si>
  <si>
    <t>"zpětné dosypání za obrubou"-1,30</t>
  </si>
  <si>
    <t>-144669152</t>
  </si>
  <si>
    <t>3,76*11 'Přepočtené koeficientem množství</t>
  </si>
  <si>
    <t>798839765</t>
  </si>
  <si>
    <t>3,76*1,8 'Přepočtené koeficientem množství</t>
  </si>
  <si>
    <t>182237062</t>
  </si>
  <si>
    <t>"zpětné dosypání za obrubou"1,30</t>
  </si>
  <si>
    <t>2007210413</t>
  </si>
  <si>
    <t>-1375379143</t>
  </si>
  <si>
    <t>"chodník tl. 60 mm"15,30</t>
  </si>
  <si>
    <t>"chodník slepecká tl. 60 mm"1,30+1,40</t>
  </si>
  <si>
    <t>"chodník bezfazetová tl. 60 mm"1,30*2</t>
  </si>
  <si>
    <t>"vjezdy tl. 80 mm"2,00</t>
  </si>
  <si>
    <t>"vjezdy slepecká tl. 80 mm"2,00</t>
  </si>
  <si>
    <t>"vjezdy bezfazetová dlažba tl. 80 mm"1,90</t>
  </si>
  <si>
    <t>26,5*1,1 'Přepočtené koeficientem množství</t>
  </si>
  <si>
    <t>564801012</t>
  </si>
  <si>
    <t>Podklad z drti fr 4/8 plochy do 100 m2 tl 40 mm</t>
  </si>
  <si>
    <t>868447625</t>
  </si>
  <si>
    <t>1970337096</t>
  </si>
  <si>
    <t>5,9*1,1 'Přepočtené koeficientem množství</t>
  </si>
  <si>
    <t>564861011</t>
  </si>
  <si>
    <t>Podklad ze štěrkodrtě ŠD plochy do 100 m2 tl 200 mm</t>
  </si>
  <si>
    <t>1656181539</t>
  </si>
  <si>
    <t>20,6*1,1 'Přepočtené koeficientem množství</t>
  </si>
  <si>
    <t>-971096271</t>
  </si>
  <si>
    <t>1676435401</t>
  </si>
  <si>
    <t>5,9*1,05 'Přepočtené koeficientem množství</t>
  </si>
  <si>
    <t>-119673861</t>
  </si>
  <si>
    <t>385917277</t>
  </si>
  <si>
    <t>-1541637002</t>
  </si>
  <si>
    <t>596211120</t>
  </si>
  <si>
    <t>Kladení zámkové dlažby komunikací pro pěší ručně tl 60 mm skupiny B pl do 50 m2</t>
  </si>
  <si>
    <t>1622134937</t>
  </si>
  <si>
    <t>1608805880</t>
  </si>
  <si>
    <t>15,3*1,03 'Přepočtené koeficientem množství</t>
  </si>
  <si>
    <t>1603227788</t>
  </si>
  <si>
    <t>1572915272</t>
  </si>
  <si>
    <t>2,7*1,03 'Přepočtené koeficientem množství</t>
  </si>
  <si>
    <t>1014370386</t>
  </si>
  <si>
    <t>-103245050</t>
  </si>
  <si>
    <t>2*1,03 'Přepočtené koeficientem množství</t>
  </si>
  <si>
    <t>1772520602</t>
  </si>
  <si>
    <t>1,9*1,03 'Přepočtené koeficientem množství</t>
  </si>
  <si>
    <t>82597082</t>
  </si>
  <si>
    <t>-1569789153</t>
  </si>
  <si>
    <t>914111111</t>
  </si>
  <si>
    <t>Montáž svislé dopravní značky do velikosti 1 m2 objímkami na sloupek nebo konzolu</t>
  </si>
  <si>
    <t>-250460496</t>
  </si>
  <si>
    <t>"přesun stávajících značek vč. patky"1</t>
  </si>
  <si>
    <t>-218838959</t>
  </si>
  <si>
    <t>7,80+10+20,70+5</t>
  </si>
  <si>
    <t>1102181687</t>
  </si>
  <si>
    <t>7,8*1,02 'Přepočtené koeficientem množství</t>
  </si>
  <si>
    <t>2055010225</t>
  </si>
  <si>
    <t>1075323089</t>
  </si>
  <si>
    <t>3,00+4,00+3,00</t>
  </si>
  <si>
    <t>-752214995</t>
  </si>
  <si>
    <t>20,7*1,02 'Přepočtené koeficientem množství</t>
  </si>
  <si>
    <t>429330573</t>
  </si>
  <si>
    <t>484092274</t>
  </si>
  <si>
    <t>214033024</t>
  </si>
  <si>
    <t>148716974</t>
  </si>
  <si>
    <t>13,007*20 'Přepočtené koeficientem množství</t>
  </si>
  <si>
    <t>212310540</t>
  </si>
  <si>
    <t>557822413</t>
  </si>
  <si>
    <t>4 - úsek 4 - uznatelné náklady</t>
  </si>
  <si>
    <t xml:space="preserve">    3 - Svislé a kompletní konstrukce</t>
  </si>
  <si>
    <t>-1427547532</t>
  </si>
  <si>
    <t>"přídlažba podél chodníku"174*0,50</t>
  </si>
  <si>
    <t>113106144</t>
  </si>
  <si>
    <t>Rozebrání dlažeb ze zámkových dlaždic komunikací pro pěší strojně pl přes 50 m2</t>
  </si>
  <si>
    <t>1952553744</t>
  </si>
  <si>
    <t>6,20+9,70+24,50+17,50</t>
  </si>
  <si>
    <t>1168219814</t>
  </si>
  <si>
    <t>57,90+345,50</t>
  </si>
  <si>
    <t>113107242</t>
  </si>
  <si>
    <t>Odstranění podkladu živičného tl přes 50 do 100 mm strojně pl přes 200 m2</t>
  </si>
  <si>
    <t>-1430328483</t>
  </si>
  <si>
    <t>65,50+217,50+62,50</t>
  </si>
  <si>
    <t>1518532847</t>
  </si>
  <si>
    <t>"podél obruby"250*0,30</t>
  </si>
  <si>
    <t>234712670</t>
  </si>
  <si>
    <t>122151102</t>
  </si>
  <si>
    <t>Odkopávky a prokopávky nezapažené v hornině třídy těžitelnosti I skupiny 1 a 2 objem do 50 m3 strojně</t>
  </si>
  <si>
    <t>-42107090</t>
  </si>
  <si>
    <t>148,10</t>
  </si>
  <si>
    <t>-57,90*0,06-403,40*0,20-345,50*0,10</t>
  </si>
  <si>
    <t>419381025</t>
  </si>
  <si>
    <t>29,396</t>
  </si>
  <si>
    <t>"zpětné dosypání za obrubou"-14,50</t>
  </si>
  <si>
    <t>1187099470</t>
  </si>
  <si>
    <t>14,896*11 'Přepočtené koeficientem množství</t>
  </si>
  <si>
    <t>-1153961142</t>
  </si>
  <si>
    <t>14,896*1,8 'Přepočtené koeficientem množství</t>
  </si>
  <si>
    <t>-1342297978</t>
  </si>
  <si>
    <t>"zpětné dosypání za obrubou"14,50</t>
  </si>
  <si>
    <t>548590845</t>
  </si>
  <si>
    <t>983239851</t>
  </si>
  <si>
    <t>"chodník tl. 60 mm"365,90</t>
  </si>
  <si>
    <t>"chodník slepecká tl. 60 mm"1,40+1,60*2+1,20+1,40</t>
  </si>
  <si>
    <t>"chodník bezfazetová tl. 60 mm"1,00+1,60*2+0,90+1,30</t>
  </si>
  <si>
    <t>"chodník kontrastní tl. 60 mm"5,20</t>
  </si>
  <si>
    <t>"vjezdy tl. 80 mm"4,80</t>
  </si>
  <si>
    <t>"vjezdy slepecká tl. 80 mm"2,80</t>
  </si>
  <si>
    <t>"vjezdy bezfazetová dlažba tl. 80 mm"2,50</t>
  </si>
  <si>
    <t>394,8*1,1 'Přepočtené koeficientem množství</t>
  </si>
  <si>
    <t>Svislé a kompletní konstrukce</t>
  </si>
  <si>
    <t>348401130</t>
  </si>
  <si>
    <t>Montáž oplocení ze strojového pletiva s napínacími dráty v přes 1,6 do 2,0 m</t>
  </si>
  <si>
    <t>717700963</t>
  </si>
  <si>
    <t>31324768</t>
  </si>
  <si>
    <t>pletivo drátěné se čtvercovými oky zapletené Pz 50x2x2000mm</t>
  </si>
  <si>
    <t>-839523585</t>
  </si>
  <si>
    <t>50*1,05 'Přepočtené koeficientem množství</t>
  </si>
  <si>
    <t>-872141546</t>
  </si>
  <si>
    <t>-312932545</t>
  </si>
  <si>
    <t>10,1*1,1 'Přepočtené koeficientem množství</t>
  </si>
  <si>
    <t>-252350601</t>
  </si>
  <si>
    <t>384,7*1,1 'Přepočtené koeficientem množství</t>
  </si>
  <si>
    <t>319108215</t>
  </si>
  <si>
    <t>687644925</t>
  </si>
  <si>
    <t>10,1*1,05 'Přepočtené koeficientem množství</t>
  </si>
  <si>
    <t>1614820617</t>
  </si>
  <si>
    <t>1627996493</t>
  </si>
  <si>
    <t>456365892</t>
  </si>
  <si>
    <t>581111111</t>
  </si>
  <si>
    <t>Kryt cementobetonový vozovek skupiny CB I tl 100 mm</t>
  </si>
  <si>
    <t>-504840614</t>
  </si>
  <si>
    <t>"most přes Lhotský potok"20</t>
  </si>
  <si>
    <t>596211123</t>
  </si>
  <si>
    <t>Kladení zámkové dlažby komunikací pro pěší ručně tl 60 mm skupiny B pl přes 300 m2</t>
  </si>
  <si>
    <t>-1304019004</t>
  </si>
  <si>
    <t>-1123620627</t>
  </si>
  <si>
    <t>365,9*1,03 'Přepočtené koeficientem množství</t>
  </si>
  <si>
    <t>1743981789</t>
  </si>
  <si>
    <t>6,4*1,03 'Přepočtené koeficientem množství</t>
  </si>
  <si>
    <t>59245008</t>
  </si>
  <si>
    <t>dlažba tvar obdélník betonová 200x100x60mm barevná</t>
  </si>
  <si>
    <t>-420112006</t>
  </si>
  <si>
    <t>"chodník kontrastní tl. 60 mm - červená"5,20</t>
  </si>
  <si>
    <t>5,2*1,03 'Přepočtené koeficientem množství</t>
  </si>
  <si>
    <t>-1505332719</t>
  </si>
  <si>
    <t>7,2*1,03 'Přepočtené koeficientem množství</t>
  </si>
  <si>
    <t>-1689991370</t>
  </si>
  <si>
    <t>2107017847</t>
  </si>
  <si>
    <t>4,8*1,03 'Přepočtené koeficientem množství</t>
  </si>
  <si>
    <t>-700189631</t>
  </si>
  <si>
    <t>2,5*1,03 'Přepočtené koeficientem množství</t>
  </si>
  <si>
    <t>2128523919</t>
  </si>
  <si>
    <t>-1383394722</t>
  </si>
  <si>
    <t>845437285</t>
  </si>
  <si>
    <t>-35290620</t>
  </si>
  <si>
    <t>-497602047</t>
  </si>
  <si>
    <t>201*4,04 'Přepočtené koeficientem množství</t>
  </si>
  <si>
    <t>665574229</t>
  </si>
  <si>
    <t>223+18+242,10+9+15+3</t>
  </si>
  <si>
    <t>-2011663049</t>
  </si>
  <si>
    <t>223*1,02 'Přepočtené koeficientem množství</t>
  </si>
  <si>
    <t>1399599817</t>
  </si>
  <si>
    <t>-41205920</t>
  </si>
  <si>
    <t>3,00*3+6,00+3,00</t>
  </si>
  <si>
    <t>-1559340740</t>
  </si>
  <si>
    <t>242,1*1,02 'Přepočtené koeficientem množství</t>
  </si>
  <si>
    <t>59217040</t>
  </si>
  <si>
    <t>obrubník betonový bezbariérový náběhový</t>
  </si>
  <si>
    <t>-1321188078</t>
  </si>
  <si>
    <t>59217041</t>
  </si>
  <si>
    <t>obrubník betonový bezbariérový přímý</t>
  </si>
  <si>
    <t>-869059997</t>
  </si>
  <si>
    <t>1836404167</t>
  </si>
  <si>
    <t>927475303</t>
  </si>
  <si>
    <t>966071822</t>
  </si>
  <si>
    <t>Rozebrání oplocení z drátěného pletiva se čtvercovými oky v přes 1,6 do 2,0 m</t>
  </si>
  <si>
    <t>168928076</t>
  </si>
  <si>
    <t>-1835366270</t>
  </si>
  <si>
    <t>1555882910</t>
  </si>
  <si>
    <t>347,481*20 'Přepočtené koeficientem množství</t>
  </si>
  <si>
    <t>-624774378</t>
  </si>
  <si>
    <t>51</t>
  </si>
  <si>
    <t>989184515</t>
  </si>
  <si>
    <t>Úroveň 3:</t>
  </si>
  <si>
    <t>4b - úsek 4b - BUS zastávka</t>
  </si>
  <si>
    <t>1487787148</t>
  </si>
  <si>
    <t>"přídlažba podél chodníku"33*0,50</t>
  </si>
  <si>
    <t>80565950</t>
  </si>
  <si>
    <t>-2098097949</t>
  </si>
  <si>
    <t>12,50+11,00+16,50</t>
  </si>
  <si>
    <t>113107343</t>
  </si>
  <si>
    <t>Odstranění podkladu živičného tl přes 100 do 150 mm strojně pl do 50 m2</t>
  </si>
  <si>
    <t>-101191748</t>
  </si>
  <si>
    <t>113107330</t>
  </si>
  <si>
    <t>Odstranění podkladu z betonu prostého tl do 100 mm strojně pl do 50 m2</t>
  </si>
  <si>
    <t>-1089995747</t>
  </si>
  <si>
    <t>1813959593</t>
  </si>
  <si>
    <t>"podél obruby"33*0,30</t>
  </si>
  <si>
    <t>1405454525</t>
  </si>
  <si>
    <t>1220569402</t>
  </si>
  <si>
    <t>38,90</t>
  </si>
  <si>
    <t>-12,50*0,06-40,00*0,20-16,5*0,15-11*0,10</t>
  </si>
  <si>
    <t>1399146353</t>
  </si>
  <si>
    <t>26,575</t>
  </si>
  <si>
    <t>"zpětné dosypání za obrubou"-10,00</t>
  </si>
  <si>
    <t>-218750516</t>
  </si>
  <si>
    <t>16,575*11 'Přepočtené koeficientem množství</t>
  </si>
  <si>
    <t>-1564810610</t>
  </si>
  <si>
    <t>16,575*1,8 'Přepočtené koeficientem množství</t>
  </si>
  <si>
    <t>-196830014</t>
  </si>
  <si>
    <t>"zpětné dosypání za obrubou"10,00</t>
  </si>
  <si>
    <t>-1553055615</t>
  </si>
  <si>
    <t>927033210</t>
  </si>
  <si>
    <t>"chodník tl. 60 mm"41,90</t>
  </si>
  <si>
    <t>"chodník slepecká tl. 60 mm"1,20+1,50</t>
  </si>
  <si>
    <t>52*1,1 'Přepočtené koeficientem množství</t>
  </si>
  <si>
    <t>182251101</t>
  </si>
  <si>
    <t>Svahování násypů strojně</t>
  </si>
  <si>
    <t>66666377</t>
  </si>
  <si>
    <t>339921132</t>
  </si>
  <si>
    <t>Osazování betonových palisád do betonového základu v řadě výšky prvku přes 0,5 do 1 m</t>
  </si>
  <si>
    <t>1344082734</t>
  </si>
  <si>
    <t>59228414</t>
  </si>
  <si>
    <t>palisáda betonová tyčová půlkulatá přírodní 175x200x1000mm</t>
  </si>
  <si>
    <t>296520017</t>
  </si>
  <si>
    <t>10*5,715 'Přepočtené koeficientem množství</t>
  </si>
  <si>
    <t>-1753780007</t>
  </si>
  <si>
    <t>-1546782265</t>
  </si>
  <si>
    <t>2031710096</t>
  </si>
  <si>
    <t>1734067598</t>
  </si>
  <si>
    <t>-2030188361</t>
  </si>
  <si>
    <t>-1004028470</t>
  </si>
  <si>
    <t>-908622429</t>
  </si>
  <si>
    <t>-2010035658</t>
  </si>
  <si>
    <t>41,9*1,03 'Přepočtené koeficientem množství</t>
  </si>
  <si>
    <t>-711212068</t>
  </si>
  <si>
    <t>-769173138</t>
  </si>
  <si>
    <t>-602672269</t>
  </si>
  <si>
    <t>1059850228</t>
  </si>
  <si>
    <t>-1525926154</t>
  </si>
  <si>
    <t>-480132105</t>
  </si>
  <si>
    <t>33*4,04 'Přepočtené koeficientem množství</t>
  </si>
  <si>
    <t>282211919</t>
  </si>
  <si>
    <t>3+2+19,50+12+13+3</t>
  </si>
  <si>
    <t>-831918479</t>
  </si>
  <si>
    <t>12*1,02 'Přepočtené koeficientem množství</t>
  </si>
  <si>
    <t>-251623218</t>
  </si>
  <si>
    <t>-2067591345</t>
  </si>
  <si>
    <t>15853141</t>
  </si>
  <si>
    <t>19,5*1,02 'Přepočtené koeficientem množství</t>
  </si>
  <si>
    <t>261476174</t>
  </si>
  <si>
    <t>-1260333229</t>
  </si>
  <si>
    <t>-307609332</t>
  </si>
  <si>
    <t>x-01</t>
  </si>
  <si>
    <t>autobusový přístřešek, 3800 x 1865 mm vč. materiálu a zemních prací</t>
  </si>
  <si>
    <t>1108915425</t>
  </si>
  <si>
    <t>dle výběru investora a v souladu se studií veřejného prostranství v obci Nová Lhota - Ing. Horský</t>
  </si>
  <si>
    <t>"ocelová konstrukce, zadní a boční stěny z kaleného skla, střechu pokrývá bezpečnostní sklo, lavička délky 2 m z masivního dřeva"1</t>
  </si>
  <si>
    <t>x-02</t>
  </si>
  <si>
    <t>demontáž a odstranění stávající autobusového přístřešku vč. odvozu na skládku</t>
  </si>
  <si>
    <t>524872952</t>
  </si>
  <si>
    <t>1274634263</t>
  </si>
  <si>
    <t>579461179</t>
  </si>
  <si>
    <t>38,199*20 'Přepočtené koeficientem množství</t>
  </si>
  <si>
    <t>761426935</t>
  </si>
  <si>
    <t>1809815704</t>
  </si>
  <si>
    <t>6 - úsek 6 - uznatelné náklady</t>
  </si>
  <si>
    <t>1223266623</t>
  </si>
  <si>
    <t>"přídlažba podél chodníku"6,00</t>
  </si>
  <si>
    <t>-1970143713</t>
  </si>
  <si>
    <t>-471641903</t>
  </si>
  <si>
    <t>32,50+30,80</t>
  </si>
  <si>
    <t>-2061824655</t>
  </si>
  <si>
    <t>131192159</t>
  </si>
  <si>
    <t>"podél obruby"30,80*0,30</t>
  </si>
  <si>
    <t>-1725139347</t>
  </si>
  <si>
    <t>1593967330</t>
  </si>
  <si>
    <t>21,30</t>
  </si>
  <si>
    <t>-32,50*0,06-63,30*0,20-30,80*0,10</t>
  </si>
  <si>
    <t>16443996</t>
  </si>
  <si>
    <t>3,61</t>
  </si>
  <si>
    <t>"zpětné dosypání za obrubou"-1,80</t>
  </si>
  <si>
    <t>1998080976</t>
  </si>
  <si>
    <t>1,81*11 'Přepočtené koeficientem množství</t>
  </si>
  <si>
    <t>-667527877</t>
  </si>
  <si>
    <t>1,81*1,8 'Přepočtené koeficientem množství</t>
  </si>
  <si>
    <t>-265092560</t>
  </si>
  <si>
    <t>"zpětné dosypání za obrubou"1,80</t>
  </si>
  <si>
    <t>75285359</t>
  </si>
  <si>
    <t>820393373</t>
  </si>
  <si>
    <t>"chodník tl. 60 mm"20,40</t>
  </si>
  <si>
    <t>"chodník slepecká tl. 60 mm"1,30</t>
  </si>
  <si>
    <t>"chodník bezfazetová tl. 60 mm"1,30</t>
  </si>
  <si>
    <t>"vjezdy tl. 80 mm"3,20</t>
  </si>
  <si>
    <t>30,1*1,1 'Přepočtené koeficientem množství</t>
  </si>
  <si>
    <t>-567279627</t>
  </si>
  <si>
    <t>-235170242</t>
  </si>
  <si>
    <t>7,1*1,1 'Přepočtené koeficientem množství</t>
  </si>
  <si>
    <t>-1485818750</t>
  </si>
  <si>
    <t>23*1,1 'Přepočtené koeficientem množství</t>
  </si>
  <si>
    <t>1850408029</t>
  </si>
  <si>
    <t>"podél obruby"21*0,30</t>
  </si>
  <si>
    <t>1678692729</t>
  </si>
  <si>
    <t>7,1*1,05 'Přepočtené koeficientem množství</t>
  </si>
  <si>
    <t>1454492295</t>
  </si>
  <si>
    <t>729898984</t>
  </si>
  <si>
    <t>-1061309967</t>
  </si>
  <si>
    <t>2114291710</t>
  </si>
  <si>
    <t>-1726381108</t>
  </si>
  <si>
    <t>20,4*1,03 'Přepočtené koeficientem množství</t>
  </si>
  <si>
    <t>1858419641</t>
  </si>
  <si>
    <t>1,3*1,03 'Přepočtené koeficientem množství</t>
  </si>
  <si>
    <t>-1294766498</t>
  </si>
  <si>
    <t>2116539415</t>
  </si>
  <si>
    <t>-1019078997</t>
  </si>
  <si>
    <t>3,2*1,03 'Přepočtené koeficientem množství</t>
  </si>
  <si>
    <t>825529279</t>
  </si>
  <si>
    <t>-482473924</t>
  </si>
  <si>
    <t>358745800</t>
  </si>
  <si>
    <t>30,80+15,30</t>
  </si>
  <si>
    <t>661993294</t>
  </si>
  <si>
    <t>314636059</t>
  </si>
  <si>
    <t>76241869</t>
  </si>
  <si>
    <t>1440292095</t>
  </si>
  <si>
    <t>-1635282729</t>
  </si>
  <si>
    <t>-2019294606</t>
  </si>
  <si>
    <t>21*4,04 'Přepočtené koeficientem množství</t>
  </si>
  <si>
    <t>1345092092</t>
  </si>
  <si>
    <t>12+13+20,50+6</t>
  </si>
  <si>
    <t>1545522744</t>
  </si>
  <si>
    <t>13*1,02 'Přepočtené koeficientem množství</t>
  </si>
  <si>
    <t>-223276341</t>
  </si>
  <si>
    <t>-527061596</t>
  </si>
  <si>
    <t>3,00+5,00+4,00</t>
  </si>
  <si>
    <t>-9849369</t>
  </si>
  <si>
    <t>20,5*1,02 'Přepočtené koeficientem množství</t>
  </si>
  <si>
    <t>1586366323</t>
  </si>
  <si>
    <t>156086999</t>
  </si>
  <si>
    <t>141712294</t>
  </si>
  <si>
    <t>45,149*20 'Přepočtené koeficientem množství</t>
  </si>
  <si>
    <t>-731171424</t>
  </si>
  <si>
    <t>578682713</t>
  </si>
  <si>
    <t>7 - úsek 7 - uznatelné náklady</t>
  </si>
  <si>
    <t>4838329</t>
  </si>
  <si>
    <t>"přídlažba podél chodníku"60*0,50</t>
  </si>
  <si>
    <t>-1528675643</t>
  </si>
  <si>
    <t>-1885936361</t>
  </si>
  <si>
    <t>1018906706</t>
  </si>
  <si>
    <t>"podél obruby"131*0,30</t>
  </si>
  <si>
    <t>-2055624101</t>
  </si>
  <si>
    <t>1924746612</t>
  </si>
  <si>
    <t>68,10</t>
  </si>
  <si>
    <t>-156*0,20-156*0,10</t>
  </si>
  <si>
    <t>-194050455</t>
  </si>
  <si>
    <t>"zpětné dosypání za obrubou"-7,40</t>
  </si>
  <si>
    <t>1769951660</t>
  </si>
  <si>
    <t>13,9*11 'Přepočtené koeficientem množství</t>
  </si>
  <si>
    <t>-204470168</t>
  </si>
  <si>
    <t>13,9*1,8 'Přepočtené koeficientem množství</t>
  </si>
  <si>
    <t>1005104445</t>
  </si>
  <si>
    <t>"zpětné dosypání za obrubou"7,40</t>
  </si>
  <si>
    <t>-1414699736</t>
  </si>
  <si>
    <t>1808960205</t>
  </si>
  <si>
    <t>"chodník tl. 60 mm"184,10</t>
  </si>
  <si>
    <t>"chodník slepecká tl. 60 mm"1,20+1,60+1,40</t>
  </si>
  <si>
    <t>"chodník bezfazetová tl. 60 mm"0,90+1,60+1,30</t>
  </si>
  <si>
    <t>197,3*1,1 'Přepočtené koeficientem množství</t>
  </si>
  <si>
    <t>1311847170</t>
  </si>
  <si>
    <t>1147941901</t>
  </si>
  <si>
    <t>-1736663079</t>
  </si>
  <si>
    <t>426843353</t>
  </si>
  <si>
    <t>-905523501</t>
  </si>
  <si>
    <t>1943080855</t>
  </si>
  <si>
    <t>-1180361610</t>
  </si>
  <si>
    <t>1683446253</t>
  </si>
  <si>
    <t>184,1*1,03 'Přepočtené koeficientem množství</t>
  </si>
  <si>
    <t>2035914504</t>
  </si>
  <si>
    <t>3,8*1,03 'Přepočtené koeficientem množství</t>
  </si>
  <si>
    <t>-376194811</t>
  </si>
  <si>
    <t>-663552127</t>
  </si>
  <si>
    <t>4,2*1,03 'Přepočtené koeficientem množství</t>
  </si>
  <si>
    <t>-700331171</t>
  </si>
  <si>
    <t>-653943997</t>
  </si>
  <si>
    <t>-502955756</t>
  </si>
  <si>
    <t>-1380750086</t>
  </si>
  <si>
    <t>60*4,04 'Přepočtené koeficientem množství</t>
  </si>
  <si>
    <t>1880725610</t>
  </si>
  <si>
    <t>6+107,30+123,90+3+13+2</t>
  </si>
  <si>
    <t>1001722904</t>
  </si>
  <si>
    <t>107,3*1,02 'Přepočtené koeficientem množství</t>
  </si>
  <si>
    <t>-672441648</t>
  </si>
  <si>
    <t>-1169413730</t>
  </si>
  <si>
    <t>3,00+3,00</t>
  </si>
  <si>
    <t>1331500866</t>
  </si>
  <si>
    <t>123,9*1,02 'Přepočtené koeficientem množství</t>
  </si>
  <si>
    <t>789094116</t>
  </si>
  <si>
    <t>636948186</t>
  </si>
  <si>
    <t>250133031</t>
  </si>
  <si>
    <t>-865690061</t>
  </si>
  <si>
    <t>1979991407</t>
  </si>
  <si>
    <t>145,533*20 'Přepočtené koeficientem množství</t>
  </si>
  <si>
    <t>-1809696861</t>
  </si>
  <si>
    <t>-320459415</t>
  </si>
  <si>
    <t>2 - neuznatelné náklady</t>
  </si>
  <si>
    <t>1 - úsek 1 - neuznatelné náklady</t>
  </si>
  <si>
    <t>113106123</t>
  </si>
  <si>
    <t>Rozebrání dlažeb ze zámkových dlaždic komunikací pro pěší ručně</t>
  </si>
  <si>
    <t>420002041</t>
  </si>
  <si>
    <t>"ve vjezdech, dojde ke zpětnému zapravení"4,00+1,50</t>
  </si>
  <si>
    <t>-2078498512</t>
  </si>
  <si>
    <t>"ve vjezdech, dojde ke zpětnému zapravení"(1,50+4,00+4,00)*1,50</t>
  </si>
  <si>
    <t>290253123</t>
  </si>
  <si>
    <t>-1921681143</t>
  </si>
  <si>
    <t>-413384918</t>
  </si>
  <si>
    <t>-1619268067</t>
  </si>
  <si>
    <t>648802138</t>
  </si>
  <si>
    <t>4,85*20 'Přepočtené koeficientem množství</t>
  </si>
  <si>
    <t>-746529155</t>
  </si>
  <si>
    <t>-1478465856</t>
  </si>
  <si>
    <t>2 - úsek 2 - neuznatelné náklady</t>
  </si>
  <si>
    <t>-902491873</t>
  </si>
  <si>
    <t>"ve vjezdech, dojde ke zpětnému zapravení"17,50+3,50+1,50+5,00+1,50+8,00+7,50+1,50</t>
  </si>
  <si>
    <t>-2066493697</t>
  </si>
  <si>
    <t>"ve vjezdech, dojde ke zpětnému zapravení"(3,50+4,00+1,50+1,00+3,00*2+2,00+4,00+2,50+3,00+1,50+2,50)*1,50</t>
  </si>
  <si>
    <t>-523050917</t>
  </si>
  <si>
    <t>1748762504</t>
  </si>
  <si>
    <t>1915452077</t>
  </si>
  <si>
    <t>1653226264</t>
  </si>
  <si>
    <t>2113917505</t>
  </si>
  <si>
    <t>23,3*20 'Přepočtené koeficientem množství</t>
  </si>
  <si>
    <t>-1401650516</t>
  </si>
  <si>
    <t>-2010462894</t>
  </si>
  <si>
    <t>3 - úsek 3 - neuznatelné náklady</t>
  </si>
  <si>
    <t>-894475755</t>
  </si>
  <si>
    <t>"ve vjezdech, dojde ke zpětnému zapravení"4*1,50</t>
  </si>
  <si>
    <t>286935602</t>
  </si>
  <si>
    <t>2147254713</t>
  </si>
  <si>
    <t>-751827419</t>
  </si>
  <si>
    <t>1,44*20 'Přepočtené koeficientem množství</t>
  </si>
  <si>
    <t>1661485829</t>
  </si>
  <si>
    <t>1165809027</t>
  </si>
  <si>
    <t>4 - úsek 4 - neuznatelné náklady</t>
  </si>
  <si>
    <t>-465706275</t>
  </si>
  <si>
    <t>"ve vjezdech, dojde ke zpětnému zapravení"6,00*3</t>
  </si>
  <si>
    <t>1152066955</t>
  </si>
  <si>
    <t>"chodník tl. 60 mm na parc. č. 44/15"9</t>
  </si>
  <si>
    <t>9*1,1 'Přepočtené koeficientem množství</t>
  </si>
  <si>
    <t>-1499316037</t>
  </si>
  <si>
    <t>820052656</t>
  </si>
  <si>
    <t>1928467251</t>
  </si>
  <si>
    <t>-956414173</t>
  </si>
  <si>
    <t>561371119</t>
  </si>
  <si>
    <t>9*1,03 'Přepočtené koeficientem množství</t>
  </si>
  <si>
    <t>1383204676</t>
  </si>
  <si>
    <t>"obruba na parc. č. 44/15"8</t>
  </si>
  <si>
    <t>-1796087245</t>
  </si>
  <si>
    <t>8*1,02 'Přepočtené koeficientem množství</t>
  </si>
  <si>
    <t>-1245796089</t>
  </si>
  <si>
    <t>884745500</t>
  </si>
  <si>
    <t>4,32*20 'Přepočtené koeficientem množství</t>
  </si>
  <si>
    <t>-543971424</t>
  </si>
  <si>
    <t>-1592634054</t>
  </si>
  <si>
    <t>6 - úsek 6 - neuznatelné náklady</t>
  </si>
  <si>
    <t>-2012455299</t>
  </si>
  <si>
    <t>"ve vjezdech, dojde ke zpětnému zapravení"(5+6)*2</t>
  </si>
  <si>
    <t>572341112</t>
  </si>
  <si>
    <t>Vyspravení krytu komunikací po překopech pl přes 15 m2 asfalt betonem ACO (AB) tl přes 50 do 70 mm</t>
  </si>
  <si>
    <t>-2067475856</t>
  </si>
  <si>
    <t>432164346</t>
  </si>
  <si>
    <t>-723194969</t>
  </si>
  <si>
    <t>4,84*20 'Přepočtené koeficientem množství</t>
  </si>
  <si>
    <t>1323192954</t>
  </si>
  <si>
    <t>-1064936040</t>
  </si>
  <si>
    <t>3 - vedlejší rozpočtovné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</si>
  <si>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</si>
  <si>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</si>
  <si>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</si>
  <si>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</si>
  <si>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</si>
  <si>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</si>
  <si>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</si>
  <si>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</si>
  <si>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</si>
  <si>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013002000</t>
  </si>
  <si>
    <t>Vytyčení stavby</t>
  </si>
  <si>
    <t>1024</t>
  </si>
  <si>
    <t>-1720587029</t>
  </si>
  <si>
    <t>VRN3</t>
  </si>
  <si>
    <t>Zařízení staveniště</t>
  </si>
  <si>
    <t>030001000</t>
  </si>
  <si>
    <t>Zařízení staveniště - zřízení + provoz + dostranění (oplcení, zábrana, skladovací plochy a objekty, mobilní buňky, apod.)</t>
  </si>
  <si>
    <t>1055934924</t>
  </si>
  <si>
    <t>035002000</t>
  </si>
  <si>
    <t>Užívání veřejných ploch a prostranství (Náklady a poplatky spojené s užíváním veřejných ploch a prostranství, pokud jsou stavebními pracemi nebo souvisejícími činnostmi dotčeny</t>
  </si>
  <si>
    <t>-1986693786</t>
  </si>
  <si>
    <t>VRN4</t>
  </si>
  <si>
    <t>Inženýrská činnost</t>
  </si>
  <si>
    <t>040001000</t>
  </si>
  <si>
    <t>Vytyčení stávajících inženýrských sítí</t>
  </si>
  <si>
    <t>-999397328</t>
  </si>
  <si>
    <t>043002000</t>
  </si>
  <si>
    <t>Kontrolní zkoušky (statická zatěžovací zkouška podloží - 2x atd.)</t>
  </si>
  <si>
    <t>-282589535</t>
  </si>
  <si>
    <t>VRN7</t>
  </si>
  <si>
    <t>Provozní vlivy</t>
  </si>
  <si>
    <t>072002000</t>
  </si>
  <si>
    <t>Dočasná dopravní opatření</t>
  </si>
  <si>
    <t>-818817807</t>
  </si>
  <si>
    <t>079002000</t>
  </si>
  <si>
    <t>Náklady na informační tabuli (1ks plastové tabule A2, polep plast. fólií, odolné povětrnostním vlivům, na ocelovém rámu a ocelových sloupcích)</t>
  </si>
  <si>
    <t>2471102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</si>
</sst>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2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22" fillId="4" borderId="7" xfId="0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2" fillId="4" borderId="8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2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7" t="s">
        <v>14</v>
      </c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R5" s="19"/>
      <c r="BE5" s="194" t="s">
        <v>15</v>
      </c>
      <c r="BS5" s="16" t="s">
        <v>6</v>
      </c>
    </row>
    <row r="6" spans="1:74" ht="36.9" customHeight="1">
      <c r="B6" s="19"/>
      <c r="D6" s="25" t="s">
        <v>16</v>
      </c>
      <c r="K6" s="199" t="s">
        <v>17</v>
      </c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R6" s="19"/>
      <c r="BE6" s="19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95"/>
      <c r="BS8" s="16" t="s">
        <v>6</v>
      </c>
    </row>
    <row r="9" spans="1:74" ht="14.4" customHeight="1">
      <c r="B9" s="19"/>
      <c r="AR9" s="19"/>
      <c r="BE9" s="19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95"/>
      <c r="BS10" s="16" t="s">
        <v>6</v>
      </c>
    </row>
    <row r="11" spans="1:74" ht="18.45" customHeight="1">
      <c r="B11" s="19"/>
      <c r="E11" s="24" t="s">
        <v>26</v>
      </c>
      <c r="AK11" s="26" t="s">
        <v>27</v>
      </c>
      <c r="AN11" s="24" t="s">
        <v>1</v>
      </c>
      <c r="AR11" s="19"/>
      <c r="BE11" s="195"/>
      <c r="BS11" s="16" t="s">
        <v>6</v>
      </c>
    </row>
    <row r="12" spans="1:74" ht="6.9" customHeight="1">
      <c r="B12" s="19"/>
      <c r="AR12" s="19"/>
      <c r="BE12" s="195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195"/>
      <c r="BS13" s="16" t="s">
        <v>6</v>
      </c>
    </row>
    <row r="14" spans="1:74" ht="13.2">
      <c r="B14" s="19"/>
      <c r="E14" s="200" t="s">
        <v>29</v>
      </c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6" t="s">
        <v>27</v>
      </c>
      <c r="AN14" s="28" t="s">
        <v>29</v>
      </c>
      <c r="AR14" s="19"/>
      <c r="BE14" s="195"/>
      <c r="BS14" s="16" t="s">
        <v>6</v>
      </c>
    </row>
    <row r="15" spans="1:74" ht="6.9" customHeight="1">
      <c r="B15" s="19"/>
      <c r="AR15" s="19"/>
      <c r="BE15" s="195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195"/>
      <c r="BS16" s="16" t="s">
        <v>4</v>
      </c>
    </row>
    <row r="17" spans="2:71" ht="18.45" customHeight="1">
      <c r="B17" s="19"/>
      <c r="E17" s="24" t="s">
        <v>21</v>
      </c>
      <c r="AK17" s="26" t="s">
        <v>27</v>
      </c>
      <c r="AN17" s="24" t="s">
        <v>1</v>
      </c>
      <c r="AR17" s="19"/>
      <c r="BE17" s="195"/>
      <c r="BS17" s="16" t="s">
        <v>31</v>
      </c>
    </row>
    <row r="18" spans="2:71" ht="6.9" customHeight="1">
      <c r="B18" s="19"/>
      <c r="AR18" s="19"/>
      <c r="BE18" s="195"/>
      <c r="BS18" s="16" t="s">
        <v>6</v>
      </c>
    </row>
    <row r="19" spans="2:71" ht="12" customHeight="1">
      <c r="B19" s="19"/>
      <c r="D19" s="26" t="s">
        <v>32</v>
      </c>
      <c r="AK19" s="26" t="s">
        <v>25</v>
      </c>
      <c r="AN19" s="24" t="s">
        <v>1</v>
      </c>
      <c r="AR19" s="19"/>
      <c r="BE19" s="195"/>
      <c r="BS19" s="16" t="s">
        <v>6</v>
      </c>
    </row>
    <row r="20" spans="2:71" ht="18.45" customHeight="1">
      <c r="B20" s="19"/>
      <c r="E20" s="24" t="s">
        <v>21</v>
      </c>
      <c r="AK20" s="26" t="s">
        <v>27</v>
      </c>
      <c r="AN20" s="24" t="s">
        <v>1</v>
      </c>
      <c r="AR20" s="19"/>
      <c r="BE20" s="195"/>
      <c r="BS20" s="16" t="s">
        <v>31</v>
      </c>
    </row>
    <row r="21" spans="2:71" ht="6.9" customHeight="1">
      <c r="B21" s="19"/>
      <c r="AR21" s="19"/>
      <c r="BE21" s="195"/>
    </row>
    <row r="22" spans="2:71" ht="12" customHeight="1">
      <c r="B22" s="19"/>
      <c r="D22" s="26" t="s">
        <v>33</v>
      </c>
      <c r="AR22" s="19"/>
      <c r="BE22" s="195"/>
    </row>
    <row r="23" spans="2:71" ht="16.5" customHeight="1">
      <c r="B23" s="19"/>
      <c r="E23" s="202" t="s">
        <v>1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19"/>
      <c r="BE23" s="195"/>
    </row>
    <row r="24" spans="2:71" ht="6.9" customHeight="1">
      <c r="B24" s="19"/>
      <c r="AR24" s="19"/>
      <c r="BE24" s="195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5"/>
    </row>
    <row r="26" spans="2:71" s="1" customFormat="1" ht="25.95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3">
        <f>ROUND(AG94,2)</f>
        <v>0</v>
      </c>
      <c r="AL26" s="204"/>
      <c r="AM26" s="204"/>
      <c r="AN26" s="204"/>
      <c r="AO26" s="204"/>
      <c r="AR26" s="31"/>
      <c r="BE26" s="195"/>
    </row>
    <row r="27" spans="2:71" s="1" customFormat="1" ht="6.9" customHeight="1">
      <c r="B27" s="31"/>
      <c r="AR27" s="31"/>
      <c r="BE27" s="195"/>
    </row>
    <row r="28" spans="2:71" s="1" customFormat="1" ht="13.2">
      <c r="B28" s="31"/>
      <c r="L28" s="205" t="s">
        <v>35</v>
      </c>
      <c r="M28" s="205"/>
      <c r="N28" s="205"/>
      <c r="O28" s="205"/>
      <c r="P28" s="205"/>
      <c r="W28" s="205" t="s">
        <v>36</v>
      </c>
      <c r="X28" s="205"/>
      <c r="Y28" s="205"/>
      <c r="Z28" s="205"/>
      <c r="AA28" s="205"/>
      <c r="AB28" s="205"/>
      <c r="AC28" s="205"/>
      <c r="AD28" s="205"/>
      <c r="AE28" s="205"/>
      <c r="AK28" s="205" t="s">
        <v>37</v>
      </c>
      <c r="AL28" s="205"/>
      <c r="AM28" s="205"/>
      <c r="AN28" s="205"/>
      <c r="AO28" s="205"/>
      <c r="AR28" s="31"/>
      <c r="BE28" s="195"/>
    </row>
    <row r="29" spans="2:71" s="2" customFormat="1" ht="14.4" customHeight="1">
      <c r="B29" s="35"/>
      <c r="D29" s="26" t="s">
        <v>38</v>
      </c>
      <c r="F29" s="26" t="s">
        <v>39</v>
      </c>
      <c r="L29" s="208">
        <v>0.21</v>
      </c>
      <c r="M29" s="207"/>
      <c r="N29" s="207"/>
      <c r="O29" s="207"/>
      <c r="P29" s="207"/>
      <c r="W29" s="206">
        <f>ROUND(AZ94, 2)</f>
        <v>0</v>
      </c>
      <c r="X29" s="207"/>
      <c r="Y29" s="207"/>
      <c r="Z29" s="207"/>
      <c r="AA29" s="207"/>
      <c r="AB29" s="207"/>
      <c r="AC29" s="207"/>
      <c r="AD29" s="207"/>
      <c r="AE29" s="207"/>
      <c r="AK29" s="206">
        <f>ROUND(AV94, 2)</f>
        <v>0</v>
      </c>
      <c r="AL29" s="207"/>
      <c r="AM29" s="207"/>
      <c r="AN29" s="207"/>
      <c r="AO29" s="207"/>
      <c r="AR29" s="35"/>
      <c r="BE29" s="196"/>
    </row>
    <row r="30" spans="2:71" s="2" customFormat="1" ht="14.4" customHeight="1">
      <c r="B30" s="35"/>
      <c r="F30" s="26" t="s">
        <v>40</v>
      </c>
      <c r="L30" s="208">
        <v>0.12</v>
      </c>
      <c r="M30" s="207"/>
      <c r="N30" s="207"/>
      <c r="O30" s="207"/>
      <c r="P30" s="207"/>
      <c r="W30" s="206">
        <f>ROUND(BA94, 2)</f>
        <v>0</v>
      </c>
      <c r="X30" s="207"/>
      <c r="Y30" s="207"/>
      <c r="Z30" s="207"/>
      <c r="AA30" s="207"/>
      <c r="AB30" s="207"/>
      <c r="AC30" s="207"/>
      <c r="AD30" s="207"/>
      <c r="AE30" s="207"/>
      <c r="AK30" s="206">
        <f>ROUND(AW94, 2)</f>
        <v>0</v>
      </c>
      <c r="AL30" s="207"/>
      <c r="AM30" s="207"/>
      <c r="AN30" s="207"/>
      <c r="AO30" s="207"/>
      <c r="AR30" s="35"/>
      <c r="BE30" s="196"/>
    </row>
    <row r="31" spans="2:71" s="2" customFormat="1" ht="14.4" hidden="1" customHeight="1">
      <c r="B31" s="35"/>
      <c r="F31" s="26" t="s">
        <v>41</v>
      </c>
      <c r="L31" s="208">
        <v>0.21</v>
      </c>
      <c r="M31" s="207"/>
      <c r="N31" s="207"/>
      <c r="O31" s="207"/>
      <c r="P31" s="207"/>
      <c r="W31" s="206">
        <f>ROUND(BB94, 2)</f>
        <v>0</v>
      </c>
      <c r="X31" s="207"/>
      <c r="Y31" s="207"/>
      <c r="Z31" s="207"/>
      <c r="AA31" s="207"/>
      <c r="AB31" s="207"/>
      <c r="AC31" s="207"/>
      <c r="AD31" s="207"/>
      <c r="AE31" s="207"/>
      <c r="AK31" s="206">
        <v>0</v>
      </c>
      <c r="AL31" s="207"/>
      <c r="AM31" s="207"/>
      <c r="AN31" s="207"/>
      <c r="AO31" s="207"/>
      <c r="AR31" s="35"/>
      <c r="BE31" s="196"/>
    </row>
    <row r="32" spans="2:71" s="2" customFormat="1" ht="14.4" hidden="1" customHeight="1">
      <c r="B32" s="35"/>
      <c r="F32" s="26" t="s">
        <v>42</v>
      </c>
      <c r="L32" s="208">
        <v>0.12</v>
      </c>
      <c r="M32" s="207"/>
      <c r="N32" s="207"/>
      <c r="O32" s="207"/>
      <c r="P32" s="207"/>
      <c r="W32" s="206">
        <f>ROUND(BC94, 2)</f>
        <v>0</v>
      </c>
      <c r="X32" s="207"/>
      <c r="Y32" s="207"/>
      <c r="Z32" s="207"/>
      <c r="AA32" s="207"/>
      <c r="AB32" s="207"/>
      <c r="AC32" s="207"/>
      <c r="AD32" s="207"/>
      <c r="AE32" s="207"/>
      <c r="AK32" s="206">
        <v>0</v>
      </c>
      <c r="AL32" s="207"/>
      <c r="AM32" s="207"/>
      <c r="AN32" s="207"/>
      <c r="AO32" s="207"/>
      <c r="AR32" s="35"/>
      <c r="BE32" s="196"/>
    </row>
    <row r="33" spans="2:57" s="2" customFormat="1" ht="14.4" hidden="1" customHeight="1">
      <c r="B33" s="35"/>
      <c r="F33" s="26" t="s">
        <v>43</v>
      </c>
      <c r="L33" s="208">
        <v>0</v>
      </c>
      <c r="M33" s="207"/>
      <c r="N33" s="207"/>
      <c r="O33" s="207"/>
      <c r="P33" s="207"/>
      <c r="W33" s="206">
        <f>ROUND(BD94, 2)</f>
        <v>0</v>
      </c>
      <c r="X33" s="207"/>
      <c r="Y33" s="207"/>
      <c r="Z33" s="207"/>
      <c r="AA33" s="207"/>
      <c r="AB33" s="207"/>
      <c r="AC33" s="207"/>
      <c r="AD33" s="207"/>
      <c r="AE33" s="207"/>
      <c r="AK33" s="206">
        <v>0</v>
      </c>
      <c r="AL33" s="207"/>
      <c r="AM33" s="207"/>
      <c r="AN33" s="207"/>
      <c r="AO33" s="207"/>
      <c r="AR33" s="35"/>
      <c r="BE33" s="196"/>
    </row>
    <row r="34" spans="2:57" s="1" customFormat="1" ht="6.9" customHeight="1">
      <c r="B34" s="31"/>
      <c r="AR34" s="31"/>
      <c r="BE34" s="195"/>
    </row>
    <row r="35" spans="2:57" s="1" customFormat="1" ht="25.95" customHeight="1">
      <c r="B35" s="31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212" t="s">
        <v>46</v>
      </c>
      <c r="Y35" s="210"/>
      <c r="Z35" s="210"/>
      <c r="AA35" s="210"/>
      <c r="AB35" s="210"/>
      <c r="AC35" s="38"/>
      <c r="AD35" s="38"/>
      <c r="AE35" s="38"/>
      <c r="AF35" s="38"/>
      <c r="AG35" s="38"/>
      <c r="AH35" s="38"/>
      <c r="AI35" s="38"/>
      <c r="AJ35" s="38"/>
      <c r="AK35" s="209">
        <f>SUM(AK26:AK33)</f>
        <v>0</v>
      </c>
      <c r="AL35" s="210"/>
      <c r="AM35" s="210"/>
      <c r="AN35" s="210"/>
      <c r="AO35" s="211"/>
      <c r="AP35" s="36"/>
      <c r="AQ35" s="36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31"/>
    </row>
    <row r="50" spans="2:44" ht="10.199999999999999">
      <c r="B50" s="19"/>
      <c r="AR50" s="19"/>
    </row>
    <row r="51" spans="2:44" ht="10.199999999999999">
      <c r="B51" s="19"/>
      <c r="AR51" s="19"/>
    </row>
    <row r="52" spans="2:44" ht="10.199999999999999">
      <c r="B52" s="19"/>
      <c r="AR52" s="19"/>
    </row>
    <row r="53" spans="2:44" ht="10.199999999999999">
      <c r="B53" s="19"/>
      <c r="AR53" s="19"/>
    </row>
    <row r="54" spans="2:44" ht="10.199999999999999">
      <c r="B54" s="19"/>
      <c r="AR54" s="19"/>
    </row>
    <row r="55" spans="2:44" ht="10.199999999999999">
      <c r="B55" s="19"/>
      <c r="AR55" s="19"/>
    </row>
    <row r="56" spans="2:44" ht="10.199999999999999">
      <c r="B56" s="19"/>
      <c r="AR56" s="19"/>
    </row>
    <row r="57" spans="2:44" ht="10.199999999999999">
      <c r="B57" s="19"/>
      <c r="AR57" s="19"/>
    </row>
    <row r="58" spans="2:44" ht="10.199999999999999">
      <c r="B58" s="19"/>
      <c r="AR58" s="19"/>
    </row>
    <row r="59" spans="2:44" ht="10.199999999999999">
      <c r="B59" s="19"/>
      <c r="AR59" s="19"/>
    </row>
    <row r="60" spans="2:44" s="1" customFormat="1" ht="13.2">
      <c r="B60" s="31"/>
      <c r="D60" s="42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49</v>
      </c>
      <c r="AI60" s="33"/>
      <c r="AJ60" s="33"/>
      <c r="AK60" s="33"/>
      <c r="AL60" s="33"/>
      <c r="AM60" s="42" t="s">
        <v>50</v>
      </c>
      <c r="AN60" s="33"/>
      <c r="AO60" s="33"/>
      <c r="AR60" s="31"/>
    </row>
    <row r="61" spans="2:44" ht="10.199999999999999">
      <c r="B61" s="19"/>
      <c r="AR61" s="19"/>
    </row>
    <row r="62" spans="2:44" ht="10.199999999999999">
      <c r="B62" s="19"/>
      <c r="AR62" s="19"/>
    </row>
    <row r="63" spans="2:44" ht="10.199999999999999">
      <c r="B63" s="19"/>
      <c r="AR63" s="19"/>
    </row>
    <row r="64" spans="2:44" s="1" customFormat="1" ht="13.2">
      <c r="B64" s="31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31"/>
    </row>
    <row r="65" spans="2:44" ht="10.199999999999999">
      <c r="B65" s="19"/>
      <c r="AR65" s="19"/>
    </row>
    <row r="66" spans="2:44" ht="10.199999999999999">
      <c r="B66" s="19"/>
      <c r="AR66" s="19"/>
    </row>
    <row r="67" spans="2:44" ht="10.199999999999999">
      <c r="B67" s="19"/>
      <c r="AR67" s="19"/>
    </row>
    <row r="68" spans="2:44" ht="10.199999999999999">
      <c r="B68" s="19"/>
      <c r="AR68" s="19"/>
    </row>
    <row r="69" spans="2:44" ht="10.199999999999999">
      <c r="B69" s="19"/>
      <c r="AR69" s="19"/>
    </row>
    <row r="70" spans="2:44" ht="10.199999999999999">
      <c r="B70" s="19"/>
      <c r="AR70" s="19"/>
    </row>
    <row r="71" spans="2:44" ht="10.199999999999999">
      <c r="B71" s="19"/>
      <c r="AR71" s="19"/>
    </row>
    <row r="72" spans="2:44" ht="10.199999999999999">
      <c r="B72" s="19"/>
      <c r="AR72" s="19"/>
    </row>
    <row r="73" spans="2:44" ht="10.199999999999999">
      <c r="B73" s="19"/>
      <c r="AR73" s="19"/>
    </row>
    <row r="74" spans="2:44" ht="10.199999999999999">
      <c r="B74" s="19"/>
      <c r="AR74" s="19"/>
    </row>
    <row r="75" spans="2:44" s="1" customFormat="1" ht="13.2">
      <c r="B75" s="31"/>
      <c r="D75" s="42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49</v>
      </c>
      <c r="AI75" s="33"/>
      <c r="AJ75" s="33"/>
      <c r="AK75" s="33"/>
      <c r="AL75" s="33"/>
      <c r="AM75" s="42" t="s">
        <v>50</v>
      </c>
      <c r="AN75" s="33"/>
      <c r="AO75" s="33"/>
      <c r="AR75" s="31"/>
    </row>
    <row r="76" spans="2:44" s="1" customFormat="1" ht="10.199999999999999">
      <c r="B76" s="31"/>
      <c r="AR76" s="31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" customHeight="1">
      <c r="B82" s="31"/>
      <c r="C82" s="20" t="s">
        <v>53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2022/01</v>
      </c>
      <c r="AR84" s="47"/>
    </row>
    <row r="85" spans="1:91" s="4" customFormat="1" ht="36.9" customHeight="1">
      <c r="B85" s="48"/>
      <c r="C85" s="49" t="s">
        <v>16</v>
      </c>
      <c r="L85" s="192" t="str">
        <f>K6</f>
        <v>NOVÁ LHOTA - chodník podél silnice III/49916 - etapa 1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R85" s="48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19" t="str">
        <f>IF(AN8= "","",AN8)</f>
        <v>31. 1. 2022</v>
      </c>
      <c r="AN87" s="219"/>
      <c r="AR87" s="31"/>
    </row>
    <row r="88" spans="1:91" s="1" customFormat="1" ht="6.9" customHeight="1">
      <c r="B88" s="31"/>
      <c r="AR88" s="31"/>
    </row>
    <row r="89" spans="1:91" s="1" customFormat="1" ht="15.15" customHeight="1">
      <c r="B89" s="31"/>
      <c r="C89" s="26" t="s">
        <v>24</v>
      </c>
      <c r="L89" s="3" t="str">
        <f>IF(E11= "","",E11)</f>
        <v>Obec Nová Lhota</v>
      </c>
      <c r="AI89" s="26" t="s">
        <v>30</v>
      </c>
      <c r="AM89" s="220" t="str">
        <f>IF(E17="","",E17)</f>
        <v xml:space="preserve"> </v>
      </c>
      <c r="AN89" s="221"/>
      <c r="AO89" s="221"/>
      <c r="AP89" s="221"/>
      <c r="AR89" s="31"/>
      <c r="AS89" s="224" t="s">
        <v>54</v>
      </c>
      <c r="AT89" s="225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31"/>
      <c r="C90" s="26" t="s">
        <v>28</v>
      </c>
      <c r="L90" s="3" t="str">
        <f>IF(E14= "Vyplň údaj","",E14)</f>
        <v/>
      </c>
      <c r="AI90" s="26" t="s">
        <v>32</v>
      </c>
      <c r="AM90" s="220" t="str">
        <f>IF(E20="","",E20)</f>
        <v xml:space="preserve"> </v>
      </c>
      <c r="AN90" s="221"/>
      <c r="AO90" s="221"/>
      <c r="AP90" s="221"/>
      <c r="AR90" s="31"/>
      <c r="AS90" s="226"/>
      <c r="AT90" s="227"/>
      <c r="BD90" s="55"/>
    </row>
    <row r="91" spans="1:91" s="1" customFormat="1" ht="10.8" customHeight="1">
      <c r="B91" s="31"/>
      <c r="AR91" s="31"/>
      <c r="AS91" s="226"/>
      <c r="AT91" s="227"/>
      <c r="BD91" s="55"/>
    </row>
    <row r="92" spans="1:91" s="1" customFormat="1" ht="29.25" customHeight="1">
      <c r="B92" s="31"/>
      <c r="C92" s="187" t="s">
        <v>55</v>
      </c>
      <c r="D92" s="188"/>
      <c r="E92" s="188"/>
      <c r="F92" s="188"/>
      <c r="G92" s="188"/>
      <c r="H92" s="56"/>
      <c r="I92" s="191" t="s">
        <v>56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217" t="s">
        <v>57</v>
      </c>
      <c r="AH92" s="188"/>
      <c r="AI92" s="188"/>
      <c r="AJ92" s="188"/>
      <c r="AK92" s="188"/>
      <c r="AL92" s="188"/>
      <c r="AM92" s="188"/>
      <c r="AN92" s="191" t="s">
        <v>58</v>
      </c>
      <c r="AO92" s="188"/>
      <c r="AP92" s="223"/>
      <c r="AQ92" s="57" t="s">
        <v>59</v>
      </c>
      <c r="AR92" s="31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8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28">
        <f>ROUND(AG95+AG104+AG110,2)</f>
        <v>0</v>
      </c>
      <c r="AH94" s="228"/>
      <c r="AI94" s="228"/>
      <c r="AJ94" s="228"/>
      <c r="AK94" s="228"/>
      <c r="AL94" s="228"/>
      <c r="AM94" s="228"/>
      <c r="AN94" s="229">
        <f t="shared" ref="AN94:AN110" si="0">SUM(AG94,AT94)</f>
        <v>0</v>
      </c>
      <c r="AO94" s="229"/>
      <c r="AP94" s="229"/>
      <c r="AQ94" s="66" t="s">
        <v>1</v>
      </c>
      <c r="AR94" s="62"/>
      <c r="AS94" s="67">
        <f>ROUND(AS95+AS104+AS110,2)</f>
        <v>0</v>
      </c>
      <c r="AT94" s="68">
        <f t="shared" ref="AT94:AT110" si="1">ROUND(SUM(AV94:AW94),2)</f>
        <v>0</v>
      </c>
      <c r="AU94" s="69">
        <f>ROUND(AU95+AU104+AU110,5)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ROUND(AZ95+AZ104+AZ110,2)</f>
        <v>0</v>
      </c>
      <c r="BA94" s="68">
        <f>ROUND(BA95+BA104+BA110,2)</f>
        <v>0</v>
      </c>
      <c r="BB94" s="68">
        <f>ROUND(BB95+BB104+BB110,2)</f>
        <v>0</v>
      </c>
      <c r="BC94" s="68">
        <f>ROUND(BC95+BC104+BC110,2)</f>
        <v>0</v>
      </c>
      <c r="BD94" s="70">
        <f>ROUND(BD95+BD104+BD110,2)</f>
        <v>0</v>
      </c>
      <c r="BS94" s="71" t="s">
        <v>73</v>
      </c>
      <c r="BT94" s="71" t="s">
        <v>74</v>
      </c>
      <c r="BU94" s="72" t="s">
        <v>75</v>
      </c>
      <c r="BV94" s="71" t="s">
        <v>76</v>
      </c>
      <c r="BW94" s="71" t="s">
        <v>5</v>
      </c>
      <c r="BX94" s="71" t="s">
        <v>77</v>
      </c>
      <c r="CL94" s="71" t="s">
        <v>1</v>
      </c>
    </row>
    <row r="95" spans="1:91" s="6" customFormat="1" ht="16.5" customHeight="1">
      <c r="B95" s="73"/>
      <c r="C95" s="74"/>
      <c r="D95" s="189" t="s">
        <v>78</v>
      </c>
      <c r="E95" s="189"/>
      <c r="F95" s="189"/>
      <c r="G95" s="189"/>
      <c r="H95" s="189"/>
      <c r="I95" s="75"/>
      <c r="J95" s="189" t="s">
        <v>79</v>
      </c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215">
        <f>ROUND(AG96+SUM(AG97:AG99)+AG102+AG103,2)</f>
        <v>0</v>
      </c>
      <c r="AH95" s="216"/>
      <c r="AI95" s="216"/>
      <c r="AJ95" s="216"/>
      <c r="AK95" s="216"/>
      <c r="AL95" s="216"/>
      <c r="AM95" s="216"/>
      <c r="AN95" s="222">
        <f t="shared" si="0"/>
        <v>0</v>
      </c>
      <c r="AO95" s="216"/>
      <c r="AP95" s="216"/>
      <c r="AQ95" s="76" t="s">
        <v>80</v>
      </c>
      <c r="AR95" s="73"/>
      <c r="AS95" s="77">
        <f>ROUND(AS96+SUM(AS97:AS99)+AS102+AS103,2)</f>
        <v>0</v>
      </c>
      <c r="AT95" s="78">
        <f t="shared" si="1"/>
        <v>0</v>
      </c>
      <c r="AU95" s="79">
        <f>ROUND(AU96+SUM(AU97:AU99)+AU102+AU103,5)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ROUND(AZ96+SUM(AZ97:AZ99)+AZ102+AZ103,2)</f>
        <v>0</v>
      </c>
      <c r="BA95" s="78">
        <f>ROUND(BA96+SUM(BA97:BA99)+BA102+BA103,2)</f>
        <v>0</v>
      </c>
      <c r="BB95" s="78">
        <f>ROUND(BB96+SUM(BB97:BB99)+BB102+BB103,2)</f>
        <v>0</v>
      </c>
      <c r="BC95" s="78">
        <f>ROUND(BC96+SUM(BC97:BC99)+BC102+BC103,2)</f>
        <v>0</v>
      </c>
      <c r="BD95" s="80">
        <f>ROUND(BD96+SUM(BD97:BD99)+BD102+BD103,2)</f>
        <v>0</v>
      </c>
      <c r="BS95" s="81" t="s">
        <v>73</v>
      </c>
      <c r="BT95" s="81" t="s">
        <v>78</v>
      </c>
      <c r="BU95" s="81" t="s">
        <v>75</v>
      </c>
      <c r="BV95" s="81" t="s">
        <v>76</v>
      </c>
      <c r="BW95" s="81" t="s">
        <v>81</v>
      </c>
      <c r="BX95" s="81" t="s">
        <v>5</v>
      </c>
      <c r="CL95" s="81" t="s">
        <v>1</v>
      </c>
      <c r="CM95" s="81" t="s">
        <v>82</v>
      </c>
    </row>
    <row r="96" spans="1:91" s="3" customFormat="1" ht="16.5" customHeight="1">
      <c r="A96" s="82" t="s">
        <v>83</v>
      </c>
      <c r="B96" s="47"/>
      <c r="C96" s="9"/>
      <c r="D96" s="9"/>
      <c r="E96" s="190" t="s">
        <v>78</v>
      </c>
      <c r="F96" s="190"/>
      <c r="G96" s="190"/>
      <c r="H96" s="190"/>
      <c r="I96" s="190"/>
      <c r="J96" s="9"/>
      <c r="K96" s="190" t="s">
        <v>84</v>
      </c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213">
        <f>'1 - úsek 1 - uznatelné ná...'!J32</f>
        <v>0</v>
      </c>
      <c r="AH96" s="214"/>
      <c r="AI96" s="214"/>
      <c r="AJ96" s="214"/>
      <c r="AK96" s="214"/>
      <c r="AL96" s="214"/>
      <c r="AM96" s="214"/>
      <c r="AN96" s="213">
        <f t="shared" si="0"/>
        <v>0</v>
      </c>
      <c r="AO96" s="214"/>
      <c r="AP96" s="214"/>
      <c r="AQ96" s="83" t="s">
        <v>85</v>
      </c>
      <c r="AR96" s="47"/>
      <c r="AS96" s="84">
        <v>0</v>
      </c>
      <c r="AT96" s="85">
        <f t="shared" si="1"/>
        <v>0</v>
      </c>
      <c r="AU96" s="86">
        <f>'1 - úsek 1 - uznatelné ná...'!P127</f>
        <v>0</v>
      </c>
      <c r="AV96" s="85">
        <f>'1 - úsek 1 - uznatelné ná...'!J35</f>
        <v>0</v>
      </c>
      <c r="AW96" s="85">
        <f>'1 - úsek 1 - uznatelné ná...'!J36</f>
        <v>0</v>
      </c>
      <c r="AX96" s="85">
        <f>'1 - úsek 1 - uznatelné ná...'!J37</f>
        <v>0</v>
      </c>
      <c r="AY96" s="85">
        <f>'1 - úsek 1 - uznatelné ná...'!J38</f>
        <v>0</v>
      </c>
      <c r="AZ96" s="85">
        <f>'1 - úsek 1 - uznatelné ná...'!F35</f>
        <v>0</v>
      </c>
      <c r="BA96" s="85">
        <f>'1 - úsek 1 - uznatelné ná...'!F36</f>
        <v>0</v>
      </c>
      <c r="BB96" s="85">
        <f>'1 - úsek 1 - uznatelné ná...'!F37</f>
        <v>0</v>
      </c>
      <c r="BC96" s="85">
        <f>'1 - úsek 1 - uznatelné ná...'!F38</f>
        <v>0</v>
      </c>
      <c r="BD96" s="87">
        <f>'1 - úsek 1 - uznatelné ná...'!F39</f>
        <v>0</v>
      </c>
      <c r="BT96" s="24" t="s">
        <v>82</v>
      </c>
      <c r="BV96" s="24" t="s">
        <v>76</v>
      </c>
      <c r="BW96" s="24" t="s">
        <v>86</v>
      </c>
      <c r="BX96" s="24" t="s">
        <v>81</v>
      </c>
      <c r="CL96" s="24" t="s">
        <v>1</v>
      </c>
    </row>
    <row r="97" spans="1:91" s="3" customFormat="1" ht="16.5" customHeight="1">
      <c r="A97" s="82" t="s">
        <v>83</v>
      </c>
      <c r="B97" s="47"/>
      <c r="C97" s="9"/>
      <c r="D97" s="9"/>
      <c r="E97" s="190" t="s">
        <v>82</v>
      </c>
      <c r="F97" s="190"/>
      <c r="G97" s="190"/>
      <c r="H97" s="190"/>
      <c r="I97" s="190"/>
      <c r="J97" s="9"/>
      <c r="K97" s="190" t="s">
        <v>87</v>
      </c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213">
        <f>'2 - úsek 2 - uznatelné ná...'!J32</f>
        <v>0</v>
      </c>
      <c r="AH97" s="214"/>
      <c r="AI97" s="214"/>
      <c r="AJ97" s="214"/>
      <c r="AK97" s="214"/>
      <c r="AL97" s="214"/>
      <c r="AM97" s="214"/>
      <c r="AN97" s="213">
        <f t="shared" si="0"/>
        <v>0</v>
      </c>
      <c r="AO97" s="214"/>
      <c r="AP97" s="214"/>
      <c r="AQ97" s="83" t="s">
        <v>85</v>
      </c>
      <c r="AR97" s="47"/>
      <c r="AS97" s="84">
        <v>0</v>
      </c>
      <c r="AT97" s="85">
        <f t="shared" si="1"/>
        <v>0</v>
      </c>
      <c r="AU97" s="86">
        <f>'2 - úsek 2 - uznatelné ná...'!P127</f>
        <v>0</v>
      </c>
      <c r="AV97" s="85">
        <f>'2 - úsek 2 - uznatelné ná...'!J35</f>
        <v>0</v>
      </c>
      <c r="AW97" s="85">
        <f>'2 - úsek 2 - uznatelné ná...'!J36</f>
        <v>0</v>
      </c>
      <c r="AX97" s="85">
        <f>'2 - úsek 2 - uznatelné ná...'!J37</f>
        <v>0</v>
      </c>
      <c r="AY97" s="85">
        <f>'2 - úsek 2 - uznatelné ná...'!J38</f>
        <v>0</v>
      </c>
      <c r="AZ97" s="85">
        <f>'2 - úsek 2 - uznatelné ná...'!F35</f>
        <v>0</v>
      </c>
      <c r="BA97" s="85">
        <f>'2 - úsek 2 - uznatelné ná...'!F36</f>
        <v>0</v>
      </c>
      <c r="BB97" s="85">
        <f>'2 - úsek 2 - uznatelné ná...'!F37</f>
        <v>0</v>
      </c>
      <c r="BC97" s="85">
        <f>'2 - úsek 2 - uznatelné ná...'!F38</f>
        <v>0</v>
      </c>
      <c r="BD97" s="87">
        <f>'2 - úsek 2 - uznatelné ná...'!F39</f>
        <v>0</v>
      </c>
      <c r="BT97" s="24" t="s">
        <v>82</v>
      </c>
      <c r="BV97" s="24" t="s">
        <v>76</v>
      </c>
      <c r="BW97" s="24" t="s">
        <v>88</v>
      </c>
      <c r="BX97" s="24" t="s">
        <v>81</v>
      </c>
      <c r="CL97" s="24" t="s">
        <v>1</v>
      </c>
    </row>
    <row r="98" spans="1:91" s="3" customFormat="1" ht="16.5" customHeight="1">
      <c r="A98" s="82" t="s">
        <v>83</v>
      </c>
      <c r="B98" s="47"/>
      <c r="C98" s="9"/>
      <c r="D98" s="9"/>
      <c r="E98" s="190" t="s">
        <v>89</v>
      </c>
      <c r="F98" s="190"/>
      <c r="G98" s="190"/>
      <c r="H98" s="190"/>
      <c r="I98" s="190"/>
      <c r="J98" s="9"/>
      <c r="K98" s="190" t="s">
        <v>90</v>
      </c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213">
        <f>'3 - úsek 3 - uznatelné ná...'!J32</f>
        <v>0</v>
      </c>
      <c r="AH98" s="214"/>
      <c r="AI98" s="214"/>
      <c r="AJ98" s="214"/>
      <c r="AK98" s="214"/>
      <c r="AL98" s="214"/>
      <c r="AM98" s="214"/>
      <c r="AN98" s="213">
        <f t="shared" si="0"/>
        <v>0</v>
      </c>
      <c r="AO98" s="214"/>
      <c r="AP98" s="214"/>
      <c r="AQ98" s="83" t="s">
        <v>85</v>
      </c>
      <c r="AR98" s="47"/>
      <c r="AS98" s="84">
        <v>0</v>
      </c>
      <c r="AT98" s="85">
        <f t="shared" si="1"/>
        <v>0</v>
      </c>
      <c r="AU98" s="86">
        <f>'3 - úsek 3 - uznatelné ná...'!P126</f>
        <v>0</v>
      </c>
      <c r="AV98" s="85">
        <f>'3 - úsek 3 - uznatelné ná...'!J35</f>
        <v>0</v>
      </c>
      <c r="AW98" s="85">
        <f>'3 - úsek 3 - uznatelné ná...'!J36</f>
        <v>0</v>
      </c>
      <c r="AX98" s="85">
        <f>'3 - úsek 3 - uznatelné ná...'!J37</f>
        <v>0</v>
      </c>
      <c r="AY98" s="85">
        <f>'3 - úsek 3 - uznatelné ná...'!J38</f>
        <v>0</v>
      </c>
      <c r="AZ98" s="85">
        <f>'3 - úsek 3 - uznatelné ná...'!F35</f>
        <v>0</v>
      </c>
      <c r="BA98" s="85">
        <f>'3 - úsek 3 - uznatelné ná...'!F36</f>
        <v>0</v>
      </c>
      <c r="BB98" s="85">
        <f>'3 - úsek 3 - uznatelné ná...'!F37</f>
        <v>0</v>
      </c>
      <c r="BC98" s="85">
        <f>'3 - úsek 3 - uznatelné ná...'!F38</f>
        <v>0</v>
      </c>
      <c r="BD98" s="87">
        <f>'3 - úsek 3 - uznatelné ná...'!F39</f>
        <v>0</v>
      </c>
      <c r="BT98" s="24" t="s">
        <v>82</v>
      </c>
      <c r="BV98" s="24" t="s">
        <v>76</v>
      </c>
      <c r="BW98" s="24" t="s">
        <v>91</v>
      </c>
      <c r="BX98" s="24" t="s">
        <v>81</v>
      </c>
      <c r="CL98" s="24" t="s">
        <v>1</v>
      </c>
    </row>
    <row r="99" spans="1:91" s="3" customFormat="1" ht="16.5" customHeight="1">
      <c r="B99" s="47"/>
      <c r="C99" s="9"/>
      <c r="D99" s="9"/>
      <c r="E99" s="190" t="s">
        <v>92</v>
      </c>
      <c r="F99" s="190"/>
      <c r="G99" s="190"/>
      <c r="H99" s="190"/>
      <c r="I99" s="190"/>
      <c r="J99" s="9"/>
      <c r="K99" s="190" t="s">
        <v>93</v>
      </c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218">
        <f>ROUND(SUM(AG100:AG101),2)</f>
        <v>0</v>
      </c>
      <c r="AH99" s="214"/>
      <c r="AI99" s="214"/>
      <c r="AJ99" s="214"/>
      <c r="AK99" s="214"/>
      <c r="AL99" s="214"/>
      <c r="AM99" s="214"/>
      <c r="AN99" s="213">
        <f t="shared" si="0"/>
        <v>0</v>
      </c>
      <c r="AO99" s="214"/>
      <c r="AP99" s="214"/>
      <c r="AQ99" s="83" t="s">
        <v>85</v>
      </c>
      <c r="AR99" s="47"/>
      <c r="AS99" s="84">
        <f>ROUND(SUM(AS100:AS101),2)</f>
        <v>0</v>
      </c>
      <c r="AT99" s="85">
        <f t="shared" si="1"/>
        <v>0</v>
      </c>
      <c r="AU99" s="86">
        <f>ROUND(SUM(AU100:AU101),5)</f>
        <v>0</v>
      </c>
      <c r="AV99" s="85">
        <f>ROUND(AZ99*L29,2)</f>
        <v>0</v>
      </c>
      <c r="AW99" s="85">
        <f>ROUND(BA99*L30,2)</f>
        <v>0</v>
      </c>
      <c r="AX99" s="85">
        <f>ROUND(BB99*L29,2)</f>
        <v>0</v>
      </c>
      <c r="AY99" s="85">
        <f>ROUND(BC99*L30,2)</f>
        <v>0</v>
      </c>
      <c r="AZ99" s="85">
        <f>ROUND(SUM(AZ100:AZ101),2)</f>
        <v>0</v>
      </c>
      <c r="BA99" s="85">
        <f>ROUND(SUM(BA100:BA101),2)</f>
        <v>0</v>
      </c>
      <c r="BB99" s="85">
        <f>ROUND(SUM(BB100:BB101),2)</f>
        <v>0</v>
      </c>
      <c r="BC99" s="85">
        <f>ROUND(SUM(BC100:BC101),2)</f>
        <v>0</v>
      </c>
      <c r="BD99" s="87">
        <f>ROUND(SUM(BD100:BD101),2)</f>
        <v>0</v>
      </c>
      <c r="BS99" s="24" t="s">
        <v>73</v>
      </c>
      <c r="BT99" s="24" t="s">
        <v>82</v>
      </c>
      <c r="BV99" s="24" t="s">
        <v>76</v>
      </c>
      <c r="BW99" s="24" t="s">
        <v>94</v>
      </c>
      <c r="BX99" s="24" t="s">
        <v>81</v>
      </c>
      <c r="CL99" s="24" t="s">
        <v>1</v>
      </c>
    </row>
    <row r="100" spans="1:91" s="3" customFormat="1" ht="16.5" customHeight="1">
      <c r="A100" s="82" t="s">
        <v>83</v>
      </c>
      <c r="B100" s="47"/>
      <c r="C100" s="9"/>
      <c r="D100" s="9"/>
      <c r="E100" s="9"/>
      <c r="F100" s="190" t="s">
        <v>92</v>
      </c>
      <c r="G100" s="190"/>
      <c r="H100" s="190"/>
      <c r="I100" s="190"/>
      <c r="J100" s="190"/>
      <c r="K100" s="9"/>
      <c r="L100" s="190" t="s">
        <v>93</v>
      </c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213">
        <f>'4 - úsek 4 - uznatelné ná...'!J32</f>
        <v>0</v>
      </c>
      <c r="AH100" s="214"/>
      <c r="AI100" s="214"/>
      <c r="AJ100" s="214"/>
      <c r="AK100" s="214"/>
      <c r="AL100" s="214"/>
      <c r="AM100" s="214"/>
      <c r="AN100" s="213">
        <f t="shared" si="0"/>
        <v>0</v>
      </c>
      <c r="AO100" s="214"/>
      <c r="AP100" s="214"/>
      <c r="AQ100" s="83" t="s">
        <v>85</v>
      </c>
      <c r="AR100" s="47"/>
      <c r="AS100" s="84">
        <v>0</v>
      </c>
      <c r="AT100" s="85">
        <f t="shared" si="1"/>
        <v>0</v>
      </c>
      <c r="AU100" s="86">
        <f>'4 - úsek 4 - uznatelné ná...'!P128</f>
        <v>0</v>
      </c>
      <c r="AV100" s="85">
        <f>'4 - úsek 4 - uznatelné ná...'!J35</f>
        <v>0</v>
      </c>
      <c r="AW100" s="85">
        <f>'4 - úsek 4 - uznatelné ná...'!J36</f>
        <v>0</v>
      </c>
      <c r="AX100" s="85">
        <f>'4 - úsek 4 - uznatelné ná...'!J37</f>
        <v>0</v>
      </c>
      <c r="AY100" s="85">
        <f>'4 - úsek 4 - uznatelné ná...'!J38</f>
        <v>0</v>
      </c>
      <c r="AZ100" s="85">
        <f>'4 - úsek 4 - uznatelné ná...'!F35</f>
        <v>0</v>
      </c>
      <c r="BA100" s="85">
        <f>'4 - úsek 4 - uznatelné ná...'!F36</f>
        <v>0</v>
      </c>
      <c r="BB100" s="85">
        <f>'4 - úsek 4 - uznatelné ná...'!F37</f>
        <v>0</v>
      </c>
      <c r="BC100" s="85">
        <f>'4 - úsek 4 - uznatelné ná...'!F38</f>
        <v>0</v>
      </c>
      <c r="BD100" s="87">
        <f>'4 - úsek 4 - uznatelné ná...'!F39</f>
        <v>0</v>
      </c>
      <c r="BT100" s="24" t="s">
        <v>89</v>
      </c>
      <c r="BU100" s="24" t="s">
        <v>95</v>
      </c>
      <c r="BV100" s="24" t="s">
        <v>76</v>
      </c>
      <c r="BW100" s="24" t="s">
        <v>94</v>
      </c>
      <c r="BX100" s="24" t="s">
        <v>81</v>
      </c>
      <c r="CL100" s="24" t="s">
        <v>1</v>
      </c>
    </row>
    <row r="101" spans="1:91" s="3" customFormat="1" ht="16.5" customHeight="1">
      <c r="A101" s="82" t="s">
        <v>83</v>
      </c>
      <c r="B101" s="47"/>
      <c r="C101" s="9"/>
      <c r="D101" s="9"/>
      <c r="E101" s="9"/>
      <c r="F101" s="190" t="s">
        <v>96</v>
      </c>
      <c r="G101" s="190"/>
      <c r="H101" s="190"/>
      <c r="I101" s="190"/>
      <c r="J101" s="190"/>
      <c r="K101" s="9"/>
      <c r="L101" s="190" t="s">
        <v>97</v>
      </c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213">
        <f>'4b - úsek 4b - BUS zastávka'!J34</f>
        <v>0</v>
      </c>
      <c r="AH101" s="214"/>
      <c r="AI101" s="214"/>
      <c r="AJ101" s="214"/>
      <c r="AK101" s="214"/>
      <c r="AL101" s="214"/>
      <c r="AM101" s="214"/>
      <c r="AN101" s="213">
        <f t="shared" si="0"/>
        <v>0</v>
      </c>
      <c r="AO101" s="214"/>
      <c r="AP101" s="214"/>
      <c r="AQ101" s="83" t="s">
        <v>85</v>
      </c>
      <c r="AR101" s="47"/>
      <c r="AS101" s="84">
        <v>0</v>
      </c>
      <c r="AT101" s="85">
        <f t="shared" si="1"/>
        <v>0</v>
      </c>
      <c r="AU101" s="86">
        <f>'4b - úsek 4b - BUS zastávka'!P131</f>
        <v>0</v>
      </c>
      <c r="AV101" s="85">
        <f>'4b - úsek 4b - BUS zastávka'!J37</f>
        <v>0</v>
      </c>
      <c r="AW101" s="85">
        <f>'4b - úsek 4b - BUS zastávka'!J38</f>
        <v>0</v>
      </c>
      <c r="AX101" s="85">
        <f>'4b - úsek 4b - BUS zastávka'!J39</f>
        <v>0</v>
      </c>
      <c r="AY101" s="85">
        <f>'4b - úsek 4b - BUS zastávka'!J40</f>
        <v>0</v>
      </c>
      <c r="AZ101" s="85">
        <f>'4b - úsek 4b - BUS zastávka'!F37</f>
        <v>0</v>
      </c>
      <c r="BA101" s="85">
        <f>'4b - úsek 4b - BUS zastávka'!F38</f>
        <v>0</v>
      </c>
      <c r="BB101" s="85">
        <f>'4b - úsek 4b - BUS zastávka'!F39</f>
        <v>0</v>
      </c>
      <c r="BC101" s="85">
        <f>'4b - úsek 4b - BUS zastávka'!F40</f>
        <v>0</v>
      </c>
      <c r="BD101" s="87">
        <f>'4b - úsek 4b - BUS zastávka'!F41</f>
        <v>0</v>
      </c>
      <c r="BT101" s="24" t="s">
        <v>89</v>
      </c>
      <c r="BV101" s="24" t="s">
        <v>76</v>
      </c>
      <c r="BW101" s="24" t="s">
        <v>98</v>
      </c>
      <c r="BX101" s="24" t="s">
        <v>94</v>
      </c>
      <c r="CL101" s="24" t="s">
        <v>1</v>
      </c>
    </row>
    <row r="102" spans="1:91" s="3" customFormat="1" ht="16.5" customHeight="1">
      <c r="A102" s="82" t="s">
        <v>83</v>
      </c>
      <c r="B102" s="47"/>
      <c r="C102" s="9"/>
      <c r="D102" s="9"/>
      <c r="E102" s="190" t="s">
        <v>99</v>
      </c>
      <c r="F102" s="190"/>
      <c r="G102" s="190"/>
      <c r="H102" s="190"/>
      <c r="I102" s="190"/>
      <c r="J102" s="9"/>
      <c r="K102" s="190" t="s">
        <v>100</v>
      </c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213">
        <f>'6 - úsek 6 - uznatelné ná...'!J32</f>
        <v>0</v>
      </c>
      <c r="AH102" s="214"/>
      <c r="AI102" s="214"/>
      <c r="AJ102" s="214"/>
      <c r="AK102" s="214"/>
      <c r="AL102" s="214"/>
      <c r="AM102" s="214"/>
      <c r="AN102" s="213">
        <f t="shared" si="0"/>
        <v>0</v>
      </c>
      <c r="AO102" s="214"/>
      <c r="AP102" s="214"/>
      <c r="AQ102" s="83" t="s">
        <v>85</v>
      </c>
      <c r="AR102" s="47"/>
      <c r="AS102" s="84">
        <v>0</v>
      </c>
      <c r="AT102" s="85">
        <f t="shared" si="1"/>
        <v>0</v>
      </c>
      <c r="AU102" s="86">
        <f>'6 - úsek 6 - uznatelné ná...'!P127</f>
        <v>0</v>
      </c>
      <c r="AV102" s="85">
        <f>'6 - úsek 6 - uznatelné ná...'!J35</f>
        <v>0</v>
      </c>
      <c r="AW102" s="85">
        <f>'6 - úsek 6 - uznatelné ná...'!J36</f>
        <v>0</v>
      </c>
      <c r="AX102" s="85">
        <f>'6 - úsek 6 - uznatelné ná...'!J37</f>
        <v>0</v>
      </c>
      <c r="AY102" s="85">
        <f>'6 - úsek 6 - uznatelné ná...'!J38</f>
        <v>0</v>
      </c>
      <c r="AZ102" s="85">
        <f>'6 - úsek 6 - uznatelné ná...'!F35</f>
        <v>0</v>
      </c>
      <c r="BA102" s="85">
        <f>'6 - úsek 6 - uznatelné ná...'!F36</f>
        <v>0</v>
      </c>
      <c r="BB102" s="85">
        <f>'6 - úsek 6 - uznatelné ná...'!F37</f>
        <v>0</v>
      </c>
      <c r="BC102" s="85">
        <f>'6 - úsek 6 - uznatelné ná...'!F38</f>
        <v>0</v>
      </c>
      <c r="BD102" s="87">
        <f>'6 - úsek 6 - uznatelné ná...'!F39</f>
        <v>0</v>
      </c>
      <c r="BT102" s="24" t="s">
        <v>82</v>
      </c>
      <c r="BV102" s="24" t="s">
        <v>76</v>
      </c>
      <c r="BW102" s="24" t="s">
        <v>101</v>
      </c>
      <c r="BX102" s="24" t="s">
        <v>81</v>
      </c>
      <c r="CL102" s="24" t="s">
        <v>1</v>
      </c>
    </row>
    <row r="103" spans="1:91" s="3" customFormat="1" ht="16.5" customHeight="1">
      <c r="A103" s="82" t="s">
        <v>83</v>
      </c>
      <c r="B103" s="47"/>
      <c r="C103" s="9"/>
      <c r="D103" s="9"/>
      <c r="E103" s="190" t="s">
        <v>102</v>
      </c>
      <c r="F103" s="190"/>
      <c r="G103" s="190"/>
      <c r="H103" s="190"/>
      <c r="I103" s="190"/>
      <c r="J103" s="9"/>
      <c r="K103" s="190" t="s">
        <v>103</v>
      </c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213">
        <f>'7 - úsek 7 - uznatelné ná...'!J32</f>
        <v>0</v>
      </c>
      <c r="AH103" s="214"/>
      <c r="AI103" s="214"/>
      <c r="AJ103" s="214"/>
      <c r="AK103" s="214"/>
      <c r="AL103" s="214"/>
      <c r="AM103" s="214"/>
      <c r="AN103" s="213">
        <f t="shared" si="0"/>
        <v>0</v>
      </c>
      <c r="AO103" s="214"/>
      <c r="AP103" s="214"/>
      <c r="AQ103" s="83" t="s">
        <v>85</v>
      </c>
      <c r="AR103" s="47"/>
      <c r="AS103" s="84">
        <v>0</v>
      </c>
      <c r="AT103" s="85">
        <f t="shared" si="1"/>
        <v>0</v>
      </c>
      <c r="AU103" s="86">
        <f>'7 - úsek 7 - uznatelné ná...'!P127</f>
        <v>0</v>
      </c>
      <c r="AV103" s="85">
        <f>'7 - úsek 7 - uznatelné ná...'!J35</f>
        <v>0</v>
      </c>
      <c r="AW103" s="85">
        <f>'7 - úsek 7 - uznatelné ná...'!J36</f>
        <v>0</v>
      </c>
      <c r="AX103" s="85">
        <f>'7 - úsek 7 - uznatelné ná...'!J37</f>
        <v>0</v>
      </c>
      <c r="AY103" s="85">
        <f>'7 - úsek 7 - uznatelné ná...'!J38</f>
        <v>0</v>
      </c>
      <c r="AZ103" s="85">
        <f>'7 - úsek 7 - uznatelné ná...'!F35</f>
        <v>0</v>
      </c>
      <c r="BA103" s="85">
        <f>'7 - úsek 7 - uznatelné ná...'!F36</f>
        <v>0</v>
      </c>
      <c r="BB103" s="85">
        <f>'7 - úsek 7 - uznatelné ná...'!F37</f>
        <v>0</v>
      </c>
      <c r="BC103" s="85">
        <f>'7 - úsek 7 - uznatelné ná...'!F38</f>
        <v>0</v>
      </c>
      <c r="BD103" s="87">
        <f>'7 - úsek 7 - uznatelné ná...'!F39</f>
        <v>0</v>
      </c>
      <c r="BT103" s="24" t="s">
        <v>82</v>
      </c>
      <c r="BV103" s="24" t="s">
        <v>76</v>
      </c>
      <c r="BW103" s="24" t="s">
        <v>104</v>
      </c>
      <c r="BX103" s="24" t="s">
        <v>81</v>
      </c>
      <c r="CL103" s="24" t="s">
        <v>1</v>
      </c>
    </row>
    <row r="104" spans="1:91" s="6" customFormat="1" ht="16.5" customHeight="1">
      <c r="B104" s="73"/>
      <c r="C104" s="74"/>
      <c r="D104" s="189" t="s">
        <v>82</v>
      </c>
      <c r="E104" s="189"/>
      <c r="F104" s="189"/>
      <c r="G104" s="189"/>
      <c r="H104" s="189"/>
      <c r="I104" s="75"/>
      <c r="J104" s="189" t="s">
        <v>105</v>
      </c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215">
        <f>ROUND(SUM(AG105:AG109),2)</f>
        <v>0</v>
      </c>
      <c r="AH104" s="216"/>
      <c r="AI104" s="216"/>
      <c r="AJ104" s="216"/>
      <c r="AK104" s="216"/>
      <c r="AL104" s="216"/>
      <c r="AM104" s="216"/>
      <c r="AN104" s="222">
        <f t="shared" si="0"/>
        <v>0</v>
      </c>
      <c r="AO104" s="216"/>
      <c r="AP104" s="216"/>
      <c r="AQ104" s="76" t="s">
        <v>80</v>
      </c>
      <c r="AR104" s="73"/>
      <c r="AS104" s="77">
        <f>ROUND(SUM(AS105:AS109),2)</f>
        <v>0</v>
      </c>
      <c r="AT104" s="78">
        <f t="shared" si="1"/>
        <v>0</v>
      </c>
      <c r="AU104" s="79">
        <f>ROUND(SUM(AU105:AU109),5)</f>
        <v>0</v>
      </c>
      <c r="AV104" s="78">
        <f>ROUND(AZ104*L29,2)</f>
        <v>0</v>
      </c>
      <c r="AW104" s="78">
        <f>ROUND(BA104*L30,2)</f>
        <v>0</v>
      </c>
      <c r="AX104" s="78">
        <f>ROUND(BB104*L29,2)</f>
        <v>0</v>
      </c>
      <c r="AY104" s="78">
        <f>ROUND(BC104*L30,2)</f>
        <v>0</v>
      </c>
      <c r="AZ104" s="78">
        <f>ROUND(SUM(AZ105:AZ109),2)</f>
        <v>0</v>
      </c>
      <c r="BA104" s="78">
        <f>ROUND(SUM(BA105:BA109),2)</f>
        <v>0</v>
      </c>
      <c r="BB104" s="78">
        <f>ROUND(SUM(BB105:BB109),2)</f>
        <v>0</v>
      </c>
      <c r="BC104" s="78">
        <f>ROUND(SUM(BC105:BC109),2)</f>
        <v>0</v>
      </c>
      <c r="BD104" s="80">
        <f>ROUND(SUM(BD105:BD109),2)</f>
        <v>0</v>
      </c>
      <c r="BS104" s="81" t="s">
        <v>73</v>
      </c>
      <c r="BT104" s="81" t="s">
        <v>78</v>
      </c>
      <c r="BU104" s="81" t="s">
        <v>75</v>
      </c>
      <c r="BV104" s="81" t="s">
        <v>76</v>
      </c>
      <c r="BW104" s="81" t="s">
        <v>106</v>
      </c>
      <c r="BX104" s="81" t="s">
        <v>5</v>
      </c>
      <c r="CL104" s="81" t="s">
        <v>1</v>
      </c>
      <c r="CM104" s="81" t="s">
        <v>82</v>
      </c>
    </row>
    <row r="105" spans="1:91" s="3" customFormat="1" ht="16.5" customHeight="1">
      <c r="A105" s="82" t="s">
        <v>83</v>
      </c>
      <c r="B105" s="47"/>
      <c r="C105" s="9"/>
      <c r="D105" s="9"/>
      <c r="E105" s="190" t="s">
        <v>78</v>
      </c>
      <c r="F105" s="190"/>
      <c r="G105" s="190"/>
      <c r="H105" s="190"/>
      <c r="I105" s="190"/>
      <c r="J105" s="9"/>
      <c r="K105" s="190" t="s">
        <v>107</v>
      </c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213">
        <f>'1 - úsek 1 - neuznatelné ...'!J32</f>
        <v>0</v>
      </c>
      <c r="AH105" s="214"/>
      <c r="AI105" s="214"/>
      <c r="AJ105" s="214"/>
      <c r="AK105" s="214"/>
      <c r="AL105" s="214"/>
      <c r="AM105" s="214"/>
      <c r="AN105" s="213">
        <f t="shared" si="0"/>
        <v>0</v>
      </c>
      <c r="AO105" s="214"/>
      <c r="AP105" s="214"/>
      <c r="AQ105" s="83" t="s">
        <v>85</v>
      </c>
      <c r="AR105" s="47"/>
      <c r="AS105" s="84">
        <v>0</v>
      </c>
      <c r="AT105" s="85">
        <f t="shared" si="1"/>
        <v>0</v>
      </c>
      <c r="AU105" s="86">
        <f>'1 - úsek 1 - neuznatelné ...'!P125</f>
        <v>0</v>
      </c>
      <c r="AV105" s="85">
        <f>'1 - úsek 1 - neuznatelné ...'!J35</f>
        <v>0</v>
      </c>
      <c r="AW105" s="85">
        <f>'1 - úsek 1 - neuznatelné ...'!J36</f>
        <v>0</v>
      </c>
      <c r="AX105" s="85">
        <f>'1 - úsek 1 - neuznatelné ...'!J37</f>
        <v>0</v>
      </c>
      <c r="AY105" s="85">
        <f>'1 - úsek 1 - neuznatelné ...'!J38</f>
        <v>0</v>
      </c>
      <c r="AZ105" s="85">
        <f>'1 - úsek 1 - neuznatelné ...'!F35</f>
        <v>0</v>
      </c>
      <c r="BA105" s="85">
        <f>'1 - úsek 1 - neuznatelné ...'!F36</f>
        <v>0</v>
      </c>
      <c r="BB105" s="85">
        <f>'1 - úsek 1 - neuznatelné ...'!F37</f>
        <v>0</v>
      </c>
      <c r="BC105" s="85">
        <f>'1 - úsek 1 - neuznatelné ...'!F38</f>
        <v>0</v>
      </c>
      <c r="BD105" s="87">
        <f>'1 - úsek 1 - neuznatelné ...'!F39</f>
        <v>0</v>
      </c>
      <c r="BT105" s="24" t="s">
        <v>82</v>
      </c>
      <c r="BV105" s="24" t="s">
        <v>76</v>
      </c>
      <c r="BW105" s="24" t="s">
        <v>108</v>
      </c>
      <c r="BX105" s="24" t="s">
        <v>106</v>
      </c>
      <c r="CL105" s="24" t="s">
        <v>1</v>
      </c>
    </row>
    <row r="106" spans="1:91" s="3" customFormat="1" ht="16.5" customHeight="1">
      <c r="A106" s="82" t="s">
        <v>83</v>
      </c>
      <c r="B106" s="47"/>
      <c r="C106" s="9"/>
      <c r="D106" s="9"/>
      <c r="E106" s="190" t="s">
        <v>82</v>
      </c>
      <c r="F106" s="190"/>
      <c r="G106" s="190"/>
      <c r="H106" s="190"/>
      <c r="I106" s="190"/>
      <c r="J106" s="9"/>
      <c r="K106" s="190" t="s">
        <v>109</v>
      </c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213">
        <f>'2 - úsek 2 - neuznatelné ...'!J32</f>
        <v>0</v>
      </c>
      <c r="AH106" s="214"/>
      <c r="AI106" s="214"/>
      <c r="AJ106" s="214"/>
      <c r="AK106" s="214"/>
      <c r="AL106" s="214"/>
      <c r="AM106" s="214"/>
      <c r="AN106" s="213">
        <f t="shared" si="0"/>
        <v>0</v>
      </c>
      <c r="AO106" s="214"/>
      <c r="AP106" s="214"/>
      <c r="AQ106" s="83" t="s">
        <v>85</v>
      </c>
      <c r="AR106" s="47"/>
      <c r="AS106" s="84">
        <v>0</v>
      </c>
      <c r="AT106" s="85">
        <f t="shared" si="1"/>
        <v>0</v>
      </c>
      <c r="AU106" s="86">
        <f>'2 - úsek 2 - neuznatelné ...'!P125</f>
        <v>0</v>
      </c>
      <c r="AV106" s="85">
        <f>'2 - úsek 2 - neuznatelné ...'!J35</f>
        <v>0</v>
      </c>
      <c r="AW106" s="85">
        <f>'2 - úsek 2 - neuznatelné ...'!J36</f>
        <v>0</v>
      </c>
      <c r="AX106" s="85">
        <f>'2 - úsek 2 - neuznatelné ...'!J37</f>
        <v>0</v>
      </c>
      <c r="AY106" s="85">
        <f>'2 - úsek 2 - neuznatelné ...'!J38</f>
        <v>0</v>
      </c>
      <c r="AZ106" s="85">
        <f>'2 - úsek 2 - neuznatelné ...'!F35</f>
        <v>0</v>
      </c>
      <c r="BA106" s="85">
        <f>'2 - úsek 2 - neuznatelné ...'!F36</f>
        <v>0</v>
      </c>
      <c r="BB106" s="85">
        <f>'2 - úsek 2 - neuznatelné ...'!F37</f>
        <v>0</v>
      </c>
      <c r="BC106" s="85">
        <f>'2 - úsek 2 - neuznatelné ...'!F38</f>
        <v>0</v>
      </c>
      <c r="BD106" s="87">
        <f>'2 - úsek 2 - neuznatelné ...'!F39</f>
        <v>0</v>
      </c>
      <c r="BT106" s="24" t="s">
        <v>82</v>
      </c>
      <c r="BV106" s="24" t="s">
        <v>76</v>
      </c>
      <c r="BW106" s="24" t="s">
        <v>110</v>
      </c>
      <c r="BX106" s="24" t="s">
        <v>106</v>
      </c>
      <c r="CL106" s="24" t="s">
        <v>1</v>
      </c>
    </row>
    <row r="107" spans="1:91" s="3" customFormat="1" ht="16.5" customHeight="1">
      <c r="A107" s="82" t="s">
        <v>83</v>
      </c>
      <c r="B107" s="47"/>
      <c r="C107" s="9"/>
      <c r="D107" s="9"/>
      <c r="E107" s="190" t="s">
        <v>89</v>
      </c>
      <c r="F107" s="190"/>
      <c r="G107" s="190"/>
      <c r="H107" s="190"/>
      <c r="I107" s="190"/>
      <c r="J107" s="9"/>
      <c r="K107" s="190" t="s">
        <v>111</v>
      </c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213">
        <f>'3 - úsek 3 - neuznatelné ...'!J32</f>
        <v>0</v>
      </c>
      <c r="AH107" s="214"/>
      <c r="AI107" s="214"/>
      <c r="AJ107" s="214"/>
      <c r="AK107" s="214"/>
      <c r="AL107" s="214"/>
      <c r="AM107" s="214"/>
      <c r="AN107" s="213">
        <f t="shared" si="0"/>
        <v>0</v>
      </c>
      <c r="AO107" s="214"/>
      <c r="AP107" s="214"/>
      <c r="AQ107" s="83" t="s">
        <v>85</v>
      </c>
      <c r="AR107" s="47"/>
      <c r="AS107" s="84">
        <v>0</v>
      </c>
      <c r="AT107" s="85">
        <f t="shared" si="1"/>
        <v>0</v>
      </c>
      <c r="AU107" s="86">
        <f>'3 - úsek 3 - neuznatelné ...'!P125</f>
        <v>0</v>
      </c>
      <c r="AV107" s="85">
        <f>'3 - úsek 3 - neuznatelné ...'!J35</f>
        <v>0</v>
      </c>
      <c r="AW107" s="85">
        <f>'3 - úsek 3 - neuznatelné ...'!J36</f>
        <v>0</v>
      </c>
      <c r="AX107" s="85">
        <f>'3 - úsek 3 - neuznatelné ...'!J37</f>
        <v>0</v>
      </c>
      <c r="AY107" s="85">
        <f>'3 - úsek 3 - neuznatelné ...'!J38</f>
        <v>0</v>
      </c>
      <c r="AZ107" s="85">
        <f>'3 - úsek 3 - neuznatelné ...'!F35</f>
        <v>0</v>
      </c>
      <c r="BA107" s="85">
        <f>'3 - úsek 3 - neuznatelné ...'!F36</f>
        <v>0</v>
      </c>
      <c r="BB107" s="85">
        <f>'3 - úsek 3 - neuznatelné ...'!F37</f>
        <v>0</v>
      </c>
      <c r="BC107" s="85">
        <f>'3 - úsek 3 - neuznatelné ...'!F38</f>
        <v>0</v>
      </c>
      <c r="BD107" s="87">
        <f>'3 - úsek 3 - neuznatelné ...'!F39</f>
        <v>0</v>
      </c>
      <c r="BT107" s="24" t="s">
        <v>82</v>
      </c>
      <c r="BV107" s="24" t="s">
        <v>76</v>
      </c>
      <c r="BW107" s="24" t="s">
        <v>112</v>
      </c>
      <c r="BX107" s="24" t="s">
        <v>106</v>
      </c>
      <c r="CL107" s="24" t="s">
        <v>1</v>
      </c>
    </row>
    <row r="108" spans="1:91" s="3" customFormat="1" ht="16.5" customHeight="1">
      <c r="A108" s="82" t="s">
        <v>83</v>
      </c>
      <c r="B108" s="47"/>
      <c r="C108" s="9"/>
      <c r="D108" s="9"/>
      <c r="E108" s="190" t="s">
        <v>92</v>
      </c>
      <c r="F108" s="190"/>
      <c r="G108" s="190"/>
      <c r="H108" s="190"/>
      <c r="I108" s="190"/>
      <c r="J108" s="9"/>
      <c r="K108" s="190" t="s">
        <v>113</v>
      </c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213">
        <f>'4 - úsek 4 - neuznatelné ...'!J32</f>
        <v>0</v>
      </c>
      <c r="AH108" s="214"/>
      <c r="AI108" s="214"/>
      <c r="AJ108" s="214"/>
      <c r="AK108" s="214"/>
      <c r="AL108" s="214"/>
      <c r="AM108" s="214"/>
      <c r="AN108" s="213">
        <f t="shared" si="0"/>
        <v>0</v>
      </c>
      <c r="AO108" s="214"/>
      <c r="AP108" s="214"/>
      <c r="AQ108" s="83" t="s">
        <v>85</v>
      </c>
      <c r="AR108" s="47"/>
      <c r="AS108" s="84">
        <v>0</v>
      </c>
      <c r="AT108" s="85">
        <f t="shared" si="1"/>
        <v>0</v>
      </c>
      <c r="AU108" s="86">
        <f>'4 - úsek 4 - neuznatelné ...'!P126</f>
        <v>0</v>
      </c>
      <c r="AV108" s="85">
        <f>'4 - úsek 4 - neuznatelné ...'!J35</f>
        <v>0</v>
      </c>
      <c r="AW108" s="85">
        <f>'4 - úsek 4 - neuznatelné ...'!J36</f>
        <v>0</v>
      </c>
      <c r="AX108" s="85">
        <f>'4 - úsek 4 - neuznatelné ...'!J37</f>
        <v>0</v>
      </c>
      <c r="AY108" s="85">
        <f>'4 - úsek 4 - neuznatelné ...'!J38</f>
        <v>0</v>
      </c>
      <c r="AZ108" s="85">
        <f>'4 - úsek 4 - neuznatelné ...'!F35</f>
        <v>0</v>
      </c>
      <c r="BA108" s="85">
        <f>'4 - úsek 4 - neuznatelné ...'!F36</f>
        <v>0</v>
      </c>
      <c r="BB108" s="85">
        <f>'4 - úsek 4 - neuznatelné ...'!F37</f>
        <v>0</v>
      </c>
      <c r="BC108" s="85">
        <f>'4 - úsek 4 - neuznatelné ...'!F38</f>
        <v>0</v>
      </c>
      <c r="BD108" s="87">
        <f>'4 - úsek 4 - neuznatelné ...'!F39</f>
        <v>0</v>
      </c>
      <c r="BT108" s="24" t="s">
        <v>82</v>
      </c>
      <c r="BV108" s="24" t="s">
        <v>76</v>
      </c>
      <c r="BW108" s="24" t="s">
        <v>114</v>
      </c>
      <c r="BX108" s="24" t="s">
        <v>106</v>
      </c>
      <c r="CL108" s="24" t="s">
        <v>1</v>
      </c>
    </row>
    <row r="109" spans="1:91" s="3" customFormat="1" ht="16.5" customHeight="1">
      <c r="A109" s="82" t="s">
        <v>83</v>
      </c>
      <c r="B109" s="47"/>
      <c r="C109" s="9"/>
      <c r="D109" s="9"/>
      <c r="E109" s="190" t="s">
        <v>99</v>
      </c>
      <c r="F109" s="190"/>
      <c r="G109" s="190"/>
      <c r="H109" s="190"/>
      <c r="I109" s="190"/>
      <c r="J109" s="9"/>
      <c r="K109" s="190" t="s">
        <v>115</v>
      </c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0"/>
      <c r="AF109" s="190"/>
      <c r="AG109" s="213">
        <f>'6 - úsek 6 - neuznatelné ...'!J32</f>
        <v>0</v>
      </c>
      <c r="AH109" s="214"/>
      <c r="AI109" s="214"/>
      <c r="AJ109" s="214"/>
      <c r="AK109" s="214"/>
      <c r="AL109" s="214"/>
      <c r="AM109" s="214"/>
      <c r="AN109" s="213">
        <f t="shared" si="0"/>
        <v>0</v>
      </c>
      <c r="AO109" s="214"/>
      <c r="AP109" s="214"/>
      <c r="AQ109" s="83" t="s">
        <v>85</v>
      </c>
      <c r="AR109" s="47"/>
      <c r="AS109" s="84">
        <v>0</v>
      </c>
      <c r="AT109" s="85">
        <f t="shared" si="1"/>
        <v>0</v>
      </c>
      <c r="AU109" s="86">
        <f>'6 - úsek 6 - neuznatelné ...'!P125</f>
        <v>0</v>
      </c>
      <c r="AV109" s="85">
        <f>'6 - úsek 6 - neuznatelné ...'!J35</f>
        <v>0</v>
      </c>
      <c r="AW109" s="85">
        <f>'6 - úsek 6 - neuznatelné ...'!J36</f>
        <v>0</v>
      </c>
      <c r="AX109" s="85">
        <f>'6 - úsek 6 - neuznatelné ...'!J37</f>
        <v>0</v>
      </c>
      <c r="AY109" s="85">
        <f>'6 - úsek 6 - neuznatelné ...'!J38</f>
        <v>0</v>
      </c>
      <c r="AZ109" s="85">
        <f>'6 - úsek 6 - neuznatelné ...'!F35</f>
        <v>0</v>
      </c>
      <c r="BA109" s="85">
        <f>'6 - úsek 6 - neuznatelné ...'!F36</f>
        <v>0</v>
      </c>
      <c r="BB109" s="85">
        <f>'6 - úsek 6 - neuznatelné ...'!F37</f>
        <v>0</v>
      </c>
      <c r="BC109" s="85">
        <f>'6 - úsek 6 - neuznatelné ...'!F38</f>
        <v>0</v>
      </c>
      <c r="BD109" s="87">
        <f>'6 - úsek 6 - neuznatelné ...'!F39</f>
        <v>0</v>
      </c>
      <c r="BT109" s="24" t="s">
        <v>82</v>
      </c>
      <c r="BV109" s="24" t="s">
        <v>76</v>
      </c>
      <c r="BW109" s="24" t="s">
        <v>116</v>
      </c>
      <c r="BX109" s="24" t="s">
        <v>106</v>
      </c>
      <c r="CL109" s="24" t="s">
        <v>1</v>
      </c>
    </row>
    <row r="110" spans="1:91" s="6" customFormat="1" ht="16.5" customHeight="1">
      <c r="A110" s="82" t="s">
        <v>83</v>
      </c>
      <c r="B110" s="73"/>
      <c r="C110" s="74"/>
      <c r="D110" s="189" t="s">
        <v>89</v>
      </c>
      <c r="E110" s="189"/>
      <c r="F110" s="189"/>
      <c r="G110" s="189"/>
      <c r="H110" s="189"/>
      <c r="I110" s="75"/>
      <c r="J110" s="189" t="s">
        <v>117</v>
      </c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  <c r="AA110" s="189"/>
      <c r="AB110" s="189"/>
      <c r="AC110" s="189"/>
      <c r="AD110" s="189"/>
      <c r="AE110" s="189"/>
      <c r="AF110" s="189"/>
      <c r="AG110" s="222">
        <f>'3 - vedlejší rozpočtovné ...'!J30</f>
        <v>0</v>
      </c>
      <c r="AH110" s="216"/>
      <c r="AI110" s="216"/>
      <c r="AJ110" s="216"/>
      <c r="AK110" s="216"/>
      <c r="AL110" s="216"/>
      <c r="AM110" s="216"/>
      <c r="AN110" s="222">
        <f t="shared" si="0"/>
        <v>0</v>
      </c>
      <c r="AO110" s="216"/>
      <c r="AP110" s="216"/>
      <c r="AQ110" s="76" t="s">
        <v>80</v>
      </c>
      <c r="AR110" s="73"/>
      <c r="AS110" s="88">
        <v>0</v>
      </c>
      <c r="AT110" s="89">
        <f t="shared" si="1"/>
        <v>0</v>
      </c>
      <c r="AU110" s="90">
        <f>'3 - vedlejší rozpočtovné ...'!P121</f>
        <v>0</v>
      </c>
      <c r="AV110" s="89">
        <f>'3 - vedlejší rozpočtovné ...'!J33</f>
        <v>0</v>
      </c>
      <c r="AW110" s="89">
        <f>'3 - vedlejší rozpočtovné ...'!J34</f>
        <v>0</v>
      </c>
      <c r="AX110" s="89">
        <f>'3 - vedlejší rozpočtovné ...'!J35</f>
        <v>0</v>
      </c>
      <c r="AY110" s="89">
        <f>'3 - vedlejší rozpočtovné ...'!J36</f>
        <v>0</v>
      </c>
      <c r="AZ110" s="89">
        <f>'3 - vedlejší rozpočtovné ...'!F33</f>
        <v>0</v>
      </c>
      <c r="BA110" s="89">
        <f>'3 - vedlejší rozpočtovné ...'!F34</f>
        <v>0</v>
      </c>
      <c r="BB110" s="89">
        <f>'3 - vedlejší rozpočtovné ...'!F35</f>
        <v>0</v>
      </c>
      <c r="BC110" s="89">
        <f>'3 - vedlejší rozpočtovné ...'!F36</f>
        <v>0</v>
      </c>
      <c r="BD110" s="91">
        <f>'3 - vedlejší rozpočtovné ...'!F37</f>
        <v>0</v>
      </c>
      <c r="BT110" s="81" t="s">
        <v>78</v>
      </c>
      <c r="BV110" s="81" t="s">
        <v>76</v>
      </c>
      <c r="BW110" s="81" t="s">
        <v>118</v>
      </c>
      <c r="BX110" s="81" t="s">
        <v>5</v>
      </c>
      <c r="CL110" s="81" t="s">
        <v>1</v>
      </c>
      <c r="CM110" s="81" t="s">
        <v>82</v>
      </c>
    </row>
    <row r="111" spans="1:91" s="1" customFormat="1" ht="30" customHeight="1">
      <c r="B111" s="31"/>
      <c r="AR111" s="31"/>
    </row>
    <row r="112" spans="1:91" s="1" customFormat="1" ht="6.9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31"/>
    </row>
  </sheetData>
  <sheetProtection algorithmName="SHA-512" hashValue="QY2Y0KEv05mO1/j8oCnC19772fnL2l+ZuqO80uJZRkmIWOeagZr5JhtUc0gwlZ3+XZX53ZvDhdwf7Q02FBBTTg==" saltValue="UTvx1qxC0tCJ8MPZk08n0sfsoXjJtUpkQ6cw80Cqehj4X8r8McH4k5EkTMUuQwMUxsXbHVDP/mFVtxZJ3ZQzDg==" spinCount="100000" sheet="1" objects="1" scenarios="1" formatColumns="0" formatRows="0"/>
  <mergeCells count="102">
    <mergeCell ref="AN110:AP110"/>
    <mergeCell ref="AG110:AM110"/>
    <mergeCell ref="AG94:AM94"/>
    <mergeCell ref="AN94:AP94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02:AP102"/>
    <mergeCell ref="AN99:AP99"/>
    <mergeCell ref="AN97:AP97"/>
    <mergeCell ref="AN101:AP101"/>
    <mergeCell ref="AN95:AP95"/>
    <mergeCell ref="AN100:AP100"/>
    <mergeCell ref="AN92:AP92"/>
    <mergeCell ref="AN98:AP98"/>
    <mergeCell ref="AS89:AT91"/>
    <mergeCell ref="AK32:AO32"/>
    <mergeCell ref="L33:P33"/>
    <mergeCell ref="AK33:AO33"/>
    <mergeCell ref="W33:AE33"/>
    <mergeCell ref="AK35:AO35"/>
    <mergeCell ref="X35:AB35"/>
    <mergeCell ref="AR2:BE2"/>
    <mergeCell ref="AG98:AM98"/>
    <mergeCell ref="AG104:AM104"/>
    <mergeCell ref="AG103:AM103"/>
    <mergeCell ref="AG102:AM102"/>
    <mergeCell ref="AG101:AM101"/>
    <mergeCell ref="AG100:AM100"/>
    <mergeCell ref="AG92:AM92"/>
    <mergeCell ref="AG95:AM95"/>
    <mergeCell ref="AG97:AM97"/>
    <mergeCell ref="AG96:AM96"/>
    <mergeCell ref="AG99:AM99"/>
    <mergeCell ref="AM87:AN87"/>
    <mergeCell ref="AM89:AP89"/>
    <mergeCell ref="AM90:AP90"/>
    <mergeCell ref="AN104:AP104"/>
    <mergeCell ref="AN103:AP103"/>
    <mergeCell ref="AN96:AP96"/>
    <mergeCell ref="E109:I109"/>
    <mergeCell ref="K109:AF109"/>
    <mergeCell ref="D110:H110"/>
    <mergeCell ref="J110:AF110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L85:AJ85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C92:G92"/>
    <mergeCell ref="D104:H104"/>
    <mergeCell ref="D95:H95"/>
    <mergeCell ref="E103:I103"/>
    <mergeCell ref="E98:I98"/>
    <mergeCell ref="E102:I102"/>
    <mergeCell ref="E96:I96"/>
    <mergeCell ref="E97:I97"/>
    <mergeCell ref="E99:I99"/>
    <mergeCell ref="F100:J100"/>
    <mergeCell ref="F101:J101"/>
    <mergeCell ref="I92:AF92"/>
    <mergeCell ref="J104:AF104"/>
    <mergeCell ref="J95:AF95"/>
    <mergeCell ref="K99:AF99"/>
    <mergeCell ref="K96:AF96"/>
    <mergeCell ref="K98:AF98"/>
    <mergeCell ref="K102:AF102"/>
    <mergeCell ref="K103:AF103"/>
    <mergeCell ref="K97:AF97"/>
    <mergeCell ref="L100:AF100"/>
    <mergeCell ref="L101:AF101"/>
  </mergeCells>
  <hyperlinks>
    <hyperlink ref="A96" location="'1 - úsek 1 - uznatelné ná...'!C2" display="/" xr:uid="{00000000-0004-0000-0000-000000000000}"/>
    <hyperlink ref="A97" location="'2 - úsek 2 - uznatelné ná...'!C2" display="/" xr:uid="{00000000-0004-0000-0000-000001000000}"/>
    <hyperlink ref="A98" location="'3 - úsek 3 - uznatelné ná...'!C2" display="/" xr:uid="{00000000-0004-0000-0000-000002000000}"/>
    <hyperlink ref="A100" location="'4 - úsek 4 - uznatelné ná...'!C2" display="/" xr:uid="{00000000-0004-0000-0000-000003000000}"/>
    <hyperlink ref="A101" location="'4b - úsek 4b - BUS zastávka'!C2" display="/" xr:uid="{00000000-0004-0000-0000-000004000000}"/>
    <hyperlink ref="A102" location="'6 - úsek 6 - uznatelné ná...'!C2" display="/" xr:uid="{00000000-0004-0000-0000-000005000000}"/>
    <hyperlink ref="A103" location="'7 - úsek 7 - uznatelné ná...'!C2" display="/" xr:uid="{00000000-0004-0000-0000-000006000000}"/>
    <hyperlink ref="A105" location="'1 - úsek 1 - neuznatelné ...'!C2" display="/" xr:uid="{00000000-0004-0000-0000-000007000000}"/>
    <hyperlink ref="A106" location="'2 - úsek 2 - neuznatelné ...'!C2" display="/" xr:uid="{00000000-0004-0000-0000-000008000000}"/>
    <hyperlink ref="A107" location="'3 - úsek 3 - neuznatelné ...'!C2" display="/" xr:uid="{00000000-0004-0000-0000-000009000000}"/>
    <hyperlink ref="A108" location="'4 - úsek 4 - neuznatelné ...'!C2" display="/" xr:uid="{00000000-0004-0000-0000-00000A000000}"/>
    <hyperlink ref="A109" location="'6 - úsek 6 - neuznatelné ...'!C2" display="/" xr:uid="{00000000-0004-0000-0000-00000B000000}"/>
    <hyperlink ref="A110" location="'3 - vedlejší rozpočtovné ...'!C2" display="/" xr:uid="{00000000-0004-0000-00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4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110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0" t="str">
        <f>'Rekapitulace stavby'!K6</f>
        <v>NOVÁ LHOTA - chodník podél silnice III/49916 - etapa 1</v>
      </c>
      <c r="F7" s="231"/>
      <c r="G7" s="231"/>
      <c r="H7" s="231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0" t="s">
        <v>900</v>
      </c>
      <c r="F9" s="232"/>
      <c r="G9" s="232"/>
      <c r="H9" s="232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2" t="s">
        <v>916</v>
      </c>
      <c r="F11" s="232"/>
      <c r="G11" s="232"/>
      <c r="H11" s="232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3" t="str">
        <f>'Rekapitulace stavby'!E14</f>
        <v>Vyplň údaj</v>
      </c>
      <c r="F20" s="197"/>
      <c r="G20" s="197"/>
      <c r="H20" s="197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ROUND(J125,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ROUND((SUM(BE125:BE145)),  2)</f>
        <v>0</v>
      </c>
      <c r="I35" s="95">
        <v>0.21</v>
      </c>
      <c r="J35" s="85">
        <f>ROUND(((SUM(BE125:BE145))*I35),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ROUND((SUM(BF125:BF145)),  2)</f>
        <v>0</v>
      </c>
      <c r="I36" s="95">
        <v>0.12</v>
      </c>
      <c r="J36" s="85">
        <f>ROUND(((SUM(BF125:BF145))*I36),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ROUND((SUM(BG125:BG145)),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ROUND((SUM(BH125:BH145)),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ROUND((SUM(BI125:BI145)),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0" t="str">
        <f>E7</f>
        <v>NOVÁ LHOTA - chodník podél silnice III/49916 - etapa 1</v>
      </c>
      <c r="F85" s="231"/>
      <c r="G85" s="231"/>
      <c r="H85" s="231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0" t="s">
        <v>900</v>
      </c>
      <c r="F87" s="232"/>
      <c r="G87" s="232"/>
      <c r="H87" s="232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2" t="str">
        <f>E11</f>
        <v>2 - úsek 2 - neuznatelné náklady</v>
      </c>
      <c r="F89" s="232"/>
      <c r="G89" s="232"/>
      <c r="H89" s="23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J125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J127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J132</f>
        <v>0</v>
      </c>
      <c r="L101" s="111"/>
    </row>
    <row r="102" spans="2:47" s="9" customFormat="1" ht="19.95" customHeight="1">
      <c r="B102" s="111"/>
      <c r="D102" s="112" t="s">
        <v>134</v>
      </c>
      <c r="E102" s="113"/>
      <c r="F102" s="113"/>
      <c r="G102" s="113"/>
      <c r="H102" s="113"/>
      <c r="I102" s="113"/>
      <c r="J102" s="114">
        <f>J139</f>
        <v>0</v>
      </c>
      <c r="L102" s="111"/>
    </row>
    <row r="103" spans="2:47" s="9" customFormat="1" ht="19.95" customHeight="1">
      <c r="B103" s="111"/>
      <c r="D103" s="112" t="s">
        <v>135</v>
      </c>
      <c r="E103" s="113"/>
      <c r="F103" s="113"/>
      <c r="G103" s="113"/>
      <c r="H103" s="113"/>
      <c r="I103" s="113"/>
      <c r="J103" s="114">
        <f>J144</f>
        <v>0</v>
      </c>
      <c r="L103" s="111"/>
    </row>
    <row r="104" spans="2:47" s="1" customFormat="1" ht="21.75" customHeight="1">
      <c r="B104" s="31"/>
      <c r="L104" s="31"/>
    </row>
    <row r="105" spans="2:47" s="1" customFormat="1" ht="6.9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47" s="1" customFormat="1" ht="6.9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47" s="1" customFormat="1" ht="24.9" customHeight="1">
      <c r="B110" s="31"/>
      <c r="C110" s="20" t="s">
        <v>136</v>
      </c>
      <c r="L110" s="31"/>
    </row>
    <row r="111" spans="2:47" s="1" customFormat="1" ht="6.9" customHeight="1">
      <c r="B111" s="31"/>
      <c r="L111" s="31"/>
    </row>
    <row r="112" spans="2:47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30" t="str">
        <f>E7</f>
        <v>NOVÁ LHOTA - chodník podél silnice III/49916 - etapa 1</v>
      </c>
      <c r="F113" s="231"/>
      <c r="G113" s="231"/>
      <c r="H113" s="231"/>
      <c r="L113" s="31"/>
    </row>
    <row r="114" spans="2:65" ht="12" customHeight="1">
      <c r="B114" s="19"/>
      <c r="C114" s="26" t="s">
        <v>120</v>
      </c>
      <c r="L114" s="19"/>
    </row>
    <row r="115" spans="2:65" s="1" customFormat="1" ht="16.5" customHeight="1">
      <c r="B115" s="31"/>
      <c r="E115" s="230" t="s">
        <v>900</v>
      </c>
      <c r="F115" s="232"/>
      <c r="G115" s="232"/>
      <c r="H115" s="232"/>
      <c r="L115" s="31"/>
    </row>
    <row r="116" spans="2:65" s="1" customFormat="1" ht="12" customHeight="1">
      <c r="B116" s="31"/>
      <c r="C116" s="26" t="s">
        <v>122</v>
      </c>
      <c r="L116" s="31"/>
    </row>
    <row r="117" spans="2:65" s="1" customFormat="1" ht="16.5" customHeight="1">
      <c r="B117" s="31"/>
      <c r="E117" s="192" t="str">
        <f>E11</f>
        <v>2 - úsek 2 - neuznatelné náklady</v>
      </c>
      <c r="F117" s="232"/>
      <c r="G117" s="232"/>
      <c r="H117" s="232"/>
      <c r="L117" s="31"/>
    </row>
    <row r="118" spans="2:65" s="1" customFormat="1" ht="6.9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F14</f>
        <v xml:space="preserve"> </v>
      </c>
      <c r="I119" s="26" t="s">
        <v>22</v>
      </c>
      <c r="J119" s="51" t="str">
        <f>IF(J14="","",J14)</f>
        <v>31. 1. 2022</v>
      </c>
      <c r="L119" s="31"/>
    </row>
    <row r="120" spans="2:65" s="1" customFormat="1" ht="6.9" customHeight="1">
      <c r="B120" s="31"/>
      <c r="L120" s="31"/>
    </row>
    <row r="121" spans="2:65" s="1" customFormat="1" ht="15.15" customHeight="1">
      <c r="B121" s="31"/>
      <c r="C121" s="26" t="s">
        <v>24</v>
      </c>
      <c r="F121" s="24" t="str">
        <f>E17</f>
        <v>Obec Nová Lhota</v>
      </c>
      <c r="I121" s="26" t="s">
        <v>30</v>
      </c>
      <c r="J121" s="29" t="str">
        <f>E23</f>
        <v xml:space="preserve"> </v>
      </c>
      <c r="L121" s="31"/>
    </row>
    <row r="122" spans="2:65" s="1" customFormat="1" ht="15.15" customHeight="1">
      <c r="B122" s="31"/>
      <c r="C122" s="26" t="s">
        <v>28</v>
      </c>
      <c r="F122" s="24" t="str">
        <f>IF(E20="","",E20)</f>
        <v>Vyplň údaj</v>
      </c>
      <c r="I122" s="26" t="s">
        <v>32</v>
      </c>
      <c r="J122" s="29" t="str">
        <f>E26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5"/>
      <c r="C124" s="116" t="s">
        <v>137</v>
      </c>
      <c r="D124" s="117" t="s">
        <v>59</v>
      </c>
      <c r="E124" s="117" t="s">
        <v>55</v>
      </c>
      <c r="F124" s="117" t="s">
        <v>56</v>
      </c>
      <c r="G124" s="117" t="s">
        <v>138</v>
      </c>
      <c r="H124" s="117" t="s">
        <v>139</v>
      </c>
      <c r="I124" s="117" t="s">
        <v>140</v>
      </c>
      <c r="J124" s="118" t="s">
        <v>126</v>
      </c>
      <c r="K124" s="119" t="s">
        <v>141</v>
      </c>
      <c r="L124" s="115"/>
      <c r="M124" s="58" t="s">
        <v>1</v>
      </c>
      <c r="N124" s="59" t="s">
        <v>38</v>
      </c>
      <c r="O124" s="59" t="s">
        <v>142</v>
      </c>
      <c r="P124" s="59" t="s">
        <v>143</v>
      </c>
      <c r="Q124" s="59" t="s">
        <v>144</v>
      </c>
      <c r="R124" s="59" t="s">
        <v>145</v>
      </c>
      <c r="S124" s="59" t="s">
        <v>146</v>
      </c>
      <c r="T124" s="60" t="s">
        <v>147</v>
      </c>
    </row>
    <row r="125" spans="2:65" s="1" customFormat="1" ht="22.8" customHeight="1">
      <c r="B125" s="31"/>
      <c r="C125" s="63" t="s">
        <v>148</v>
      </c>
      <c r="J125" s="120">
        <f>BK125</f>
        <v>0</v>
      </c>
      <c r="L125" s="31"/>
      <c r="M125" s="61"/>
      <c r="N125" s="52"/>
      <c r="O125" s="52"/>
      <c r="P125" s="121">
        <f>P126</f>
        <v>0</v>
      </c>
      <c r="Q125" s="52"/>
      <c r="R125" s="121">
        <f>R126</f>
        <v>20.176165000000001</v>
      </c>
      <c r="S125" s="52"/>
      <c r="T125" s="122">
        <f>T126</f>
        <v>23.3</v>
      </c>
      <c r="AT125" s="16" t="s">
        <v>73</v>
      </c>
      <c r="AU125" s="16" t="s">
        <v>128</v>
      </c>
      <c r="BK125" s="123">
        <f>BK126</f>
        <v>0</v>
      </c>
    </row>
    <row r="126" spans="2:65" s="11" customFormat="1" ht="25.95" customHeight="1">
      <c r="B126" s="124"/>
      <c r="D126" s="125" t="s">
        <v>73</v>
      </c>
      <c r="E126" s="126" t="s">
        <v>149</v>
      </c>
      <c r="F126" s="126" t="s">
        <v>150</v>
      </c>
      <c r="I126" s="127"/>
      <c r="J126" s="128">
        <f>BK126</f>
        <v>0</v>
      </c>
      <c r="L126" s="124"/>
      <c r="M126" s="129"/>
      <c r="P126" s="130">
        <f>P127+P132+P139+P144</f>
        <v>0</v>
      </c>
      <c r="R126" s="130">
        <f>R127+R132+R139+R144</f>
        <v>20.176165000000001</v>
      </c>
      <c r="T126" s="131">
        <f>T127+T132+T139+T144</f>
        <v>23.3</v>
      </c>
      <c r="AR126" s="125" t="s">
        <v>78</v>
      </c>
      <c r="AT126" s="132" t="s">
        <v>73</v>
      </c>
      <c r="AU126" s="132" t="s">
        <v>74</v>
      </c>
      <c r="AY126" s="125" t="s">
        <v>151</v>
      </c>
      <c r="BK126" s="133">
        <f>BK127+BK132+BK139+BK144</f>
        <v>0</v>
      </c>
    </row>
    <row r="127" spans="2:65" s="11" customFormat="1" ht="22.8" customHeight="1">
      <c r="B127" s="124"/>
      <c r="D127" s="125" t="s">
        <v>73</v>
      </c>
      <c r="E127" s="134" t="s">
        <v>78</v>
      </c>
      <c r="F127" s="134" t="s">
        <v>152</v>
      </c>
      <c r="I127" s="127"/>
      <c r="J127" s="135">
        <f>BK127</f>
        <v>0</v>
      </c>
      <c r="L127" s="124"/>
      <c r="M127" s="129"/>
      <c r="P127" s="130">
        <f>SUM(P128:P131)</f>
        <v>0</v>
      </c>
      <c r="R127" s="130">
        <f>SUM(R128:R131)</f>
        <v>0</v>
      </c>
      <c r="T127" s="131">
        <f>SUM(T128:T131)</f>
        <v>23.3</v>
      </c>
      <c r="AR127" s="125" t="s">
        <v>78</v>
      </c>
      <c r="AT127" s="132" t="s">
        <v>73</v>
      </c>
      <c r="AU127" s="132" t="s">
        <v>78</v>
      </c>
      <c r="AY127" s="125" t="s">
        <v>151</v>
      </c>
      <c r="BK127" s="133">
        <f>SUM(BK128:BK131)</f>
        <v>0</v>
      </c>
    </row>
    <row r="128" spans="2:65" s="1" customFormat="1" ht="24.15" customHeight="1">
      <c r="B128" s="31"/>
      <c r="C128" s="136" t="s">
        <v>78</v>
      </c>
      <c r="D128" s="136" t="s">
        <v>153</v>
      </c>
      <c r="E128" s="137" t="s">
        <v>902</v>
      </c>
      <c r="F128" s="138" t="s">
        <v>903</v>
      </c>
      <c r="G128" s="139" t="s">
        <v>156</v>
      </c>
      <c r="H128" s="140">
        <v>46</v>
      </c>
      <c r="I128" s="141"/>
      <c r="J128" s="142">
        <f>ROUND(I128*H128,2)</f>
        <v>0</v>
      </c>
      <c r="K128" s="143"/>
      <c r="L128" s="31"/>
      <c r="M128" s="144" t="s">
        <v>1</v>
      </c>
      <c r="N128" s="145" t="s">
        <v>39</v>
      </c>
      <c r="P128" s="146">
        <f>O128*H128</f>
        <v>0</v>
      </c>
      <c r="Q128" s="146">
        <v>0</v>
      </c>
      <c r="R128" s="146">
        <f>Q128*H128</f>
        <v>0</v>
      </c>
      <c r="S128" s="146">
        <v>0.26</v>
      </c>
      <c r="T128" s="147">
        <f>S128*H128</f>
        <v>11.96</v>
      </c>
      <c r="AR128" s="148" t="s">
        <v>92</v>
      </c>
      <c r="AT128" s="148" t="s">
        <v>153</v>
      </c>
      <c r="AU128" s="148" t="s">
        <v>82</v>
      </c>
      <c r="AY128" s="16" t="s">
        <v>151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6" t="s">
        <v>78</v>
      </c>
      <c r="BK128" s="149">
        <f>ROUND(I128*H128,2)</f>
        <v>0</v>
      </c>
      <c r="BL128" s="16" t="s">
        <v>92</v>
      </c>
      <c r="BM128" s="148" t="s">
        <v>917</v>
      </c>
    </row>
    <row r="129" spans="2:65" s="12" customFormat="1" ht="20.399999999999999">
      <c r="B129" s="150"/>
      <c r="D129" s="151" t="s">
        <v>158</v>
      </c>
      <c r="E129" s="152" t="s">
        <v>1</v>
      </c>
      <c r="F129" s="153" t="s">
        <v>918</v>
      </c>
      <c r="H129" s="154">
        <v>46</v>
      </c>
      <c r="I129" s="155"/>
      <c r="L129" s="150"/>
      <c r="M129" s="156"/>
      <c r="T129" s="157"/>
      <c r="AT129" s="152" t="s">
        <v>158</v>
      </c>
      <c r="AU129" s="152" t="s">
        <v>82</v>
      </c>
      <c r="AV129" s="12" t="s">
        <v>82</v>
      </c>
      <c r="AW129" s="12" t="s">
        <v>31</v>
      </c>
      <c r="AX129" s="12" t="s">
        <v>78</v>
      </c>
      <c r="AY129" s="152" t="s">
        <v>151</v>
      </c>
    </row>
    <row r="130" spans="2:65" s="1" customFormat="1" ht="24.15" customHeight="1">
      <c r="B130" s="31"/>
      <c r="C130" s="136" t="s">
        <v>82</v>
      </c>
      <c r="D130" s="136" t="s">
        <v>153</v>
      </c>
      <c r="E130" s="137" t="s">
        <v>690</v>
      </c>
      <c r="F130" s="138" t="s">
        <v>691</v>
      </c>
      <c r="G130" s="139" t="s">
        <v>156</v>
      </c>
      <c r="H130" s="140">
        <v>47.25</v>
      </c>
      <c r="I130" s="141"/>
      <c r="J130" s="142">
        <f>ROUND(I130*H130,2)</f>
        <v>0</v>
      </c>
      <c r="K130" s="143"/>
      <c r="L130" s="31"/>
      <c r="M130" s="144" t="s">
        <v>1</v>
      </c>
      <c r="N130" s="145" t="s">
        <v>39</v>
      </c>
      <c r="P130" s="146">
        <f>O130*H130</f>
        <v>0</v>
      </c>
      <c r="Q130" s="146">
        <v>0</v>
      </c>
      <c r="R130" s="146">
        <f>Q130*H130</f>
        <v>0</v>
      </c>
      <c r="S130" s="146">
        <v>0.24</v>
      </c>
      <c r="T130" s="147">
        <f>S130*H130</f>
        <v>11.34</v>
      </c>
      <c r="AR130" s="148" t="s">
        <v>92</v>
      </c>
      <c r="AT130" s="148" t="s">
        <v>153</v>
      </c>
      <c r="AU130" s="148" t="s">
        <v>82</v>
      </c>
      <c r="AY130" s="16" t="s">
        <v>151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6" t="s">
        <v>78</v>
      </c>
      <c r="BK130" s="149">
        <f>ROUND(I130*H130,2)</f>
        <v>0</v>
      </c>
      <c r="BL130" s="16" t="s">
        <v>92</v>
      </c>
      <c r="BM130" s="148" t="s">
        <v>919</v>
      </c>
    </row>
    <row r="131" spans="2:65" s="12" customFormat="1" ht="30.6">
      <c r="B131" s="150"/>
      <c r="D131" s="151" t="s">
        <v>158</v>
      </c>
      <c r="E131" s="152" t="s">
        <v>1</v>
      </c>
      <c r="F131" s="153" t="s">
        <v>920</v>
      </c>
      <c r="H131" s="154">
        <v>47.25</v>
      </c>
      <c r="I131" s="155"/>
      <c r="L131" s="150"/>
      <c r="M131" s="156"/>
      <c r="T131" s="157"/>
      <c r="AT131" s="152" t="s">
        <v>158</v>
      </c>
      <c r="AU131" s="152" t="s">
        <v>82</v>
      </c>
      <c r="AV131" s="12" t="s">
        <v>82</v>
      </c>
      <c r="AW131" s="12" t="s">
        <v>31</v>
      </c>
      <c r="AX131" s="12" t="s">
        <v>78</v>
      </c>
      <c r="AY131" s="152" t="s">
        <v>151</v>
      </c>
    </row>
    <row r="132" spans="2:65" s="11" customFormat="1" ht="22.8" customHeight="1">
      <c r="B132" s="124"/>
      <c r="D132" s="125" t="s">
        <v>73</v>
      </c>
      <c r="E132" s="134" t="s">
        <v>170</v>
      </c>
      <c r="F132" s="134" t="s">
        <v>217</v>
      </c>
      <c r="I132" s="127"/>
      <c r="J132" s="135">
        <f>BK132</f>
        <v>0</v>
      </c>
      <c r="L132" s="124"/>
      <c r="M132" s="129"/>
      <c r="P132" s="130">
        <f>SUM(P133:P138)</f>
        <v>0</v>
      </c>
      <c r="R132" s="130">
        <f>SUM(R133:R138)</f>
        <v>20.176165000000001</v>
      </c>
      <c r="T132" s="131">
        <f>SUM(T133:T138)</f>
        <v>0</v>
      </c>
      <c r="AR132" s="125" t="s">
        <v>78</v>
      </c>
      <c r="AT132" s="132" t="s">
        <v>73</v>
      </c>
      <c r="AU132" s="132" t="s">
        <v>78</v>
      </c>
      <c r="AY132" s="125" t="s">
        <v>151</v>
      </c>
      <c r="BK132" s="133">
        <f>SUM(BK133:BK138)</f>
        <v>0</v>
      </c>
    </row>
    <row r="133" spans="2:65" s="1" customFormat="1" ht="21.75" customHeight="1">
      <c r="B133" s="31"/>
      <c r="C133" s="136" t="s">
        <v>89</v>
      </c>
      <c r="D133" s="136" t="s">
        <v>153</v>
      </c>
      <c r="E133" s="137" t="s">
        <v>515</v>
      </c>
      <c r="F133" s="138" t="s">
        <v>516</v>
      </c>
      <c r="G133" s="139" t="s">
        <v>156</v>
      </c>
      <c r="H133" s="140">
        <v>46</v>
      </c>
      <c r="I133" s="141"/>
      <c r="J133" s="142">
        <f>ROUND(I133*H133,2)</f>
        <v>0</v>
      </c>
      <c r="K133" s="143"/>
      <c r="L133" s="31"/>
      <c r="M133" s="144" t="s">
        <v>1</v>
      </c>
      <c r="N133" s="145" t="s">
        <v>39</v>
      </c>
      <c r="P133" s="146">
        <f>O133*H133</f>
        <v>0</v>
      </c>
      <c r="Q133" s="146">
        <v>9.1999999999999998E-2</v>
      </c>
      <c r="R133" s="146">
        <f>Q133*H133</f>
        <v>4.2320000000000002</v>
      </c>
      <c r="S133" s="146">
        <v>0</v>
      </c>
      <c r="T133" s="147">
        <f>S133*H133</f>
        <v>0</v>
      </c>
      <c r="AR133" s="148" t="s">
        <v>92</v>
      </c>
      <c r="AT133" s="148" t="s">
        <v>153</v>
      </c>
      <c r="AU133" s="148" t="s">
        <v>82</v>
      </c>
      <c r="AY133" s="16" t="s">
        <v>151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78</v>
      </c>
      <c r="BK133" s="149">
        <f>ROUND(I133*H133,2)</f>
        <v>0</v>
      </c>
      <c r="BL133" s="16" t="s">
        <v>92</v>
      </c>
      <c r="BM133" s="148" t="s">
        <v>921</v>
      </c>
    </row>
    <row r="134" spans="2:65" s="12" customFormat="1" ht="20.399999999999999">
      <c r="B134" s="150"/>
      <c r="D134" s="151" t="s">
        <v>158</v>
      </c>
      <c r="E134" s="152" t="s">
        <v>1</v>
      </c>
      <c r="F134" s="153" t="s">
        <v>918</v>
      </c>
      <c r="H134" s="154">
        <v>46</v>
      </c>
      <c r="I134" s="155"/>
      <c r="L134" s="150"/>
      <c r="M134" s="156"/>
      <c r="T134" s="157"/>
      <c r="AT134" s="152" t="s">
        <v>158</v>
      </c>
      <c r="AU134" s="152" t="s">
        <v>82</v>
      </c>
      <c r="AV134" s="12" t="s">
        <v>82</v>
      </c>
      <c r="AW134" s="12" t="s">
        <v>31</v>
      </c>
      <c r="AX134" s="12" t="s">
        <v>78</v>
      </c>
      <c r="AY134" s="152" t="s">
        <v>151</v>
      </c>
    </row>
    <row r="135" spans="2:65" s="1" customFormat="1" ht="21.75" customHeight="1">
      <c r="B135" s="31"/>
      <c r="C135" s="136" t="s">
        <v>92</v>
      </c>
      <c r="D135" s="136" t="s">
        <v>153</v>
      </c>
      <c r="E135" s="137" t="s">
        <v>625</v>
      </c>
      <c r="F135" s="138" t="s">
        <v>626</v>
      </c>
      <c r="G135" s="139" t="s">
        <v>156</v>
      </c>
      <c r="H135" s="140">
        <v>47.25</v>
      </c>
      <c r="I135" s="141"/>
      <c r="J135" s="142">
        <f>ROUND(I135*H135,2)</f>
        <v>0</v>
      </c>
      <c r="K135" s="143"/>
      <c r="L135" s="31"/>
      <c r="M135" s="144" t="s">
        <v>1</v>
      </c>
      <c r="N135" s="145" t="s">
        <v>39</v>
      </c>
      <c r="P135" s="146">
        <f>O135*H135</f>
        <v>0</v>
      </c>
      <c r="Q135" s="146">
        <v>0.24922</v>
      </c>
      <c r="R135" s="146">
        <f>Q135*H135</f>
        <v>11.775644999999999</v>
      </c>
      <c r="S135" s="146">
        <v>0</v>
      </c>
      <c r="T135" s="147">
        <f>S135*H135</f>
        <v>0</v>
      </c>
      <c r="AR135" s="148" t="s">
        <v>92</v>
      </c>
      <c r="AT135" s="148" t="s">
        <v>153</v>
      </c>
      <c r="AU135" s="148" t="s">
        <v>82</v>
      </c>
      <c r="AY135" s="16" t="s">
        <v>151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78</v>
      </c>
      <c r="BK135" s="149">
        <f>ROUND(I135*H135,2)</f>
        <v>0</v>
      </c>
      <c r="BL135" s="16" t="s">
        <v>92</v>
      </c>
      <c r="BM135" s="148" t="s">
        <v>922</v>
      </c>
    </row>
    <row r="136" spans="2:65" s="12" customFormat="1" ht="30.6">
      <c r="B136" s="150"/>
      <c r="D136" s="151" t="s">
        <v>158</v>
      </c>
      <c r="E136" s="152" t="s">
        <v>1</v>
      </c>
      <c r="F136" s="153" t="s">
        <v>920</v>
      </c>
      <c r="H136" s="154">
        <v>47.25</v>
      </c>
      <c r="I136" s="155"/>
      <c r="L136" s="150"/>
      <c r="M136" s="156"/>
      <c r="T136" s="157"/>
      <c r="AT136" s="152" t="s">
        <v>158</v>
      </c>
      <c r="AU136" s="152" t="s">
        <v>82</v>
      </c>
      <c r="AV136" s="12" t="s">
        <v>82</v>
      </c>
      <c r="AW136" s="12" t="s">
        <v>31</v>
      </c>
      <c r="AX136" s="12" t="s">
        <v>78</v>
      </c>
      <c r="AY136" s="152" t="s">
        <v>151</v>
      </c>
    </row>
    <row r="137" spans="2:65" s="1" customFormat="1" ht="24.15" customHeight="1">
      <c r="B137" s="31"/>
      <c r="C137" s="136" t="s">
        <v>170</v>
      </c>
      <c r="D137" s="136" t="s">
        <v>153</v>
      </c>
      <c r="E137" s="137" t="s">
        <v>273</v>
      </c>
      <c r="F137" s="138" t="s">
        <v>274</v>
      </c>
      <c r="G137" s="139" t="s">
        <v>156</v>
      </c>
      <c r="H137" s="140">
        <v>46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9.0620000000000006E-2</v>
      </c>
      <c r="R137" s="146">
        <f>Q137*H137</f>
        <v>4.16852</v>
      </c>
      <c r="S137" s="146">
        <v>0</v>
      </c>
      <c r="T137" s="147">
        <f>S137*H137</f>
        <v>0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923</v>
      </c>
    </row>
    <row r="138" spans="2:65" s="12" customFormat="1" ht="20.399999999999999">
      <c r="B138" s="150"/>
      <c r="D138" s="151" t="s">
        <v>158</v>
      </c>
      <c r="E138" s="152" t="s">
        <v>1</v>
      </c>
      <c r="F138" s="153" t="s">
        <v>918</v>
      </c>
      <c r="H138" s="154">
        <v>46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78</v>
      </c>
      <c r="AY138" s="152" t="s">
        <v>151</v>
      </c>
    </row>
    <row r="139" spans="2:65" s="11" customFormat="1" ht="22.8" customHeight="1">
      <c r="B139" s="124"/>
      <c r="D139" s="125" t="s">
        <v>73</v>
      </c>
      <c r="E139" s="134" t="s">
        <v>351</v>
      </c>
      <c r="F139" s="134" t="s">
        <v>352</v>
      </c>
      <c r="I139" s="127"/>
      <c r="J139" s="135">
        <f>BK139</f>
        <v>0</v>
      </c>
      <c r="L139" s="124"/>
      <c r="M139" s="129"/>
      <c r="P139" s="130">
        <f>SUM(P140:P143)</f>
        <v>0</v>
      </c>
      <c r="R139" s="130">
        <f>SUM(R140:R143)</f>
        <v>0</v>
      </c>
      <c r="T139" s="131">
        <f>SUM(T140:T143)</f>
        <v>0</v>
      </c>
      <c r="AR139" s="125" t="s">
        <v>78</v>
      </c>
      <c r="AT139" s="132" t="s">
        <v>73</v>
      </c>
      <c r="AU139" s="132" t="s">
        <v>78</v>
      </c>
      <c r="AY139" s="125" t="s">
        <v>151</v>
      </c>
      <c r="BK139" s="133">
        <f>SUM(BK140:BK143)</f>
        <v>0</v>
      </c>
    </row>
    <row r="140" spans="2:65" s="1" customFormat="1" ht="16.5" customHeight="1">
      <c r="B140" s="31"/>
      <c r="C140" s="136" t="s">
        <v>99</v>
      </c>
      <c r="D140" s="136" t="s">
        <v>153</v>
      </c>
      <c r="E140" s="137" t="s">
        <v>354</v>
      </c>
      <c r="F140" s="138" t="s">
        <v>355</v>
      </c>
      <c r="G140" s="139" t="s">
        <v>195</v>
      </c>
      <c r="H140" s="140">
        <v>23.3</v>
      </c>
      <c r="I140" s="141"/>
      <c r="J140" s="142">
        <f>ROUND(I140*H140,2)</f>
        <v>0</v>
      </c>
      <c r="K140" s="143"/>
      <c r="L140" s="31"/>
      <c r="M140" s="144" t="s">
        <v>1</v>
      </c>
      <c r="N140" s="145" t="s">
        <v>39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92</v>
      </c>
      <c r="AT140" s="148" t="s">
        <v>153</v>
      </c>
      <c r="AU140" s="148" t="s">
        <v>82</v>
      </c>
      <c r="AY140" s="16" t="s">
        <v>151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6" t="s">
        <v>78</v>
      </c>
      <c r="BK140" s="149">
        <f>ROUND(I140*H140,2)</f>
        <v>0</v>
      </c>
      <c r="BL140" s="16" t="s">
        <v>92</v>
      </c>
      <c r="BM140" s="148" t="s">
        <v>924</v>
      </c>
    </row>
    <row r="141" spans="2:65" s="1" customFormat="1" ht="24.15" customHeight="1">
      <c r="B141" s="31"/>
      <c r="C141" s="136" t="s">
        <v>102</v>
      </c>
      <c r="D141" s="136" t="s">
        <v>153</v>
      </c>
      <c r="E141" s="137" t="s">
        <v>358</v>
      </c>
      <c r="F141" s="138" t="s">
        <v>359</v>
      </c>
      <c r="G141" s="139" t="s">
        <v>195</v>
      </c>
      <c r="H141" s="140">
        <v>466</v>
      </c>
      <c r="I141" s="141"/>
      <c r="J141" s="142">
        <f>ROUND(I141*H141,2)</f>
        <v>0</v>
      </c>
      <c r="K141" s="143"/>
      <c r="L141" s="31"/>
      <c r="M141" s="144" t="s">
        <v>1</v>
      </c>
      <c r="N141" s="145" t="s">
        <v>39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92</v>
      </c>
      <c r="AT141" s="148" t="s">
        <v>153</v>
      </c>
      <c r="AU141" s="148" t="s">
        <v>82</v>
      </c>
      <c r="AY141" s="16" t="s">
        <v>151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6" t="s">
        <v>78</v>
      </c>
      <c r="BK141" s="149">
        <f>ROUND(I141*H141,2)</f>
        <v>0</v>
      </c>
      <c r="BL141" s="16" t="s">
        <v>92</v>
      </c>
      <c r="BM141" s="148" t="s">
        <v>925</v>
      </c>
    </row>
    <row r="142" spans="2:65" s="12" customFormat="1" ht="10.199999999999999">
      <c r="B142" s="150"/>
      <c r="D142" s="151" t="s">
        <v>158</v>
      </c>
      <c r="F142" s="153" t="s">
        <v>926</v>
      </c>
      <c r="H142" s="154">
        <v>466</v>
      </c>
      <c r="I142" s="155"/>
      <c r="L142" s="150"/>
      <c r="M142" s="156"/>
      <c r="T142" s="157"/>
      <c r="AT142" s="152" t="s">
        <v>158</v>
      </c>
      <c r="AU142" s="152" t="s">
        <v>82</v>
      </c>
      <c r="AV142" s="12" t="s">
        <v>82</v>
      </c>
      <c r="AW142" s="12" t="s">
        <v>4</v>
      </c>
      <c r="AX142" s="12" t="s">
        <v>78</v>
      </c>
      <c r="AY142" s="152" t="s">
        <v>151</v>
      </c>
    </row>
    <row r="143" spans="2:65" s="1" customFormat="1" ht="37.799999999999997" customHeight="1">
      <c r="B143" s="31"/>
      <c r="C143" s="136" t="s">
        <v>187</v>
      </c>
      <c r="D143" s="136" t="s">
        <v>153</v>
      </c>
      <c r="E143" s="137" t="s">
        <v>363</v>
      </c>
      <c r="F143" s="138" t="s">
        <v>364</v>
      </c>
      <c r="G143" s="139" t="s">
        <v>195</v>
      </c>
      <c r="H143" s="140">
        <v>23.3</v>
      </c>
      <c r="I143" s="141"/>
      <c r="J143" s="142">
        <f>ROUND(I143*H143,2)</f>
        <v>0</v>
      </c>
      <c r="K143" s="143"/>
      <c r="L143" s="31"/>
      <c r="M143" s="144" t="s">
        <v>1</v>
      </c>
      <c r="N143" s="145" t="s">
        <v>39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92</v>
      </c>
      <c r="AT143" s="148" t="s">
        <v>153</v>
      </c>
      <c r="AU143" s="148" t="s">
        <v>82</v>
      </c>
      <c r="AY143" s="16" t="s">
        <v>151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6" t="s">
        <v>78</v>
      </c>
      <c r="BK143" s="149">
        <f>ROUND(I143*H143,2)</f>
        <v>0</v>
      </c>
      <c r="BL143" s="16" t="s">
        <v>92</v>
      </c>
      <c r="BM143" s="148" t="s">
        <v>927</v>
      </c>
    </row>
    <row r="144" spans="2:65" s="11" customFormat="1" ht="22.8" customHeight="1">
      <c r="B144" s="124"/>
      <c r="D144" s="125" t="s">
        <v>73</v>
      </c>
      <c r="E144" s="134" t="s">
        <v>366</v>
      </c>
      <c r="F144" s="134" t="s">
        <v>367</v>
      </c>
      <c r="I144" s="127"/>
      <c r="J144" s="135">
        <f>BK144</f>
        <v>0</v>
      </c>
      <c r="L144" s="124"/>
      <c r="M144" s="129"/>
      <c r="P144" s="130">
        <f>P145</f>
        <v>0</v>
      </c>
      <c r="R144" s="130">
        <f>R145</f>
        <v>0</v>
      </c>
      <c r="T144" s="131">
        <f>T145</f>
        <v>0</v>
      </c>
      <c r="AR144" s="125" t="s">
        <v>78</v>
      </c>
      <c r="AT144" s="132" t="s">
        <v>73</v>
      </c>
      <c r="AU144" s="132" t="s">
        <v>78</v>
      </c>
      <c r="AY144" s="125" t="s">
        <v>151</v>
      </c>
      <c r="BK144" s="133">
        <f>BK145</f>
        <v>0</v>
      </c>
    </row>
    <row r="145" spans="2:65" s="1" customFormat="1" ht="24.15" customHeight="1">
      <c r="B145" s="31"/>
      <c r="C145" s="136" t="s">
        <v>192</v>
      </c>
      <c r="D145" s="136" t="s">
        <v>153</v>
      </c>
      <c r="E145" s="137" t="s">
        <v>369</v>
      </c>
      <c r="F145" s="138" t="s">
        <v>370</v>
      </c>
      <c r="G145" s="139" t="s">
        <v>195</v>
      </c>
      <c r="H145" s="140">
        <v>20.175999999999998</v>
      </c>
      <c r="I145" s="141"/>
      <c r="J145" s="142">
        <f>ROUND(I145*H145,2)</f>
        <v>0</v>
      </c>
      <c r="K145" s="143"/>
      <c r="L145" s="31"/>
      <c r="M145" s="176" t="s">
        <v>1</v>
      </c>
      <c r="N145" s="177" t="s">
        <v>39</v>
      </c>
      <c r="O145" s="178"/>
      <c r="P145" s="179">
        <f>O145*H145</f>
        <v>0</v>
      </c>
      <c r="Q145" s="179">
        <v>0</v>
      </c>
      <c r="R145" s="179">
        <f>Q145*H145</f>
        <v>0</v>
      </c>
      <c r="S145" s="179">
        <v>0</v>
      </c>
      <c r="T145" s="180">
        <f>S145*H145</f>
        <v>0</v>
      </c>
      <c r="AR145" s="148" t="s">
        <v>92</v>
      </c>
      <c r="AT145" s="148" t="s">
        <v>153</v>
      </c>
      <c r="AU145" s="148" t="s">
        <v>82</v>
      </c>
      <c r="AY145" s="16" t="s">
        <v>151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6" t="s">
        <v>78</v>
      </c>
      <c r="BK145" s="149">
        <f>ROUND(I145*H145,2)</f>
        <v>0</v>
      </c>
      <c r="BL145" s="16" t="s">
        <v>92</v>
      </c>
      <c r="BM145" s="148" t="s">
        <v>928</v>
      </c>
    </row>
    <row r="146" spans="2:65" s="1" customFormat="1" ht="6.9" customHeight="1">
      <c r="B146" s="43"/>
      <c r="C146" s="44"/>
      <c r="D146" s="44"/>
      <c r="E146" s="44"/>
      <c r="F146" s="44"/>
      <c r="G146" s="44"/>
      <c r="H146" s="44"/>
      <c r="I146" s="44"/>
      <c r="J146" s="44"/>
      <c r="K146" s="44"/>
      <c r="L146" s="31"/>
    </row>
  </sheetData>
  <sheetProtection algorithmName="SHA-512" hashValue="0uamx9xmjN5Aa6e5YAW4CkmYCfvEncgZSR9ljpNZqqwHMJJRMsZQoOrsPFkiB15wGIq4cOS8VIWHEUxnEUFpVQ==" saltValue="Tj5QBUMYnp17He4VUiCdFacfO0caNJI7xsufTlKLWhFzyqs5vWID3dKEJDu3EKLk/yNXIhtGAmmOR5hsMH4gFA==" spinCount="100000" sheet="1" objects="1" scenarios="1" formatColumns="0" formatRows="0" autoFilter="0"/>
  <autoFilter ref="C124:K145" xr:uid="{00000000-0009-0000-0000-000009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4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112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0" t="str">
        <f>'Rekapitulace stavby'!K6</f>
        <v>NOVÁ LHOTA - chodník podél silnice III/49916 - etapa 1</v>
      </c>
      <c r="F7" s="231"/>
      <c r="G7" s="231"/>
      <c r="H7" s="231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0" t="s">
        <v>900</v>
      </c>
      <c r="F9" s="232"/>
      <c r="G9" s="232"/>
      <c r="H9" s="232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2" t="s">
        <v>929</v>
      </c>
      <c r="F11" s="232"/>
      <c r="G11" s="232"/>
      <c r="H11" s="232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3" t="str">
        <f>'Rekapitulace stavby'!E14</f>
        <v>Vyplň údaj</v>
      </c>
      <c r="F20" s="197"/>
      <c r="G20" s="197"/>
      <c r="H20" s="197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ROUND(J125,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ROUND((SUM(BE125:BE139)),  2)</f>
        <v>0</v>
      </c>
      <c r="I35" s="95">
        <v>0.21</v>
      </c>
      <c r="J35" s="85">
        <f>ROUND(((SUM(BE125:BE139))*I35),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ROUND((SUM(BF125:BF139)),  2)</f>
        <v>0</v>
      </c>
      <c r="I36" s="95">
        <v>0.12</v>
      </c>
      <c r="J36" s="85">
        <f>ROUND(((SUM(BF125:BF139))*I36),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ROUND((SUM(BG125:BG139)),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ROUND((SUM(BH125:BH139)),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ROUND((SUM(BI125:BI139)),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0" t="str">
        <f>E7</f>
        <v>NOVÁ LHOTA - chodník podél silnice III/49916 - etapa 1</v>
      </c>
      <c r="F85" s="231"/>
      <c r="G85" s="231"/>
      <c r="H85" s="231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0" t="s">
        <v>900</v>
      </c>
      <c r="F87" s="232"/>
      <c r="G87" s="232"/>
      <c r="H87" s="232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2" t="str">
        <f>E11</f>
        <v>3 - úsek 3 - neuznatelné náklady</v>
      </c>
      <c r="F89" s="232"/>
      <c r="G89" s="232"/>
      <c r="H89" s="23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J125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J127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J130</f>
        <v>0</v>
      </c>
      <c r="L101" s="111"/>
    </row>
    <row r="102" spans="2:47" s="9" customFormat="1" ht="19.95" customHeight="1">
      <c r="B102" s="111"/>
      <c r="D102" s="112" t="s">
        <v>134</v>
      </c>
      <c r="E102" s="113"/>
      <c r="F102" s="113"/>
      <c r="G102" s="113"/>
      <c r="H102" s="113"/>
      <c r="I102" s="113"/>
      <c r="J102" s="114">
        <f>J133</f>
        <v>0</v>
      </c>
      <c r="L102" s="111"/>
    </row>
    <row r="103" spans="2:47" s="9" customFormat="1" ht="19.95" customHeight="1">
      <c r="B103" s="111"/>
      <c r="D103" s="112" t="s">
        <v>135</v>
      </c>
      <c r="E103" s="113"/>
      <c r="F103" s="113"/>
      <c r="G103" s="113"/>
      <c r="H103" s="113"/>
      <c r="I103" s="113"/>
      <c r="J103" s="114">
        <f>J138</f>
        <v>0</v>
      </c>
      <c r="L103" s="111"/>
    </row>
    <row r="104" spans="2:47" s="1" customFormat="1" ht="21.75" customHeight="1">
      <c r="B104" s="31"/>
      <c r="L104" s="31"/>
    </row>
    <row r="105" spans="2:47" s="1" customFormat="1" ht="6.9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47" s="1" customFormat="1" ht="6.9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47" s="1" customFormat="1" ht="24.9" customHeight="1">
      <c r="B110" s="31"/>
      <c r="C110" s="20" t="s">
        <v>136</v>
      </c>
      <c r="L110" s="31"/>
    </row>
    <row r="111" spans="2:47" s="1" customFormat="1" ht="6.9" customHeight="1">
      <c r="B111" s="31"/>
      <c r="L111" s="31"/>
    </row>
    <row r="112" spans="2:47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30" t="str">
        <f>E7</f>
        <v>NOVÁ LHOTA - chodník podél silnice III/49916 - etapa 1</v>
      </c>
      <c r="F113" s="231"/>
      <c r="G113" s="231"/>
      <c r="H113" s="231"/>
      <c r="L113" s="31"/>
    </row>
    <row r="114" spans="2:65" ht="12" customHeight="1">
      <c r="B114" s="19"/>
      <c r="C114" s="26" t="s">
        <v>120</v>
      </c>
      <c r="L114" s="19"/>
    </row>
    <row r="115" spans="2:65" s="1" customFormat="1" ht="16.5" customHeight="1">
      <c r="B115" s="31"/>
      <c r="E115" s="230" t="s">
        <v>900</v>
      </c>
      <c r="F115" s="232"/>
      <c r="G115" s="232"/>
      <c r="H115" s="232"/>
      <c r="L115" s="31"/>
    </row>
    <row r="116" spans="2:65" s="1" customFormat="1" ht="12" customHeight="1">
      <c r="B116" s="31"/>
      <c r="C116" s="26" t="s">
        <v>122</v>
      </c>
      <c r="L116" s="31"/>
    </row>
    <row r="117" spans="2:65" s="1" customFormat="1" ht="16.5" customHeight="1">
      <c r="B117" s="31"/>
      <c r="E117" s="192" t="str">
        <f>E11</f>
        <v>3 - úsek 3 - neuznatelné náklady</v>
      </c>
      <c r="F117" s="232"/>
      <c r="G117" s="232"/>
      <c r="H117" s="232"/>
      <c r="L117" s="31"/>
    </row>
    <row r="118" spans="2:65" s="1" customFormat="1" ht="6.9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F14</f>
        <v xml:space="preserve"> </v>
      </c>
      <c r="I119" s="26" t="s">
        <v>22</v>
      </c>
      <c r="J119" s="51" t="str">
        <f>IF(J14="","",J14)</f>
        <v>31. 1. 2022</v>
      </c>
      <c r="L119" s="31"/>
    </row>
    <row r="120" spans="2:65" s="1" customFormat="1" ht="6.9" customHeight="1">
      <c r="B120" s="31"/>
      <c r="L120" s="31"/>
    </row>
    <row r="121" spans="2:65" s="1" customFormat="1" ht="15.15" customHeight="1">
      <c r="B121" s="31"/>
      <c r="C121" s="26" t="s">
        <v>24</v>
      </c>
      <c r="F121" s="24" t="str">
        <f>E17</f>
        <v>Obec Nová Lhota</v>
      </c>
      <c r="I121" s="26" t="s">
        <v>30</v>
      </c>
      <c r="J121" s="29" t="str">
        <f>E23</f>
        <v xml:space="preserve"> </v>
      </c>
      <c r="L121" s="31"/>
    </row>
    <row r="122" spans="2:65" s="1" customFormat="1" ht="15.15" customHeight="1">
      <c r="B122" s="31"/>
      <c r="C122" s="26" t="s">
        <v>28</v>
      </c>
      <c r="F122" s="24" t="str">
        <f>IF(E20="","",E20)</f>
        <v>Vyplň údaj</v>
      </c>
      <c r="I122" s="26" t="s">
        <v>32</v>
      </c>
      <c r="J122" s="29" t="str">
        <f>E26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5"/>
      <c r="C124" s="116" t="s">
        <v>137</v>
      </c>
      <c r="D124" s="117" t="s">
        <v>59</v>
      </c>
      <c r="E124" s="117" t="s">
        <v>55</v>
      </c>
      <c r="F124" s="117" t="s">
        <v>56</v>
      </c>
      <c r="G124" s="117" t="s">
        <v>138</v>
      </c>
      <c r="H124" s="117" t="s">
        <v>139</v>
      </c>
      <c r="I124" s="117" t="s">
        <v>140</v>
      </c>
      <c r="J124" s="118" t="s">
        <v>126</v>
      </c>
      <c r="K124" s="119" t="s">
        <v>141</v>
      </c>
      <c r="L124" s="115"/>
      <c r="M124" s="58" t="s">
        <v>1</v>
      </c>
      <c r="N124" s="59" t="s">
        <v>38</v>
      </c>
      <c r="O124" s="59" t="s">
        <v>142</v>
      </c>
      <c r="P124" s="59" t="s">
        <v>143</v>
      </c>
      <c r="Q124" s="59" t="s">
        <v>144</v>
      </c>
      <c r="R124" s="59" t="s">
        <v>145</v>
      </c>
      <c r="S124" s="59" t="s">
        <v>146</v>
      </c>
      <c r="T124" s="60" t="s">
        <v>147</v>
      </c>
    </row>
    <row r="125" spans="2:65" s="1" customFormat="1" ht="22.8" customHeight="1">
      <c r="B125" s="31"/>
      <c r="C125" s="63" t="s">
        <v>148</v>
      </c>
      <c r="J125" s="120">
        <f>BK125</f>
        <v>0</v>
      </c>
      <c r="L125" s="31"/>
      <c r="M125" s="61"/>
      <c r="N125" s="52"/>
      <c r="O125" s="52"/>
      <c r="P125" s="121">
        <f>P126</f>
        <v>0</v>
      </c>
      <c r="Q125" s="52"/>
      <c r="R125" s="121">
        <f>R126</f>
        <v>1.49532</v>
      </c>
      <c r="S125" s="52"/>
      <c r="T125" s="122">
        <f>T126</f>
        <v>1.44</v>
      </c>
      <c r="AT125" s="16" t="s">
        <v>73</v>
      </c>
      <c r="AU125" s="16" t="s">
        <v>128</v>
      </c>
      <c r="BK125" s="123">
        <f>BK126</f>
        <v>0</v>
      </c>
    </row>
    <row r="126" spans="2:65" s="11" customFormat="1" ht="25.95" customHeight="1">
      <c r="B126" s="124"/>
      <c r="D126" s="125" t="s">
        <v>73</v>
      </c>
      <c r="E126" s="126" t="s">
        <v>149</v>
      </c>
      <c r="F126" s="126" t="s">
        <v>150</v>
      </c>
      <c r="I126" s="127"/>
      <c r="J126" s="128">
        <f>BK126</f>
        <v>0</v>
      </c>
      <c r="L126" s="124"/>
      <c r="M126" s="129"/>
      <c r="P126" s="130">
        <f>P127+P130+P133+P138</f>
        <v>0</v>
      </c>
      <c r="R126" s="130">
        <f>R127+R130+R133+R138</f>
        <v>1.49532</v>
      </c>
      <c r="T126" s="131">
        <f>T127+T130+T133+T138</f>
        <v>1.44</v>
      </c>
      <c r="AR126" s="125" t="s">
        <v>78</v>
      </c>
      <c r="AT126" s="132" t="s">
        <v>73</v>
      </c>
      <c r="AU126" s="132" t="s">
        <v>74</v>
      </c>
      <c r="AY126" s="125" t="s">
        <v>151</v>
      </c>
      <c r="BK126" s="133">
        <f>BK127+BK130+BK133+BK138</f>
        <v>0</v>
      </c>
    </row>
    <row r="127" spans="2:65" s="11" customFormat="1" ht="22.8" customHeight="1">
      <c r="B127" s="124"/>
      <c r="D127" s="125" t="s">
        <v>73</v>
      </c>
      <c r="E127" s="134" t="s">
        <v>78</v>
      </c>
      <c r="F127" s="134" t="s">
        <v>152</v>
      </c>
      <c r="I127" s="127"/>
      <c r="J127" s="135">
        <f>BK127</f>
        <v>0</v>
      </c>
      <c r="L127" s="124"/>
      <c r="M127" s="129"/>
      <c r="P127" s="130">
        <f>SUM(P128:P129)</f>
        <v>0</v>
      </c>
      <c r="R127" s="130">
        <f>SUM(R128:R129)</f>
        <v>0</v>
      </c>
      <c r="T127" s="131">
        <f>SUM(T128:T129)</f>
        <v>1.44</v>
      </c>
      <c r="AR127" s="125" t="s">
        <v>78</v>
      </c>
      <c r="AT127" s="132" t="s">
        <v>73</v>
      </c>
      <c r="AU127" s="132" t="s">
        <v>78</v>
      </c>
      <c r="AY127" s="125" t="s">
        <v>151</v>
      </c>
      <c r="BK127" s="133">
        <f>SUM(BK128:BK129)</f>
        <v>0</v>
      </c>
    </row>
    <row r="128" spans="2:65" s="1" customFormat="1" ht="24.15" customHeight="1">
      <c r="B128" s="31"/>
      <c r="C128" s="136" t="s">
        <v>78</v>
      </c>
      <c r="D128" s="136" t="s">
        <v>153</v>
      </c>
      <c r="E128" s="137" t="s">
        <v>690</v>
      </c>
      <c r="F128" s="138" t="s">
        <v>691</v>
      </c>
      <c r="G128" s="139" t="s">
        <v>156</v>
      </c>
      <c r="H128" s="140">
        <v>6</v>
      </c>
      <c r="I128" s="141"/>
      <c r="J128" s="142">
        <f>ROUND(I128*H128,2)</f>
        <v>0</v>
      </c>
      <c r="K128" s="143"/>
      <c r="L128" s="31"/>
      <c r="M128" s="144" t="s">
        <v>1</v>
      </c>
      <c r="N128" s="145" t="s">
        <v>39</v>
      </c>
      <c r="P128" s="146">
        <f>O128*H128</f>
        <v>0</v>
      </c>
      <c r="Q128" s="146">
        <v>0</v>
      </c>
      <c r="R128" s="146">
        <f>Q128*H128</f>
        <v>0</v>
      </c>
      <c r="S128" s="146">
        <v>0.24</v>
      </c>
      <c r="T128" s="147">
        <f>S128*H128</f>
        <v>1.44</v>
      </c>
      <c r="AR128" s="148" t="s">
        <v>92</v>
      </c>
      <c r="AT128" s="148" t="s">
        <v>153</v>
      </c>
      <c r="AU128" s="148" t="s">
        <v>82</v>
      </c>
      <c r="AY128" s="16" t="s">
        <v>151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6" t="s">
        <v>78</v>
      </c>
      <c r="BK128" s="149">
        <f>ROUND(I128*H128,2)</f>
        <v>0</v>
      </c>
      <c r="BL128" s="16" t="s">
        <v>92</v>
      </c>
      <c r="BM128" s="148" t="s">
        <v>930</v>
      </c>
    </row>
    <row r="129" spans="2:65" s="12" customFormat="1" ht="10.199999999999999">
      <c r="B129" s="150"/>
      <c r="D129" s="151" t="s">
        <v>158</v>
      </c>
      <c r="E129" s="152" t="s">
        <v>1</v>
      </c>
      <c r="F129" s="153" t="s">
        <v>931</v>
      </c>
      <c r="H129" s="154">
        <v>6</v>
      </c>
      <c r="I129" s="155"/>
      <c r="L129" s="150"/>
      <c r="M129" s="156"/>
      <c r="T129" s="157"/>
      <c r="AT129" s="152" t="s">
        <v>158</v>
      </c>
      <c r="AU129" s="152" t="s">
        <v>82</v>
      </c>
      <c r="AV129" s="12" t="s">
        <v>82</v>
      </c>
      <c r="AW129" s="12" t="s">
        <v>31</v>
      </c>
      <c r="AX129" s="12" t="s">
        <v>78</v>
      </c>
      <c r="AY129" s="152" t="s">
        <v>151</v>
      </c>
    </row>
    <row r="130" spans="2:65" s="11" customFormat="1" ht="22.8" customHeight="1">
      <c r="B130" s="124"/>
      <c r="D130" s="125" t="s">
        <v>73</v>
      </c>
      <c r="E130" s="134" t="s">
        <v>170</v>
      </c>
      <c r="F130" s="134" t="s">
        <v>217</v>
      </c>
      <c r="I130" s="127"/>
      <c r="J130" s="135">
        <f>BK130</f>
        <v>0</v>
      </c>
      <c r="L130" s="124"/>
      <c r="M130" s="129"/>
      <c r="P130" s="130">
        <f>SUM(P131:P132)</f>
        <v>0</v>
      </c>
      <c r="R130" s="130">
        <f>SUM(R131:R132)</f>
        <v>1.49532</v>
      </c>
      <c r="T130" s="131">
        <f>SUM(T131:T132)</f>
        <v>0</v>
      </c>
      <c r="AR130" s="125" t="s">
        <v>78</v>
      </c>
      <c r="AT130" s="132" t="s">
        <v>73</v>
      </c>
      <c r="AU130" s="132" t="s">
        <v>78</v>
      </c>
      <c r="AY130" s="125" t="s">
        <v>151</v>
      </c>
      <c r="BK130" s="133">
        <f>SUM(BK131:BK132)</f>
        <v>0</v>
      </c>
    </row>
    <row r="131" spans="2:65" s="1" customFormat="1" ht="21.75" customHeight="1">
      <c r="B131" s="31"/>
      <c r="C131" s="136" t="s">
        <v>82</v>
      </c>
      <c r="D131" s="136" t="s">
        <v>153</v>
      </c>
      <c r="E131" s="137" t="s">
        <v>625</v>
      </c>
      <c r="F131" s="138" t="s">
        <v>626</v>
      </c>
      <c r="G131" s="139" t="s">
        <v>156</v>
      </c>
      <c r="H131" s="140">
        <v>6</v>
      </c>
      <c r="I131" s="141"/>
      <c r="J131" s="142">
        <f>ROUND(I131*H131,2)</f>
        <v>0</v>
      </c>
      <c r="K131" s="143"/>
      <c r="L131" s="31"/>
      <c r="M131" s="144" t="s">
        <v>1</v>
      </c>
      <c r="N131" s="145" t="s">
        <v>39</v>
      </c>
      <c r="P131" s="146">
        <f>O131*H131</f>
        <v>0</v>
      </c>
      <c r="Q131" s="146">
        <v>0.24922</v>
      </c>
      <c r="R131" s="146">
        <f>Q131*H131</f>
        <v>1.49532</v>
      </c>
      <c r="S131" s="146">
        <v>0</v>
      </c>
      <c r="T131" s="147">
        <f>S131*H131</f>
        <v>0</v>
      </c>
      <c r="AR131" s="148" t="s">
        <v>92</v>
      </c>
      <c r="AT131" s="148" t="s">
        <v>153</v>
      </c>
      <c r="AU131" s="148" t="s">
        <v>82</v>
      </c>
      <c r="AY131" s="16" t="s">
        <v>151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6" t="s">
        <v>78</v>
      </c>
      <c r="BK131" s="149">
        <f>ROUND(I131*H131,2)</f>
        <v>0</v>
      </c>
      <c r="BL131" s="16" t="s">
        <v>92</v>
      </c>
      <c r="BM131" s="148" t="s">
        <v>932</v>
      </c>
    </row>
    <row r="132" spans="2:65" s="12" customFormat="1" ht="10.199999999999999">
      <c r="B132" s="150"/>
      <c r="D132" s="151" t="s">
        <v>158</v>
      </c>
      <c r="E132" s="152" t="s">
        <v>1</v>
      </c>
      <c r="F132" s="153" t="s">
        <v>931</v>
      </c>
      <c r="H132" s="154">
        <v>6</v>
      </c>
      <c r="I132" s="155"/>
      <c r="L132" s="150"/>
      <c r="M132" s="156"/>
      <c r="T132" s="157"/>
      <c r="AT132" s="152" t="s">
        <v>158</v>
      </c>
      <c r="AU132" s="152" t="s">
        <v>82</v>
      </c>
      <c r="AV132" s="12" t="s">
        <v>82</v>
      </c>
      <c r="AW132" s="12" t="s">
        <v>31</v>
      </c>
      <c r="AX132" s="12" t="s">
        <v>78</v>
      </c>
      <c r="AY132" s="152" t="s">
        <v>151</v>
      </c>
    </row>
    <row r="133" spans="2:65" s="11" customFormat="1" ht="22.8" customHeight="1">
      <c r="B133" s="124"/>
      <c r="D133" s="125" t="s">
        <v>73</v>
      </c>
      <c r="E133" s="134" t="s">
        <v>351</v>
      </c>
      <c r="F133" s="134" t="s">
        <v>352</v>
      </c>
      <c r="I133" s="127"/>
      <c r="J133" s="135">
        <f>BK133</f>
        <v>0</v>
      </c>
      <c r="L133" s="124"/>
      <c r="M133" s="129"/>
      <c r="P133" s="130">
        <f>SUM(P134:P137)</f>
        <v>0</v>
      </c>
      <c r="R133" s="130">
        <f>SUM(R134:R137)</f>
        <v>0</v>
      </c>
      <c r="T133" s="131">
        <f>SUM(T134:T137)</f>
        <v>0</v>
      </c>
      <c r="AR133" s="125" t="s">
        <v>78</v>
      </c>
      <c r="AT133" s="132" t="s">
        <v>73</v>
      </c>
      <c r="AU133" s="132" t="s">
        <v>78</v>
      </c>
      <c r="AY133" s="125" t="s">
        <v>151</v>
      </c>
      <c r="BK133" s="133">
        <f>SUM(BK134:BK137)</f>
        <v>0</v>
      </c>
    </row>
    <row r="134" spans="2:65" s="1" customFormat="1" ht="16.5" customHeight="1">
      <c r="B134" s="31"/>
      <c r="C134" s="136" t="s">
        <v>89</v>
      </c>
      <c r="D134" s="136" t="s">
        <v>153</v>
      </c>
      <c r="E134" s="137" t="s">
        <v>354</v>
      </c>
      <c r="F134" s="138" t="s">
        <v>355</v>
      </c>
      <c r="G134" s="139" t="s">
        <v>195</v>
      </c>
      <c r="H134" s="140">
        <v>1.44</v>
      </c>
      <c r="I134" s="141"/>
      <c r="J134" s="142">
        <f>ROUND(I134*H134,2)</f>
        <v>0</v>
      </c>
      <c r="K134" s="143"/>
      <c r="L134" s="31"/>
      <c r="M134" s="144" t="s">
        <v>1</v>
      </c>
      <c r="N134" s="145" t="s">
        <v>39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92</v>
      </c>
      <c r="AT134" s="148" t="s">
        <v>153</v>
      </c>
      <c r="AU134" s="148" t="s">
        <v>82</v>
      </c>
      <c r="AY134" s="16" t="s">
        <v>151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6" t="s">
        <v>78</v>
      </c>
      <c r="BK134" s="149">
        <f>ROUND(I134*H134,2)</f>
        <v>0</v>
      </c>
      <c r="BL134" s="16" t="s">
        <v>92</v>
      </c>
      <c r="BM134" s="148" t="s">
        <v>933</v>
      </c>
    </row>
    <row r="135" spans="2:65" s="1" customFormat="1" ht="24.15" customHeight="1">
      <c r="B135" s="31"/>
      <c r="C135" s="136" t="s">
        <v>92</v>
      </c>
      <c r="D135" s="136" t="s">
        <v>153</v>
      </c>
      <c r="E135" s="137" t="s">
        <v>358</v>
      </c>
      <c r="F135" s="138" t="s">
        <v>359</v>
      </c>
      <c r="G135" s="139" t="s">
        <v>195</v>
      </c>
      <c r="H135" s="140">
        <v>28.8</v>
      </c>
      <c r="I135" s="141"/>
      <c r="J135" s="142">
        <f>ROUND(I135*H135,2)</f>
        <v>0</v>
      </c>
      <c r="K135" s="143"/>
      <c r="L135" s="31"/>
      <c r="M135" s="144" t="s">
        <v>1</v>
      </c>
      <c r="N135" s="145" t="s">
        <v>39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92</v>
      </c>
      <c r="AT135" s="148" t="s">
        <v>153</v>
      </c>
      <c r="AU135" s="148" t="s">
        <v>82</v>
      </c>
      <c r="AY135" s="16" t="s">
        <v>151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78</v>
      </c>
      <c r="BK135" s="149">
        <f>ROUND(I135*H135,2)</f>
        <v>0</v>
      </c>
      <c r="BL135" s="16" t="s">
        <v>92</v>
      </c>
      <c r="BM135" s="148" t="s">
        <v>934</v>
      </c>
    </row>
    <row r="136" spans="2:65" s="12" customFormat="1" ht="10.199999999999999">
      <c r="B136" s="150"/>
      <c r="D136" s="151" t="s">
        <v>158</v>
      </c>
      <c r="F136" s="153" t="s">
        <v>935</v>
      </c>
      <c r="H136" s="154">
        <v>28.8</v>
      </c>
      <c r="I136" s="155"/>
      <c r="L136" s="150"/>
      <c r="M136" s="156"/>
      <c r="T136" s="157"/>
      <c r="AT136" s="152" t="s">
        <v>158</v>
      </c>
      <c r="AU136" s="152" t="s">
        <v>82</v>
      </c>
      <c r="AV136" s="12" t="s">
        <v>82</v>
      </c>
      <c r="AW136" s="12" t="s">
        <v>4</v>
      </c>
      <c r="AX136" s="12" t="s">
        <v>78</v>
      </c>
      <c r="AY136" s="152" t="s">
        <v>151</v>
      </c>
    </row>
    <row r="137" spans="2:65" s="1" customFormat="1" ht="37.799999999999997" customHeight="1">
      <c r="B137" s="31"/>
      <c r="C137" s="136" t="s">
        <v>170</v>
      </c>
      <c r="D137" s="136" t="s">
        <v>153</v>
      </c>
      <c r="E137" s="137" t="s">
        <v>363</v>
      </c>
      <c r="F137" s="138" t="s">
        <v>364</v>
      </c>
      <c r="G137" s="139" t="s">
        <v>195</v>
      </c>
      <c r="H137" s="140">
        <v>1.44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936</v>
      </c>
    </row>
    <row r="138" spans="2:65" s="11" customFormat="1" ht="22.8" customHeight="1">
      <c r="B138" s="124"/>
      <c r="D138" s="125" t="s">
        <v>73</v>
      </c>
      <c r="E138" s="134" t="s">
        <v>366</v>
      </c>
      <c r="F138" s="134" t="s">
        <v>367</v>
      </c>
      <c r="I138" s="127"/>
      <c r="J138" s="135">
        <f>BK138</f>
        <v>0</v>
      </c>
      <c r="L138" s="124"/>
      <c r="M138" s="129"/>
      <c r="P138" s="130">
        <f>P139</f>
        <v>0</v>
      </c>
      <c r="R138" s="130">
        <f>R139</f>
        <v>0</v>
      </c>
      <c r="T138" s="131">
        <f>T139</f>
        <v>0</v>
      </c>
      <c r="AR138" s="125" t="s">
        <v>78</v>
      </c>
      <c r="AT138" s="132" t="s">
        <v>73</v>
      </c>
      <c r="AU138" s="132" t="s">
        <v>78</v>
      </c>
      <c r="AY138" s="125" t="s">
        <v>151</v>
      </c>
      <c r="BK138" s="133">
        <f>BK139</f>
        <v>0</v>
      </c>
    </row>
    <row r="139" spans="2:65" s="1" customFormat="1" ht="24.15" customHeight="1">
      <c r="B139" s="31"/>
      <c r="C139" s="136" t="s">
        <v>99</v>
      </c>
      <c r="D139" s="136" t="s">
        <v>153</v>
      </c>
      <c r="E139" s="137" t="s">
        <v>369</v>
      </c>
      <c r="F139" s="138" t="s">
        <v>370</v>
      </c>
      <c r="G139" s="139" t="s">
        <v>195</v>
      </c>
      <c r="H139" s="140">
        <v>1.4950000000000001</v>
      </c>
      <c r="I139" s="141"/>
      <c r="J139" s="142">
        <f>ROUND(I139*H139,2)</f>
        <v>0</v>
      </c>
      <c r="K139" s="143"/>
      <c r="L139" s="31"/>
      <c r="M139" s="176" t="s">
        <v>1</v>
      </c>
      <c r="N139" s="177" t="s">
        <v>39</v>
      </c>
      <c r="O139" s="178"/>
      <c r="P139" s="179">
        <f>O139*H139</f>
        <v>0</v>
      </c>
      <c r="Q139" s="179">
        <v>0</v>
      </c>
      <c r="R139" s="179">
        <f>Q139*H139</f>
        <v>0</v>
      </c>
      <c r="S139" s="179">
        <v>0</v>
      </c>
      <c r="T139" s="180">
        <f>S139*H139</f>
        <v>0</v>
      </c>
      <c r="AR139" s="148" t="s">
        <v>92</v>
      </c>
      <c r="AT139" s="148" t="s">
        <v>153</v>
      </c>
      <c r="AU139" s="148" t="s">
        <v>82</v>
      </c>
      <c r="AY139" s="16" t="s">
        <v>151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6" t="s">
        <v>78</v>
      </c>
      <c r="BK139" s="149">
        <f>ROUND(I139*H139,2)</f>
        <v>0</v>
      </c>
      <c r="BL139" s="16" t="s">
        <v>92</v>
      </c>
      <c r="BM139" s="148" t="s">
        <v>937</v>
      </c>
    </row>
    <row r="140" spans="2:65" s="1" customFormat="1" ht="6.9" customHeight="1">
      <c r="B140" s="43"/>
      <c r="C140" s="44"/>
      <c r="D140" s="44"/>
      <c r="E140" s="44"/>
      <c r="F140" s="44"/>
      <c r="G140" s="44"/>
      <c r="H140" s="44"/>
      <c r="I140" s="44"/>
      <c r="J140" s="44"/>
      <c r="K140" s="44"/>
      <c r="L140" s="31"/>
    </row>
  </sheetData>
  <sheetProtection algorithmName="SHA-512" hashValue="Mp32FT/NunlFZReiRrFq1RVdU/MtBPG+56jgnMaq6jEibNfb0xgsvygAVtEZZW/3r0LF+pXIfhMdl34xpfgpWg==" saltValue="Bp6BJmkkUGCxkzm1BjrBR5CkMqw0+IbN6RlzxhrXOWxAdqR60R5srw7vslkkPiT24hMrDab27OIt/DHnSmWy2Q==" spinCount="100000" sheet="1" objects="1" scenarios="1" formatColumns="0" formatRows="0" autoFilter="0"/>
  <autoFilter ref="C124:K139" xr:uid="{00000000-0009-0000-0000-00000A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5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114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0" t="str">
        <f>'Rekapitulace stavby'!K6</f>
        <v>NOVÁ LHOTA - chodník podél silnice III/49916 - etapa 1</v>
      </c>
      <c r="F7" s="231"/>
      <c r="G7" s="231"/>
      <c r="H7" s="231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0" t="s">
        <v>900</v>
      </c>
      <c r="F9" s="232"/>
      <c r="G9" s="232"/>
      <c r="H9" s="232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2" t="s">
        <v>938</v>
      </c>
      <c r="F11" s="232"/>
      <c r="G11" s="232"/>
      <c r="H11" s="232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3" t="str">
        <f>'Rekapitulace stavby'!E14</f>
        <v>Vyplň údaj</v>
      </c>
      <c r="F20" s="197"/>
      <c r="G20" s="197"/>
      <c r="H20" s="197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ROUND(J126,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ROUND((SUM(BE126:BE158)),  2)</f>
        <v>0</v>
      </c>
      <c r="I35" s="95">
        <v>0.21</v>
      </c>
      <c r="J35" s="85">
        <f>ROUND(((SUM(BE126:BE158))*I35),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ROUND((SUM(BF126:BF158)),  2)</f>
        <v>0</v>
      </c>
      <c r="I36" s="95">
        <v>0.12</v>
      </c>
      <c r="J36" s="85">
        <f>ROUND(((SUM(BF126:BF158))*I36),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ROUND((SUM(BG126:BG158)),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ROUND((SUM(BH126:BH158)),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ROUND((SUM(BI126:BI158)),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0" t="str">
        <f>E7</f>
        <v>NOVÁ LHOTA - chodník podél silnice III/49916 - etapa 1</v>
      </c>
      <c r="F85" s="231"/>
      <c r="G85" s="231"/>
      <c r="H85" s="231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0" t="s">
        <v>900</v>
      </c>
      <c r="F87" s="232"/>
      <c r="G87" s="232"/>
      <c r="H87" s="232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2" t="str">
        <f>E11</f>
        <v>4 - úsek 4 - neuznatelné náklady</v>
      </c>
      <c r="F89" s="232"/>
      <c r="G89" s="232"/>
      <c r="H89" s="23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J126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J127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J128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J134</f>
        <v>0</v>
      </c>
      <c r="L101" s="111"/>
    </row>
    <row r="102" spans="2:47" s="9" customFormat="1" ht="19.95" customHeight="1">
      <c r="B102" s="111"/>
      <c r="D102" s="112" t="s">
        <v>133</v>
      </c>
      <c r="E102" s="113"/>
      <c r="F102" s="113"/>
      <c r="G102" s="113"/>
      <c r="H102" s="113"/>
      <c r="I102" s="113"/>
      <c r="J102" s="114">
        <f>J147</f>
        <v>0</v>
      </c>
      <c r="L102" s="111"/>
    </row>
    <row r="103" spans="2:47" s="9" customFormat="1" ht="19.95" customHeight="1">
      <c r="B103" s="111"/>
      <c r="D103" s="112" t="s">
        <v>134</v>
      </c>
      <c r="E103" s="113"/>
      <c r="F103" s="113"/>
      <c r="G103" s="113"/>
      <c r="H103" s="113"/>
      <c r="I103" s="113"/>
      <c r="J103" s="114">
        <f>J152</f>
        <v>0</v>
      </c>
      <c r="L103" s="111"/>
    </row>
    <row r="104" spans="2:47" s="9" customFormat="1" ht="19.95" customHeight="1">
      <c r="B104" s="111"/>
      <c r="D104" s="112" t="s">
        <v>135</v>
      </c>
      <c r="E104" s="113"/>
      <c r="F104" s="113"/>
      <c r="G104" s="113"/>
      <c r="H104" s="113"/>
      <c r="I104" s="113"/>
      <c r="J104" s="114">
        <f>J157</f>
        <v>0</v>
      </c>
      <c r="L104" s="111"/>
    </row>
    <row r="105" spans="2:47" s="1" customFormat="1" ht="21.75" customHeight="1">
      <c r="B105" s="31"/>
      <c r="L105" s="31"/>
    </row>
    <row r="106" spans="2:47" s="1" customFormat="1" ht="6.9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47" s="1" customFormat="1" ht="6.9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47" s="1" customFormat="1" ht="24.9" customHeight="1">
      <c r="B111" s="31"/>
      <c r="C111" s="20" t="s">
        <v>136</v>
      </c>
      <c r="L111" s="31"/>
    </row>
    <row r="112" spans="2:47" s="1" customFormat="1" ht="6.9" customHeight="1">
      <c r="B112" s="31"/>
      <c r="L112" s="31"/>
    </row>
    <row r="113" spans="2:63" s="1" customFormat="1" ht="12" customHeight="1">
      <c r="B113" s="31"/>
      <c r="C113" s="26" t="s">
        <v>16</v>
      </c>
      <c r="L113" s="31"/>
    </row>
    <row r="114" spans="2:63" s="1" customFormat="1" ht="16.5" customHeight="1">
      <c r="B114" s="31"/>
      <c r="E114" s="230" t="str">
        <f>E7</f>
        <v>NOVÁ LHOTA - chodník podél silnice III/49916 - etapa 1</v>
      </c>
      <c r="F114" s="231"/>
      <c r="G114" s="231"/>
      <c r="H114" s="231"/>
      <c r="L114" s="31"/>
    </row>
    <row r="115" spans="2:63" ht="12" customHeight="1">
      <c r="B115" s="19"/>
      <c r="C115" s="26" t="s">
        <v>120</v>
      </c>
      <c r="L115" s="19"/>
    </row>
    <row r="116" spans="2:63" s="1" customFormat="1" ht="16.5" customHeight="1">
      <c r="B116" s="31"/>
      <c r="E116" s="230" t="s">
        <v>900</v>
      </c>
      <c r="F116" s="232"/>
      <c r="G116" s="232"/>
      <c r="H116" s="232"/>
      <c r="L116" s="31"/>
    </row>
    <row r="117" spans="2:63" s="1" customFormat="1" ht="12" customHeight="1">
      <c r="B117" s="31"/>
      <c r="C117" s="26" t="s">
        <v>122</v>
      </c>
      <c r="L117" s="31"/>
    </row>
    <row r="118" spans="2:63" s="1" customFormat="1" ht="16.5" customHeight="1">
      <c r="B118" s="31"/>
      <c r="E118" s="192" t="str">
        <f>E11</f>
        <v>4 - úsek 4 - neuznatelné náklady</v>
      </c>
      <c r="F118" s="232"/>
      <c r="G118" s="232"/>
      <c r="H118" s="232"/>
      <c r="L118" s="31"/>
    </row>
    <row r="119" spans="2:63" s="1" customFormat="1" ht="6.9" customHeight="1">
      <c r="B119" s="31"/>
      <c r="L119" s="31"/>
    </row>
    <row r="120" spans="2:63" s="1" customFormat="1" ht="12" customHeight="1">
      <c r="B120" s="31"/>
      <c r="C120" s="26" t="s">
        <v>20</v>
      </c>
      <c r="F120" s="24" t="str">
        <f>F14</f>
        <v xml:space="preserve"> </v>
      </c>
      <c r="I120" s="26" t="s">
        <v>22</v>
      </c>
      <c r="J120" s="51" t="str">
        <f>IF(J14="","",J14)</f>
        <v>31. 1. 2022</v>
      </c>
      <c r="L120" s="31"/>
    </row>
    <row r="121" spans="2:63" s="1" customFormat="1" ht="6.9" customHeight="1">
      <c r="B121" s="31"/>
      <c r="L121" s="31"/>
    </row>
    <row r="122" spans="2:63" s="1" customFormat="1" ht="15.15" customHeight="1">
      <c r="B122" s="31"/>
      <c r="C122" s="26" t="s">
        <v>24</v>
      </c>
      <c r="F122" s="24" t="str">
        <f>E17</f>
        <v>Obec Nová Lhota</v>
      </c>
      <c r="I122" s="26" t="s">
        <v>30</v>
      </c>
      <c r="J122" s="29" t="str">
        <f>E23</f>
        <v xml:space="preserve"> </v>
      </c>
      <c r="L122" s="31"/>
    </row>
    <row r="123" spans="2:63" s="1" customFormat="1" ht="15.15" customHeight="1">
      <c r="B123" s="31"/>
      <c r="C123" s="26" t="s">
        <v>28</v>
      </c>
      <c r="F123" s="24" t="str">
        <f>IF(E20="","",E20)</f>
        <v>Vyplň údaj</v>
      </c>
      <c r="I123" s="26" t="s">
        <v>32</v>
      </c>
      <c r="J123" s="29" t="str">
        <f>E26</f>
        <v xml:space="preserve">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15"/>
      <c r="C125" s="116" t="s">
        <v>137</v>
      </c>
      <c r="D125" s="117" t="s">
        <v>59</v>
      </c>
      <c r="E125" s="117" t="s">
        <v>55</v>
      </c>
      <c r="F125" s="117" t="s">
        <v>56</v>
      </c>
      <c r="G125" s="117" t="s">
        <v>138</v>
      </c>
      <c r="H125" s="117" t="s">
        <v>139</v>
      </c>
      <c r="I125" s="117" t="s">
        <v>140</v>
      </c>
      <c r="J125" s="118" t="s">
        <v>126</v>
      </c>
      <c r="K125" s="119" t="s">
        <v>141</v>
      </c>
      <c r="L125" s="115"/>
      <c r="M125" s="58" t="s">
        <v>1</v>
      </c>
      <c r="N125" s="59" t="s">
        <v>38</v>
      </c>
      <c r="O125" s="59" t="s">
        <v>142</v>
      </c>
      <c r="P125" s="59" t="s">
        <v>143</v>
      </c>
      <c r="Q125" s="59" t="s">
        <v>144</v>
      </c>
      <c r="R125" s="59" t="s">
        <v>145</v>
      </c>
      <c r="S125" s="59" t="s">
        <v>146</v>
      </c>
      <c r="T125" s="60" t="s">
        <v>147</v>
      </c>
    </row>
    <row r="126" spans="2:63" s="1" customFormat="1" ht="22.8" customHeight="1">
      <c r="B126" s="31"/>
      <c r="C126" s="63" t="s">
        <v>148</v>
      </c>
      <c r="J126" s="120">
        <f>BK126</f>
        <v>0</v>
      </c>
      <c r="L126" s="31"/>
      <c r="M126" s="61"/>
      <c r="N126" s="52"/>
      <c r="O126" s="52"/>
      <c r="P126" s="121">
        <f>P127</f>
        <v>0</v>
      </c>
      <c r="Q126" s="52"/>
      <c r="R126" s="121">
        <f>R127</f>
        <v>13.586449200000001</v>
      </c>
      <c r="S126" s="52"/>
      <c r="T126" s="122">
        <f>T127</f>
        <v>4.32</v>
      </c>
      <c r="AT126" s="16" t="s">
        <v>73</v>
      </c>
      <c r="AU126" s="16" t="s">
        <v>128</v>
      </c>
      <c r="BK126" s="123">
        <f>BK127</f>
        <v>0</v>
      </c>
    </row>
    <row r="127" spans="2:63" s="11" customFormat="1" ht="25.95" customHeight="1">
      <c r="B127" s="124"/>
      <c r="D127" s="125" t="s">
        <v>73</v>
      </c>
      <c r="E127" s="126" t="s">
        <v>149</v>
      </c>
      <c r="F127" s="126" t="s">
        <v>150</v>
      </c>
      <c r="I127" s="127"/>
      <c r="J127" s="128">
        <f>BK127</f>
        <v>0</v>
      </c>
      <c r="L127" s="124"/>
      <c r="M127" s="129"/>
      <c r="P127" s="130">
        <f>P128+P134+P147+P152+P157</f>
        <v>0</v>
      </c>
      <c r="R127" s="130">
        <f>R128+R134+R147+R152+R157</f>
        <v>13.586449200000001</v>
      </c>
      <c r="T127" s="131">
        <f>T128+T134+T147+T152+T157</f>
        <v>4.32</v>
      </c>
      <c r="AR127" s="125" t="s">
        <v>78</v>
      </c>
      <c r="AT127" s="132" t="s">
        <v>73</v>
      </c>
      <c r="AU127" s="132" t="s">
        <v>74</v>
      </c>
      <c r="AY127" s="125" t="s">
        <v>151</v>
      </c>
      <c r="BK127" s="133">
        <f>BK128+BK134+BK147+BK152+BK157</f>
        <v>0</v>
      </c>
    </row>
    <row r="128" spans="2:63" s="11" customFormat="1" ht="22.8" customHeight="1">
      <c r="B128" s="124"/>
      <c r="D128" s="125" t="s">
        <v>73</v>
      </c>
      <c r="E128" s="134" t="s">
        <v>78</v>
      </c>
      <c r="F128" s="134" t="s">
        <v>152</v>
      </c>
      <c r="I128" s="127"/>
      <c r="J128" s="135">
        <f>BK128</f>
        <v>0</v>
      </c>
      <c r="L128" s="124"/>
      <c r="M128" s="129"/>
      <c r="P128" s="130">
        <f>SUM(P129:P133)</f>
        <v>0</v>
      </c>
      <c r="R128" s="130">
        <f>SUM(R129:R133)</f>
        <v>0</v>
      </c>
      <c r="T128" s="131">
        <f>SUM(T129:T133)</f>
        <v>4.32</v>
      </c>
      <c r="AR128" s="125" t="s">
        <v>78</v>
      </c>
      <c r="AT128" s="132" t="s">
        <v>73</v>
      </c>
      <c r="AU128" s="132" t="s">
        <v>78</v>
      </c>
      <c r="AY128" s="125" t="s">
        <v>151</v>
      </c>
      <c r="BK128" s="133">
        <f>SUM(BK129:BK133)</f>
        <v>0</v>
      </c>
    </row>
    <row r="129" spans="2:65" s="1" customFormat="1" ht="24.15" customHeight="1">
      <c r="B129" s="31"/>
      <c r="C129" s="136" t="s">
        <v>78</v>
      </c>
      <c r="D129" s="136" t="s">
        <v>153</v>
      </c>
      <c r="E129" s="137" t="s">
        <v>690</v>
      </c>
      <c r="F129" s="138" t="s">
        <v>691</v>
      </c>
      <c r="G129" s="139" t="s">
        <v>156</v>
      </c>
      <c r="H129" s="140">
        <v>18</v>
      </c>
      <c r="I129" s="141"/>
      <c r="J129" s="142">
        <f>ROUND(I129*H129,2)</f>
        <v>0</v>
      </c>
      <c r="K129" s="143"/>
      <c r="L129" s="31"/>
      <c r="M129" s="144" t="s">
        <v>1</v>
      </c>
      <c r="N129" s="145" t="s">
        <v>39</v>
      </c>
      <c r="P129" s="146">
        <f>O129*H129</f>
        <v>0</v>
      </c>
      <c r="Q129" s="146">
        <v>0</v>
      </c>
      <c r="R129" s="146">
        <f>Q129*H129</f>
        <v>0</v>
      </c>
      <c r="S129" s="146">
        <v>0.24</v>
      </c>
      <c r="T129" s="147">
        <f>S129*H129</f>
        <v>4.32</v>
      </c>
      <c r="AR129" s="148" t="s">
        <v>92</v>
      </c>
      <c r="AT129" s="148" t="s">
        <v>153</v>
      </c>
      <c r="AU129" s="148" t="s">
        <v>82</v>
      </c>
      <c r="AY129" s="16" t="s">
        <v>151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6" t="s">
        <v>78</v>
      </c>
      <c r="BK129" s="149">
        <f>ROUND(I129*H129,2)</f>
        <v>0</v>
      </c>
      <c r="BL129" s="16" t="s">
        <v>92</v>
      </c>
      <c r="BM129" s="148" t="s">
        <v>939</v>
      </c>
    </row>
    <row r="130" spans="2:65" s="12" customFormat="1" ht="10.199999999999999">
      <c r="B130" s="150"/>
      <c r="D130" s="151" t="s">
        <v>158</v>
      </c>
      <c r="E130" s="152" t="s">
        <v>1</v>
      </c>
      <c r="F130" s="153" t="s">
        <v>940</v>
      </c>
      <c r="H130" s="154">
        <v>18</v>
      </c>
      <c r="I130" s="155"/>
      <c r="L130" s="150"/>
      <c r="M130" s="156"/>
      <c r="T130" s="157"/>
      <c r="AT130" s="152" t="s">
        <v>158</v>
      </c>
      <c r="AU130" s="152" t="s">
        <v>82</v>
      </c>
      <c r="AV130" s="12" t="s">
        <v>82</v>
      </c>
      <c r="AW130" s="12" t="s">
        <v>31</v>
      </c>
      <c r="AX130" s="12" t="s">
        <v>78</v>
      </c>
      <c r="AY130" s="152" t="s">
        <v>151</v>
      </c>
    </row>
    <row r="131" spans="2:65" s="1" customFormat="1" ht="24.15" customHeight="1">
      <c r="B131" s="31"/>
      <c r="C131" s="136" t="s">
        <v>82</v>
      </c>
      <c r="D131" s="136" t="s">
        <v>153</v>
      </c>
      <c r="E131" s="137" t="s">
        <v>207</v>
      </c>
      <c r="F131" s="138" t="s">
        <v>208</v>
      </c>
      <c r="G131" s="139" t="s">
        <v>156</v>
      </c>
      <c r="H131" s="140">
        <v>9.9</v>
      </c>
      <c r="I131" s="141"/>
      <c r="J131" s="142">
        <f>ROUND(I131*H131,2)</f>
        <v>0</v>
      </c>
      <c r="K131" s="143"/>
      <c r="L131" s="31"/>
      <c r="M131" s="144" t="s">
        <v>1</v>
      </c>
      <c r="N131" s="145" t="s">
        <v>39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92</v>
      </c>
      <c r="AT131" s="148" t="s">
        <v>153</v>
      </c>
      <c r="AU131" s="148" t="s">
        <v>82</v>
      </c>
      <c r="AY131" s="16" t="s">
        <v>151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6" t="s">
        <v>78</v>
      </c>
      <c r="BK131" s="149">
        <f>ROUND(I131*H131,2)</f>
        <v>0</v>
      </c>
      <c r="BL131" s="16" t="s">
        <v>92</v>
      </c>
      <c r="BM131" s="148" t="s">
        <v>941</v>
      </c>
    </row>
    <row r="132" spans="2:65" s="12" customFormat="1" ht="10.199999999999999">
      <c r="B132" s="150"/>
      <c r="D132" s="151" t="s">
        <v>158</v>
      </c>
      <c r="E132" s="152" t="s">
        <v>1</v>
      </c>
      <c r="F132" s="153" t="s">
        <v>942</v>
      </c>
      <c r="H132" s="154">
        <v>9</v>
      </c>
      <c r="I132" s="155"/>
      <c r="L132" s="150"/>
      <c r="M132" s="156"/>
      <c r="T132" s="157"/>
      <c r="AT132" s="152" t="s">
        <v>158</v>
      </c>
      <c r="AU132" s="152" t="s">
        <v>82</v>
      </c>
      <c r="AV132" s="12" t="s">
        <v>82</v>
      </c>
      <c r="AW132" s="12" t="s">
        <v>31</v>
      </c>
      <c r="AX132" s="12" t="s">
        <v>78</v>
      </c>
      <c r="AY132" s="152" t="s">
        <v>151</v>
      </c>
    </row>
    <row r="133" spans="2:65" s="12" customFormat="1" ht="10.199999999999999">
      <c r="B133" s="150"/>
      <c r="D133" s="151" t="s">
        <v>158</v>
      </c>
      <c r="F133" s="153" t="s">
        <v>943</v>
      </c>
      <c r="H133" s="154">
        <v>9.9</v>
      </c>
      <c r="I133" s="155"/>
      <c r="L133" s="150"/>
      <c r="M133" s="156"/>
      <c r="T133" s="157"/>
      <c r="AT133" s="152" t="s">
        <v>158</v>
      </c>
      <c r="AU133" s="152" t="s">
        <v>82</v>
      </c>
      <c r="AV133" s="12" t="s">
        <v>82</v>
      </c>
      <c r="AW133" s="12" t="s">
        <v>4</v>
      </c>
      <c r="AX133" s="12" t="s">
        <v>78</v>
      </c>
      <c r="AY133" s="152" t="s">
        <v>151</v>
      </c>
    </row>
    <row r="134" spans="2:65" s="11" customFormat="1" ht="22.8" customHeight="1">
      <c r="B134" s="124"/>
      <c r="D134" s="125" t="s">
        <v>73</v>
      </c>
      <c r="E134" s="134" t="s">
        <v>170</v>
      </c>
      <c r="F134" s="134" t="s">
        <v>217</v>
      </c>
      <c r="I134" s="127"/>
      <c r="J134" s="135">
        <f>BK134</f>
        <v>0</v>
      </c>
      <c r="L134" s="124"/>
      <c r="M134" s="129"/>
      <c r="P134" s="130">
        <f>SUM(P135:P146)</f>
        <v>0</v>
      </c>
      <c r="R134" s="130">
        <f>SUM(R135:R146)</f>
        <v>11.88531</v>
      </c>
      <c r="T134" s="131">
        <f>SUM(T135:T146)</f>
        <v>0</v>
      </c>
      <c r="AR134" s="125" t="s">
        <v>78</v>
      </c>
      <c r="AT134" s="132" t="s">
        <v>73</v>
      </c>
      <c r="AU134" s="132" t="s">
        <v>78</v>
      </c>
      <c r="AY134" s="125" t="s">
        <v>151</v>
      </c>
      <c r="BK134" s="133">
        <f>SUM(BK135:BK146)</f>
        <v>0</v>
      </c>
    </row>
    <row r="135" spans="2:65" s="1" customFormat="1" ht="21.75" customHeight="1">
      <c r="B135" s="31"/>
      <c r="C135" s="136" t="s">
        <v>89</v>
      </c>
      <c r="D135" s="136" t="s">
        <v>153</v>
      </c>
      <c r="E135" s="137" t="s">
        <v>515</v>
      </c>
      <c r="F135" s="138" t="s">
        <v>516</v>
      </c>
      <c r="G135" s="139" t="s">
        <v>156</v>
      </c>
      <c r="H135" s="140">
        <v>9</v>
      </c>
      <c r="I135" s="141"/>
      <c r="J135" s="142">
        <f>ROUND(I135*H135,2)</f>
        <v>0</v>
      </c>
      <c r="K135" s="143"/>
      <c r="L135" s="31"/>
      <c r="M135" s="144" t="s">
        <v>1</v>
      </c>
      <c r="N135" s="145" t="s">
        <v>39</v>
      </c>
      <c r="P135" s="146">
        <f>O135*H135</f>
        <v>0</v>
      </c>
      <c r="Q135" s="146">
        <v>9.1999999999999998E-2</v>
      </c>
      <c r="R135" s="146">
        <f>Q135*H135</f>
        <v>0.82799999999999996</v>
      </c>
      <c r="S135" s="146">
        <v>0</v>
      </c>
      <c r="T135" s="147">
        <f>S135*H135</f>
        <v>0</v>
      </c>
      <c r="AR135" s="148" t="s">
        <v>92</v>
      </c>
      <c r="AT135" s="148" t="s">
        <v>153</v>
      </c>
      <c r="AU135" s="148" t="s">
        <v>82</v>
      </c>
      <c r="AY135" s="16" t="s">
        <v>151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78</v>
      </c>
      <c r="BK135" s="149">
        <f>ROUND(I135*H135,2)</f>
        <v>0</v>
      </c>
      <c r="BL135" s="16" t="s">
        <v>92</v>
      </c>
      <c r="BM135" s="148" t="s">
        <v>944</v>
      </c>
    </row>
    <row r="136" spans="2:65" s="12" customFormat="1" ht="10.199999999999999">
      <c r="B136" s="150"/>
      <c r="D136" s="151" t="s">
        <v>158</v>
      </c>
      <c r="E136" s="152" t="s">
        <v>1</v>
      </c>
      <c r="F136" s="153" t="s">
        <v>942</v>
      </c>
      <c r="H136" s="154">
        <v>9</v>
      </c>
      <c r="I136" s="155"/>
      <c r="L136" s="150"/>
      <c r="M136" s="156"/>
      <c r="T136" s="157"/>
      <c r="AT136" s="152" t="s">
        <v>158</v>
      </c>
      <c r="AU136" s="152" t="s">
        <v>82</v>
      </c>
      <c r="AV136" s="12" t="s">
        <v>82</v>
      </c>
      <c r="AW136" s="12" t="s">
        <v>31</v>
      </c>
      <c r="AX136" s="12" t="s">
        <v>78</v>
      </c>
      <c r="AY136" s="152" t="s">
        <v>151</v>
      </c>
    </row>
    <row r="137" spans="2:65" s="1" customFormat="1" ht="21.75" customHeight="1">
      <c r="B137" s="31"/>
      <c r="C137" s="136" t="s">
        <v>92</v>
      </c>
      <c r="D137" s="136" t="s">
        <v>153</v>
      </c>
      <c r="E137" s="137" t="s">
        <v>520</v>
      </c>
      <c r="F137" s="138" t="s">
        <v>521</v>
      </c>
      <c r="G137" s="139" t="s">
        <v>156</v>
      </c>
      <c r="H137" s="140">
        <v>9.9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0.46</v>
      </c>
      <c r="R137" s="146">
        <f>Q137*H137</f>
        <v>4.5540000000000003</v>
      </c>
      <c r="S137" s="146">
        <v>0</v>
      </c>
      <c r="T137" s="147">
        <f>S137*H137</f>
        <v>0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945</v>
      </c>
    </row>
    <row r="138" spans="2:65" s="12" customFormat="1" ht="10.199999999999999">
      <c r="B138" s="150"/>
      <c r="D138" s="151" t="s">
        <v>158</v>
      </c>
      <c r="E138" s="152" t="s">
        <v>1</v>
      </c>
      <c r="F138" s="153" t="s">
        <v>942</v>
      </c>
      <c r="H138" s="154">
        <v>9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78</v>
      </c>
      <c r="AY138" s="152" t="s">
        <v>151</v>
      </c>
    </row>
    <row r="139" spans="2:65" s="12" customFormat="1" ht="10.199999999999999">
      <c r="B139" s="150"/>
      <c r="D139" s="151" t="s">
        <v>158</v>
      </c>
      <c r="F139" s="153" t="s">
        <v>943</v>
      </c>
      <c r="H139" s="154">
        <v>9.9</v>
      </c>
      <c r="I139" s="155"/>
      <c r="L139" s="150"/>
      <c r="M139" s="156"/>
      <c r="T139" s="157"/>
      <c r="AT139" s="152" t="s">
        <v>158</v>
      </c>
      <c r="AU139" s="152" t="s">
        <v>82</v>
      </c>
      <c r="AV139" s="12" t="s">
        <v>82</v>
      </c>
      <c r="AW139" s="12" t="s">
        <v>4</v>
      </c>
      <c r="AX139" s="12" t="s">
        <v>78</v>
      </c>
      <c r="AY139" s="152" t="s">
        <v>151</v>
      </c>
    </row>
    <row r="140" spans="2:65" s="1" customFormat="1" ht="21.75" customHeight="1">
      <c r="B140" s="31"/>
      <c r="C140" s="136" t="s">
        <v>170</v>
      </c>
      <c r="D140" s="136" t="s">
        <v>153</v>
      </c>
      <c r="E140" s="137" t="s">
        <v>625</v>
      </c>
      <c r="F140" s="138" t="s">
        <v>626</v>
      </c>
      <c r="G140" s="139" t="s">
        <v>156</v>
      </c>
      <c r="H140" s="140">
        <v>18</v>
      </c>
      <c r="I140" s="141"/>
      <c r="J140" s="142">
        <f>ROUND(I140*H140,2)</f>
        <v>0</v>
      </c>
      <c r="K140" s="143"/>
      <c r="L140" s="31"/>
      <c r="M140" s="144" t="s">
        <v>1</v>
      </c>
      <c r="N140" s="145" t="s">
        <v>39</v>
      </c>
      <c r="P140" s="146">
        <f>O140*H140</f>
        <v>0</v>
      </c>
      <c r="Q140" s="146">
        <v>0.24922</v>
      </c>
      <c r="R140" s="146">
        <f>Q140*H140</f>
        <v>4.4859600000000004</v>
      </c>
      <c r="S140" s="146">
        <v>0</v>
      </c>
      <c r="T140" s="147">
        <f>S140*H140</f>
        <v>0</v>
      </c>
      <c r="AR140" s="148" t="s">
        <v>92</v>
      </c>
      <c r="AT140" s="148" t="s">
        <v>153</v>
      </c>
      <c r="AU140" s="148" t="s">
        <v>82</v>
      </c>
      <c r="AY140" s="16" t="s">
        <v>151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6" t="s">
        <v>78</v>
      </c>
      <c r="BK140" s="149">
        <f>ROUND(I140*H140,2)</f>
        <v>0</v>
      </c>
      <c r="BL140" s="16" t="s">
        <v>92</v>
      </c>
      <c r="BM140" s="148" t="s">
        <v>946</v>
      </c>
    </row>
    <row r="141" spans="2:65" s="12" customFormat="1" ht="10.199999999999999">
      <c r="B141" s="150"/>
      <c r="D141" s="151" t="s">
        <v>158</v>
      </c>
      <c r="E141" s="152" t="s">
        <v>1</v>
      </c>
      <c r="F141" s="153" t="s">
        <v>940</v>
      </c>
      <c r="H141" s="154">
        <v>18</v>
      </c>
      <c r="I141" s="155"/>
      <c r="L141" s="150"/>
      <c r="M141" s="156"/>
      <c r="T141" s="157"/>
      <c r="AT141" s="152" t="s">
        <v>158</v>
      </c>
      <c r="AU141" s="152" t="s">
        <v>82</v>
      </c>
      <c r="AV141" s="12" t="s">
        <v>82</v>
      </c>
      <c r="AW141" s="12" t="s">
        <v>31</v>
      </c>
      <c r="AX141" s="12" t="s">
        <v>78</v>
      </c>
      <c r="AY141" s="152" t="s">
        <v>151</v>
      </c>
    </row>
    <row r="142" spans="2:65" s="1" customFormat="1" ht="24.15" customHeight="1">
      <c r="B142" s="31"/>
      <c r="C142" s="136" t="s">
        <v>99</v>
      </c>
      <c r="D142" s="136" t="s">
        <v>153</v>
      </c>
      <c r="E142" s="137" t="s">
        <v>629</v>
      </c>
      <c r="F142" s="138" t="s">
        <v>630</v>
      </c>
      <c r="G142" s="139" t="s">
        <v>156</v>
      </c>
      <c r="H142" s="140">
        <v>9</v>
      </c>
      <c r="I142" s="141"/>
      <c r="J142" s="142">
        <f>ROUND(I142*H142,2)</f>
        <v>0</v>
      </c>
      <c r="K142" s="143"/>
      <c r="L142" s="31"/>
      <c r="M142" s="144" t="s">
        <v>1</v>
      </c>
      <c r="N142" s="145" t="s">
        <v>39</v>
      </c>
      <c r="P142" s="146">
        <f>O142*H142</f>
        <v>0</v>
      </c>
      <c r="Q142" s="146">
        <v>8.9219999999999994E-2</v>
      </c>
      <c r="R142" s="146">
        <f>Q142*H142</f>
        <v>0.80297999999999992</v>
      </c>
      <c r="S142" s="146">
        <v>0</v>
      </c>
      <c r="T142" s="147">
        <f>S142*H142</f>
        <v>0</v>
      </c>
      <c r="AR142" s="148" t="s">
        <v>92</v>
      </c>
      <c r="AT142" s="148" t="s">
        <v>153</v>
      </c>
      <c r="AU142" s="148" t="s">
        <v>82</v>
      </c>
      <c r="AY142" s="16" t="s">
        <v>151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6" t="s">
        <v>78</v>
      </c>
      <c r="BK142" s="149">
        <f>ROUND(I142*H142,2)</f>
        <v>0</v>
      </c>
      <c r="BL142" s="16" t="s">
        <v>92</v>
      </c>
      <c r="BM142" s="148" t="s">
        <v>947</v>
      </c>
    </row>
    <row r="143" spans="2:65" s="12" customFormat="1" ht="10.199999999999999">
      <c r="B143" s="150"/>
      <c r="D143" s="151" t="s">
        <v>158</v>
      </c>
      <c r="E143" s="152" t="s">
        <v>1</v>
      </c>
      <c r="F143" s="153" t="s">
        <v>942</v>
      </c>
      <c r="H143" s="154">
        <v>9</v>
      </c>
      <c r="I143" s="155"/>
      <c r="L143" s="150"/>
      <c r="M143" s="156"/>
      <c r="T143" s="157"/>
      <c r="AT143" s="152" t="s">
        <v>158</v>
      </c>
      <c r="AU143" s="152" t="s">
        <v>82</v>
      </c>
      <c r="AV143" s="12" t="s">
        <v>82</v>
      </c>
      <c r="AW143" s="12" t="s">
        <v>31</v>
      </c>
      <c r="AX143" s="12" t="s">
        <v>78</v>
      </c>
      <c r="AY143" s="152" t="s">
        <v>151</v>
      </c>
    </row>
    <row r="144" spans="2:65" s="1" customFormat="1" ht="21.75" customHeight="1">
      <c r="B144" s="31"/>
      <c r="C144" s="165" t="s">
        <v>102</v>
      </c>
      <c r="D144" s="165" t="s">
        <v>257</v>
      </c>
      <c r="E144" s="166" t="s">
        <v>258</v>
      </c>
      <c r="F144" s="167" t="s">
        <v>259</v>
      </c>
      <c r="G144" s="168" t="s">
        <v>156</v>
      </c>
      <c r="H144" s="169">
        <v>9.27</v>
      </c>
      <c r="I144" s="170"/>
      <c r="J144" s="171">
        <f>ROUND(I144*H144,2)</f>
        <v>0</v>
      </c>
      <c r="K144" s="172"/>
      <c r="L144" s="173"/>
      <c r="M144" s="174" t="s">
        <v>1</v>
      </c>
      <c r="N144" s="175" t="s">
        <v>39</v>
      </c>
      <c r="P144" s="146">
        <f>O144*H144</f>
        <v>0</v>
      </c>
      <c r="Q144" s="146">
        <v>0.13100000000000001</v>
      </c>
      <c r="R144" s="146">
        <f>Q144*H144</f>
        <v>1.2143699999999999</v>
      </c>
      <c r="S144" s="146">
        <v>0</v>
      </c>
      <c r="T144" s="147">
        <f>S144*H144</f>
        <v>0</v>
      </c>
      <c r="AR144" s="148" t="s">
        <v>187</v>
      </c>
      <c r="AT144" s="148" t="s">
        <v>257</v>
      </c>
      <c r="AU144" s="148" t="s">
        <v>82</v>
      </c>
      <c r="AY144" s="16" t="s">
        <v>151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6" t="s">
        <v>78</v>
      </c>
      <c r="BK144" s="149">
        <f>ROUND(I144*H144,2)</f>
        <v>0</v>
      </c>
      <c r="BL144" s="16" t="s">
        <v>92</v>
      </c>
      <c r="BM144" s="148" t="s">
        <v>948</v>
      </c>
    </row>
    <row r="145" spans="2:65" s="12" customFormat="1" ht="10.199999999999999">
      <c r="B145" s="150"/>
      <c r="D145" s="151" t="s">
        <v>158</v>
      </c>
      <c r="E145" s="152" t="s">
        <v>1</v>
      </c>
      <c r="F145" s="153" t="s">
        <v>942</v>
      </c>
      <c r="H145" s="154">
        <v>9</v>
      </c>
      <c r="I145" s="155"/>
      <c r="L145" s="150"/>
      <c r="M145" s="156"/>
      <c r="T145" s="157"/>
      <c r="AT145" s="152" t="s">
        <v>158</v>
      </c>
      <c r="AU145" s="152" t="s">
        <v>82</v>
      </c>
      <c r="AV145" s="12" t="s">
        <v>82</v>
      </c>
      <c r="AW145" s="12" t="s">
        <v>31</v>
      </c>
      <c r="AX145" s="12" t="s">
        <v>78</v>
      </c>
      <c r="AY145" s="152" t="s">
        <v>151</v>
      </c>
    </row>
    <row r="146" spans="2:65" s="12" customFormat="1" ht="10.199999999999999">
      <c r="B146" s="150"/>
      <c r="D146" s="151" t="s">
        <v>158</v>
      </c>
      <c r="F146" s="153" t="s">
        <v>949</v>
      </c>
      <c r="H146" s="154">
        <v>9.27</v>
      </c>
      <c r="I146" s="155"/>
      <c r="L146" s="150"/>
      <c r="M146" s="156"/>
      <c r="T146" s="157"/>
      <c r="AT146" s="152" t="s">
        <v>158</v>
      </c>
      <c r="AU146" s="152" t="s">
        <v>82</v>
      </c>
      <c r="AV146" s="12" t="s">
        <v>82</v>
      </c>
      <c r="AW146" s="12" t="s">
        <v>4</v>
      </c>
      <c r="AX146" s="12" t="s">
        <v>78</v>
      </c>
      <c r="AY146" s="152" t="s">
        <v>151</v>
      </c>
    </row>
    <row r="147" spans="2:65" s="11" customFormat="1" ht="22.8" customHeight="1">
      <c r="B147" s="124"/>
      <c r="D147" s="125" t="s">
        <v>73</v>
      </c>
      <c r="E147" s="134" t="s">
        <v>192</v>
      </c>
      <c r="F147" s="134" t="s">
        <v>309</v>
      </c>
      <c r="I147" s="127"/>
      <c r="J147" s="135">
        <f>BK147</f>
        <v>0</v>
      </c>
      <c r="L147" s="124"/>
      <c r="M147" s="129"/>
      <c r="P147" s="130">
        <f>SUM(P148:P151)</f>
        <v>0</v>
      </c>
      <c r="R147" s="130">
        <f>SUM(R148:R151)</f>
        <v>1.7011392000000001</v>
      </c>
      <c r="T147" s="131">
        <f>SUM(T148:T151)</f>
        <v>0</v>
      </c>
      <c r="AR147" s="125" t="s">
        <v>78</v>
      </c>
      <c r="AT147" s="132" t="s">
        <v>73</v>
      </c>
      <c r="AU147" s="132" t="s">
        <v>78</v>
      </c>
      <c r="AY147" s="125" t="s">
        <v>151</v>
      </c>
      <c r="BK147" s="133">
        <f>SUM(BK148:BK151)</f>
        <v>0</v>
      </c>
    </row>
    <row r="148" spans="2:65" s="1" customFormat="1" ht="33" customHeight="1">
      <c r="B148" s="31"/>
      <c r="C148" s="136" t="s">
        <v>187</v>
      </c>
      <c r="D148" s="136" t="s">
        <v>153</v>
      </c>
      <c r="E148" s="137" t="s">
        <v>320</v>
      </c>
      <c r="F148" s="138" t="s">
        <v>321</v>
      </c>
      <c r="G148" s="139" t="s">
        <v>173</v>
      </c>
      <c r="H148" s="140">
        <v>8</v>
      </c>
      <c r="I148" s="141"/>
      <c r="J148" s="142">
        <f>ROUND(I148*H148,2)</f>
        <v>0</v>
      </c>
      <c r="K148" s="143"/>
      <c r="L148" s="31"/>
      <c r="M148" s="144" t="s">
        <v>1</v>
      </c>
      <c r="N148" s="145" t="s">
        <v>39</v>
      </c>
      <c r="P148" s="146">
        <f>O148*H148</f>
        <v>0</v>
      </c>
      <c r="Q148" s="146">
        <v>0.15540000000000001</v>
      </c>
      <c r="R148" s="146">
        <f>Q148*H148</f>
        <v>1.2432000000000001</v>
      </c>
      <c r="S148" s="146">
        <v>0</v>
      </c>
      <c r="T148" s="147">
        <f>S148*H148</f>
        <v>0</v>
      </c>
      <c r="AR148" s="148" t="s">
        <v>92</v>
      </c>
      <c r="AT148" s="148" t="s">
        <v>153</v>
      </c>
      <c r="AU148" s="148" t="s">
        <v>82</v>
      </c>
      <c r="AY148" s="16" t="s">
        <v>151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6" t="s">
        <v>78</v>
      </c>
      <c r="BK148" s="149">
        <f>ROUND(I148*H148,2)</f>
        <v>0</v>
      </c>
      <c r="BL148" s="16" t="s">
        <v>92</v>
      </c>
      <c r="BM148" s="148" t="s">
        <v>950</v>
      </c>
    </row>
    <row r="149" spans="2:65" s="12" customFormat="1" ht="10.199999999999999">
      <c r="B149" s="150"/>
      <c r="D149" s="151" t="s">
        <v>158</v>
      </c>
      <c r="E149" s="152" t="s">
        <v>1</v>
      </c>
      <c r="F149" s="153" t="s">
        <v>951</v>
      </c>
      <c r="H149" s="154">
        <v>8</v>
      </c>
      <c r="I149" s="155"/>
      <c r="L149" s="150"/>
      <c r="M149" s="156"/>
      <c r="T149" s="157"/>
      <c r="AT149" s="152" t="s">
        <v>158</v>
      </c>
      <c r="AU149" s="152" t="s">
        <v>82</v>
      </c>
      <c r="AV149" s="12" t="s">
        <v>82</v>
      </c>
      <c r="AW149" s="12" t="s">
        <v>31</v>
      </c>
      <c r="AX149" s="12" t="s">
        <v>78</v>
      </c>
      <c r="AY149" s="152" t="s">
        <v>151</v>
      </c>
    </row>
    <row r="150" spans="2:65" s="1" customFormat="1" ht="16.5" customHeight="1">
      <c r="B150" s="31"/>
      <c r="C150" s="165" t="s">
        <v>192</v>
      </c>
      <c r="D150" s="165" t="s">
        <v>257</v>
      </c>
      <c r="E150" s="166" t="s">
        <v>339</v>
      </c>
      <c r="F150" s="167" t="s">
        <v>340</v>
      </c>
      <c r="G150" s="168" t="s">
        <v>173</v>
      </c>
      <c r="H150" s="169">
        <v>8.16</v>
      </c>
      <c r="I150" s="170"/>
      <c r="J150" s="171">
        <f>ROUND(I150*H150,2)</f>
        <v>0</v>
      </c>
      <c r="K150" s="172"/>
      <c r="L150" s="173"/>
      <c r="M150" s="174" t="s">
        <v>1</v>
      </c>
      <c r="N150" s="175" t="s">
        <v>39</v>
      </c>
      <c r="P150" s="146">
        <f>O150*H150</f>
        <v>0</v>
      </c>
      <c r="Q150" s="146">
        <v>5.6120000000000003E-2</v>
      </c>
      <c r="R150" s="146">
        <f>Q150*H150</f>
        <v>0.45793920000000005</v>
      </c>
      <c r="S150" s="146">
        <v>0</v>
      </c>
      <c r="T150" s="147">
        <f>S150*H150</f>
        <v>0</v>
      </c>
      <c r="AR150" s="148" t="s">
        <v>187</v>
      </c>
      <c r="AT150" s="148" t="s">
        <v>257</v>
      </c>
      <c r="AU150" s="148" t="s">
        <v>82</v>
      </c>
      <c r="AY150" s="16" t="s">
        <v>151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6" t="s">
        <v>78</v>
      </c>
      <c r="BK150" s="149">
        <f>ROUND(I150*H150,2)</f>
        <v>0</v>
      </c>
      <c r="BL150" s="16" t="s">
        <v>92</v>
      </c>
      <c r="BM150" s="148" t="s">
        <v>952</v>
      </c>
    </row>
    <row r="151" spans="2:65" s="12" customFormat="1" ht="10.199999999999999">
      <c r="B151" s="150"/>
      <c r="D151" s="151" t="s">
        <v>158</v>
      </c>
      <c r="F151" s="153" t="s">
        <v>953</v>
      </c>
      <c r="H151" s="154">
        <v>8.16</v>
      </c>
      <c r="I151" s="155"/>
      <c r="L151" s="150"/>
      <c r="M151" s="156"/>
      <c r="T151" s="157"/>
      <c r="AT151" s="152" t="s">
        <v>158</v>
      </c>
      <c r="AU151" s="152" t="s">
        <v>82</v>
      </c>
      <c r="AV151" s="12" t="s">
        <v>82</v>
      </c>
      <c r="AW151" s="12" t="s">
        <v>4</v>
      </c>
      <c r="AX151" s="12" t="s">
        <v>78</v>
      </c>
      <c r="AY151" s="152" t="s">
        <v>151</v>
      </c>
    </row>
    <row r="152" spans="2:65" s="11" customFormat="1" ht="22.8" customHeight="1">
      <c r="B152" s="124"/>
      <c r="D152" s="125" t="s">
        <v>73</v>
      </c>
      <c r="E152" s="134" t="s">
        <v>351</v>
      </c>
      <c r="F152" s="134" t="s">
        <v>352</v>
      </c>
      <c r="I152" s="127"/>
      <c r="J152" s="135">
        <f>BK152</f>
        <v>0</v>
      </c>
      <c r="L152" s="124"/>
      <c r="M152" s="129"/>
      <c r="P152" s="130">
        <f>SUM(P153:P156)</f>
        <v>0</v>
      </c>
      <c r="R152" s="130">
        <f>SUM(R153:R156)</f>
        <v>0</v>
      </c>
      <c r="T152" s="131">
        <f>SUM(T153:T156)</f>
        <v>0</v>
      </c>
      <c r="AR152" s="125" t="s">
        <v>78</v>
      </c>
      <c r="AT152" s="132" t="s">
        <v>73</v>
      </c>
      <c r="AU152" s="132" t="s">
        <v>78</v>
      </c>
      <c r="AY152" s="125" t="s">
        <v>151</v>
      </c>
      <c r="BK152" s="133">
        <f>SUM(BK153:BK156)</f>
        <v>0</v>
      </c>
    </row>
    <row r="153" spans="2:65" s="1" customFormat="1" ht="16.5" customHeight="1">
      <c r="B153" s="31"/>
      <c r="C153" s="136" t="s">
        <v>198</v>
      </c>
      <c r="D153" s="136" t="s">
        <v>153</v>
      </c>
      <c r="E153" s="137" t="s">
        <v>354</v>
      </c>
      <c r="F153" s="138" t="s">
        <v>355</v>
      </c>
      <c r="G153" s="139" t="s">
        <v>195</v>
      </c>
      <c r="H153" s="140">
        <v>4.32</v>
      </c>
      <c r="I153" s="141"/>
      <c r="J153" s="142">
        <f>ROUND(I153*H153,2)</f>
        <v>0</v>
      </c>
      <c r="K153" s="143"/>
      <c r="L153" s="31"/>
      <c r="M153" s="144" t="s">
        <v>1</v>
      </c>
      <c r="N153" s="145" t="s">
        <v>39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92</v>
      </c>
      <c r="AT153" s="148" t="s">
        <v>153</v>
      </c>
      <c r="AU153" s="148" t="s">
        <v>82</v>
      </c>
      <c r="AY153" s="16" t="s">
        <v>151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6" t="s">
        <v>78</v>
      </c>
      <c r="BK153" s="149">
        <f>ROUND(I153*H153,2)</f>
        <v>0</v>
      </c>
      <c r="BL153" s="16" t="s">
        <v>92</v>
      </c>
      <c r="BM153" s="148" t="s">
        <v>954</v>
      </c>
    </row>
    <row r="154" spans="2:65" s="1" customFormat="1" ht="24.15" customHeight="1">
      <c r="B154" s="31"/>
      <c r="C154" s="136" t="s">
        <v>203</v>
      </c>
      <c r="D154" s="136" t="s">
        <v>153</v>
      </c>
      <c r="E154" s="137" t="s">
        <v>358</v>
      </c>
      <c r="F154" s="138" t="s">
        <v>359</v>
      </c>
      <c r="G154" s="139" t="s">
        <v>195</v>
      </c>
      <c r="H154" s="140">
        <v>86.4</v>
      </c>
      <c r="I154" s="141"/>
      <c r="J154" s="142">
        <f>ROUND(I154*H154,2)</f>
        <v>0</v>
      </c>
      <c r="K154" s="143"/>
      <c r="L154" s="31"/>
      <c r="M154" s="144" t="s">
        <v>1</v>
      </c>
      <c r="N154" s="145" t="s">
        <v>39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92</v>
      </c>
      <c r="AT154" s="148" t="s">
        <v>153</v>
      </c>
      <c r="AU154" s="148" t="s">
        <v>82</v>
      </c>
      <c r="AY154" s="16" t="s">
        <v>151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6" t="s">
        <v>78</v>
      </c>
      <c r="BK154" s="149">
        <f>ROUND(I154*H154,2)</f>
        <v>0</v>
      </c>
      <c r="BL154" s="16" t="s">
        <v>92</v>
      </c>
      <c r="BM154" s="148" t="s">
        <v>955</v>
      </c>
    </row>
    <row r="155" spans="2:65" s="12" customFormat="1" ht="10.199999999999999">
      <c r="B155" s="150"/>
      <c r="D155" s="151" t="s">
        <v>158</v>
      </c>
      <c r="F155" s="153" t="s">
        <v>956</v>
      </c>
      <c r="H155" s="154">
        <v>86.4</v>
      </c>
      <c r="I155" s="155"/>
      <c r="L155" s="150"/>
      <c r="M155" s="156"/>
      <c r="T155" s="157"/>
      <c r="AT155" s="152" t="s">
        <v>158</v>
      </c>
      <c r="AU155" s="152" t="s">
        <v>82</v>
      </c>
      <c r="AV155" s="12" t="s">
        <v>82</v>
      </c>
      <c r="AW155" s="12" t="s">
        <v>4</v>
      </c>
      <c r="AX155" s="12" t="s">
        <v>78</v>
      </c>
      <c r="AY155" s="152" t="s">
        <v>151</v>
      </c>
    </row>
    <row r="156" spans="2:65" s="1" customFormat="1" ht="37.799999999999997" customHeight="1">
      <c r="B156" s="31"/>
      <c r="C156" s="136" t="s">
        <v>8</v>
      </c>
      <c r="D156" s="136" t="s">
        <v>153</v>
      </c>
      <c r="E156" s="137" t="s">
        <v>363</v>
      </c>
      <c r="F156" s="138" t="s">
        <v>364</v>
      </c>
      <c r="G156" s="139" t="s">
        <v>195</v>
      </c>
      <c r="H156" s="140">
        <v>4.32</v>
      </c>
      <c r="I156" s="141"/>
      <c r="J156" s="142">
        <f>ROUND(I156*H156,2)</f>
        <v>0</v>
      </c>
      <c r="K156" s="143"/>
      <c r="L156" s="31"/>
      <c r="M156" s="144" t="s">
        <v>1</v>
      </c>
      <c r="N156" s="145" t="s">
        <v>39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92</v>
      </c>
      <c r="AT156" s="148" t="s">
        <v>153</v>
      </c>
      <c r="AU156" s="148" t="s">
        <v>82</v>
      </c>
      <c r="AY156" s="16" t="s">
        <v>151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6" t="s">
        <v>78</v>
      </c>
      <c r="BK156" s="149">
        <f>ROUND(I156*H156,2)</f>
        <v>0</v>
      </c>
      <c r="BL156" s="16" t="s">
        <v>92</v>
      </c>
      <c r="BM156" s="148" t="s">
        <v>957</v>
      </c>
    </row>
    <row r="157" spans="2:65" s="11" customFormat="1" ht="22.8" customHeight="1">
      <c r="B157" s="124"/>
      <c r="D157" s="125" t="s">
        <v>73</v>
      </c>
      <c r="E157" s="134" t="s">
        <v>366</v>
      </c>
      <c r="F157" s="134" t="s">
        <v>367</v>
      </c>
      <c r="I157" s="127"/>
      <c r="J157" s="135">
        <f>BK157</f>
        <v>0</v>
      </c>
      <c r="L157" s="124"/>
      <c r="M157" s="129"/>
      <c r="P157" s="130">
        <f>P158</f>
        <v>0</v>
      </c>
      <c r="R157" s="130">
        <f>R158</f>
        <v>0</v>
      </c>
      <c r="T157" s="131">
        <f>T158</f>
        <v>0</v>
      </c>
      <c r="AR157" s="125" t="s">
        <v>78</v>
      </c>
      <c r="AT157" s="132" t="s">
        <v>73</v>
      </c>
      <c r="AU157" s="132" t="s">
        <v>78</v>
      </c>
      <c r="AY157" s="125" t="s">
        <v>151</v>
      </c>
      <c r="BK157" s="133">
        <f>BK158</f>
        <v>0</v>
      </c>
    </row>
    <row r="158" spans="2:65" s="1" customFormat="1" ht="24.15" customHeight="1">
      <c r="B158" s="31"/>
      <c r="C158" s="136" t="s">
        <v>218</v>
      </c>
      <c r="D158" s="136" t="s">
        <v>153</v>
      </c>
      <c r="E158" s="137" t="s">
        <v>369</v>
      </c>
      <c r="F158" s="138" t="s">
        <v>370</v>
      </c>
      <c r="G158" s="139" t="s">
        <v>195</v>
      </c>
      <c r="H158" s="140">
        <v>13.586</v>
      </c>
      <c r="I158" s="141"/>
      <c r="J158" s="142">
        <f>ROUND(I158*H158,2)</f>
        <v>0</v>
      </c>
      <c r="K158" s="143"/>
      <c r="L158" s="31"/>
      <c r="M158" s="176" t="s">
        <v>1</v>
      </c>
      <c r="N158" s="177" t="s">
        <v>39</v>
      </c>
      <c r="O158" s="178"/>
      <c r="P158" s="179">
        <f>O158*H158</f>
        <v>0</v>
      </c>
      <c r="Q158" s="179">
        <v>0</v>
      </c>
      <c r="R158" s="179">
        <f>Q158*H158</f>
        <v>0</v>
      </c>
      <c r="S158" s="179">
        <v>0</v>
      </c>
      <c r="T158" s="180">
        <f>S158*H158</f>
        <v>0</v>
      </c>
      <c r="AR158" s="148" t="s">
        <v>92</v>
      </c>
      <c r="AT158" s="148" t="s">
        <v>153</v>
      </c>
      <c r="AU158" s="148" t="s">
        <v>82</v>
      </c>
      <c r="AY158" s="16" t="s">
        <v>151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6" t="s">
        <v>78</v>
      </c>
      <c r="BK158" s="149">
        <f>ROUND(I158*H158,2)</f>
        <v>0</v>
      </c>
      <c r="BL158" s="16" t="s">
        <v>92</v>
      </c>
      <c r="BM158" s="148" t="s">
        <v>958</v>
      </c>
    </row>
    <row r="159" spans="2:65" s="1" customFormat="1" ht="6.9" customHeight="1">
      <c r="B159" s="43"/>
      <c r="C159" s="44"/>
      <c r="D159" s="44"/>
      <c r="E159" s="44"/>
      <c r="F159" s="44"/>
      <c r="G159" s="44"/>
      <c r="H159" s="44"/>
      <c r="I159" s="44"/>
      <c r="J159" s="44"/>
      <c r="K159" s="44"/>
      <c r="L159" s="31"/>
    </row>
  </sheetData>
  <sheetProtection algorithmName="SHA-512" hashValue="3zagkGwzFpnFwos6Bza+Y1s+6BZ4wzU67HvXpRdKe1yddlvVVR1xzUYDJv4D1Il/NxJzT/XaPOUJfD6VM9aKHg==" saltValue="wPDAVVoZ4qXzoaaD0Z/hkX9muL/w+EaKrqm8dckkVr11L5CwHaONWsj9US4BIrSW0W/YB0F0qRQ8kfxMQovRYw==" spinCount="100000" sheet="1" objects="1" scenarios="1" formatColumns="0" formatRows="0" autoFilter="0"/>
  <autoFilter ref="C125:K158" xr:uid="{00000000-0009-0000-0000-00000B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4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116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0" t="str">
        <f>'Rekapitulace stavby'!K6</f>
        <v>NOVÁ LHOTA - chodník podél silnice III/49916 - etapa 1</v>
      </c>
      <c r="F7" s="231"/>
      <c r="G7" s="231"/>
      <c r="H7" s="231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0" t="s">
        <v>900</v>
      </c>
      <c r="F9" s="232"/>
      <c r="G9" s="232"/>
      <c r="H9" s="232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2" t="s">
        <v>959</v>
      </c>
      <c r="F11" s="232"/>
      <c r="G11" s="232"/>
      <c r="H11" s="232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3" t="str">
        <f>'Rekapitulace stavby'!E14</f>
        <v>Vyplň údaj</v>
      </c>
      <c r="F20" s="197"/>
      <c r="G20" s="197"/>
      <c r="H20" s="197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ROUND(J125,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ROUND((SUM(BE125:BE139)),  2)</f>
        <v>0</v>
      </c>
      <c r="I35" s="95">
        <v>0.21</v>
      </c>
      <c r="J35" s="85">
        <f>ROUND(((SUM(BE125:BE139))*I35),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ROUND((SUM(BF125:BF139)),  2)</f>
        <v>0</v>
      </c>
      <c r="I36" s="95">
        <v>0.12</v>
      </c>
      <c r="J36" s="85">
        <f>ROUND(((SUM(BF125:BF139))*I36),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ROUND((SUM(BG125:BG139)),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ROUND((SUM(BH125:BH139)),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ROUND((SUM(BI125:BI139)),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0" t="str">
        <f>E7</f>
        <v>NOVÁ LHOTA - chodník podél silnice III/49916 - etapa 1</v>
      </c>
      <c r="F85" s="231"/>
      <c r="G85" s="231"/>
      <c r="H85" s="231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0" t="s">
        <v>900</v>
      </c>
      <c r="F87" s="232"/>
      <c r="G87" s="232"/>
      <c r="H87" s="232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2" t="str">
        <f>E11</f>
        <v>6 - úsek 6 - neuznatelné náklady</v>
      </c>
      <c r="F89" s="232"/>
      <c r="G89" s="232"/>
      <c r="H89" s="23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J125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J127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J130</f>
        <v>0</v>
      </c>
      <c r="L101" s="111"/>
    </row>
    <row r="102" spans="2:47" s="9" customFormat="1" ht="19.95" customHeight="1">
      <c r="B102" s="111"/>
      <c r="D102" s="112" t="s">
        <v>134</v>
      </c>
      <c r="E102" s="113"/>
      <c r="F102" s="113"/>
      <c r="G102" s="113"/>
      <c r="H102" s="113"/>
      <c r="I102" s="113"/>
      <c r="J102" s="114">
        <f>J133</f>
        <v>0</v>
      </c>
      <c r="L102" s="111"/>
    </row>
    <row r="103" spans="2:47" s="9" customFormat="1" ht="19.95" customHeight="1">
      <c r="B103" s="111"/>
      <c r="D103" s="112" t="s">
        <v>135</v>
      </c>
      <c r="E103" s="113"/>
      <c r="F103" s="113"/>
      <c r="G103" s="113"/>
      <c r="H103" s="113"/>
      <c r="I103" s="113"/>
      <c r="J103" s="114">
        <f>J138</f>
        <v>0</v>
      </c>
      <c r="L103" s="111"/>
    </row>
    <row r="104" spans="2:47" s="1" customFormat="1" ht="21.75" customHeight="1">
      <c r="B104" s="31"/>
      <c r="L104" s="31"/>
    </row>
    <row r="105" spans="2:47" s="1" customFormat="1" ht="6.9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47" s="1" customFormat="1" ht="6.9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47" s="1" customFormat="1" ht="24.9" customHeight="1">
      <c r="B110" s="31"/>
      <c r="C110" s="20" t="s">
        <v>136</v>
      </c>
      <c r="L110" s="31"/>
    </row>
    <row r="111" spans="2:47" s="1" customFormat="1" ht="6.9" customHeight="1">
      <c r="B111" s="31"/>
      <c r="L111" s="31"/>
    </row>
    <row r="112" spans="2:47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30" t="str">
        <f>E7</f>
        <v>NOVÁ LHOTA - chodník podél silnice III/49916 - etapa 1</v>
      </c>
      <c r="F113" s="231"/>
      <c r="G113" s="231"/>
      <c r="H113" s="231"/>
      <c r="L113" s="31"/>
    </row>
    <row r="114" spans="2:65" ht="12" customHeight="1">
      <c r="B114" s="19"/>
      <c r="C114" s="26" t="s">
        <v>120</v>
      </c>
      <c r="L114" s="19"/>
    </row>
    <row r="115" spans="2:65" s="1" customFormat="1" ht="16.5" customHeight="1">
      <c r="B115" s="31"/>
      <c r="E115" s="230" t="s">
        <v>900</v>
      </c>
      <c r="F115" s="232"/>
      <c r="G115" s="232"/>
      <c r="H115" s="232"/>
      <c r="L115" s="31"/>
    </row>
    <row r="116" spans="2:65" s="1" customFormat="1" ht="12" customHeight="1">
      <c r="B116" s="31"/>
      <c r="C116" s="26" t="s">
        <v>122</v>
      </c>
      <c r="L116" s="31"/>
    </row>
    <row r="117" spans="2:65" s="1" customFormat="1" ht="16.5" customHeight="1">
      <c r="B117" s="31"/>
      <c r="E117" s="192" t="str">
        <f>E11</f>
        <v>6 - úsek 6 - neuznatelné náklady</v>
      </c>
      <c r="F117" s="232"/>
      <c r="G117" s="232"/>
      <c r="H117" s="232"/>
      <c r="L117" s="31"/>
    </row>
    <row r="118" spans="2:65" s="1" customFormat="1" ht="6.9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F14</f>
        <v xml:space="preserve"> </v>
      </c>
      <c r="I119" s="26" t="s">
        <v>22</v>
      </c>
      <c r="J119" s="51" t="str">
        <f>IF(J14="","",J14)</f>
        <v>31. 1. 2022</v>
      </c>
      <c r="L119" s="31"/>
    </row>
    <row r="120" spans="2:65" s="1" customFormat="1" ht="6.9" customHeight="1">
      <c r="B120" s="31"/>
      <c r="L120" s="31"/>
    </row>
    <row r="121" spans="2:65" s="1" customFormat="1" ht="15.15" customHeight="1">
      <c r="B121" s="31"/>
      <c r="C121" s="26" t="s">
        <v>24</v>
      </c>
      <c r="F121" s="24" t="str">
        <f>E17</f>
        <v>Obec Nová Lhota</v>
      </c>
      <c r="I121" s="26" t="s">
        <v>30</v>
      </c>
      <c r="J121" s="29" t="str">
        <f>E23</f>
        <v xml:space="preserve"> </v>
      </c>
      <c r="L121" s="31"/>
    </row>
    <row r="122" spans="2:65" s="1" customFormat="1" ht="15.15" customHeight="1">
      <c r="B122" s="31"/>
      <c r="C122" s="26" t="s">
        <v>28</v>
      </c>
      <c r="F122" s="24" t="str">
        <f>IF(E20="","",E20)</f>
        <v>Vyplň údaj</v>
      </c>
      <c r="I122" s="26" t="s">
        <v>32</v>
      </c>
      <c r="J122" s="29" t="str">
        <f>E26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5"/>
      <c r="C124" s="116" t="s">
        <v>137</v>
      </c>
      <c r="D124" s="117" t="s">
        <v>59</v>
      </c>
      <c r="E124" s="117" t="s">
        <v>55</v>
      </c>
      <c r="F124" s="117" t="s">
        <v>56</v>
      </c>
      <c r="G124" s="117" t="s">
        <v>138</v>
      </c>
      <c r="H124" s="117" t="s">
        <v>139</v>
      </c>
      <c r="I124" s="117" t="s">
        <v>140</v>
      </c>
      <c r="J124" s="118" t="s">
        <v>126</v>
      </c>
      <c r="K124" s="119" t="s">
        <v>141</v>
      </c>
      <c r="L124" s="115"/>
      <c r="M124" s="58" t="s">
        <v>1</v>
      </c>
      <c r="N124" s="59" t="s">
        <v>38</v>
      </c>
      <c r="O124" s="59" t="s">
        <v>142</v>
      </c>
      <c r="P124" s="59" t="s">
        <v>143</v>
      </c>
      <c r="Q124" s="59" t="s">
        <v>144</v>
      </c>
      <c r="R124" s="59" t="s">
        <v>145</v>
      </c>
      <c r="S124" s="59" t="s">
        <v>146</v>
      </c>
      <c r="T124" s="60" t="s">
        <v>147</v>
      </c>
    </row>
    <row r="125" spans="2:65" s="1" customFormat="1" ht="22.8" customHeight="1">
      <c r="B125" s="31"/>
      <c r="C125" s="63" t="s">
        <v>148</v>
      </c>
      <c r="J125" s="120">
        <f>BK125</f>
        <v>0</v>
      </c>
      <c r="L125" s="31"/>
      <c r="M125" s="61"/>
      <c r="N125" s="52"/>
      <c r="O125" s="52"/>
      <c r="P125" s="121">
        <f>P126</f>
        <v>0</v>
      </c>
      <c r="Q125" s="52"/>
      <c r="R125" s="121">
        <f>R126</f>
        <v>4.5639000000000003</v>
      </c>
      <c r="S125" s="52"/>
      <c r="T125" s="122">
        <f>T126</f>
        <v>4.84</v>
      </c>
      <c r="AT125" s="16" t="s">
        <v>73</v>
      </c>
      <c r="AU125" s="16" t="s">
        <v>128</v>
      </c>
      <c r="BK125" s="123">
        <f>BK126</f>
        <v>0</v>
      </c>
    </row>
    <row r="126" spans="2:65" s="11" customFormat="1" ht="25.95" customHeight="1">
      <c r="B126" s="124"/>
      <c r="D126" s="125" t="s">
        <v>73</v>
      </c>
      <c r="E126" s="126" t="s">
        <v>149</v>
      </c>
      <c r="F126" s="126" t="s">
        <v>150</v>
      </c>
      <c r="I126" s="127"/>
      <c r="J126" s="128">
        <f>BK126</f>
        <v>0</v>
      </c>
      <c r="L126" s="124"/>
      <c r="M126" s="129"/>
      <c r="P126" s="130">
        <f>P127+P130+P133+P138</f>
        <v>0</v>
      </c>
      <c r="R126" s="130">
        <f>R127+R130+R133+R138</f>
        <v>4.5639000000000003</v>
      </c>
      <c r="T126" s="131">
        <f>T127+T130+T133+T138</f>
        <v>4.84</v>
      </c>
      <c r="AR126" s="125" t="s">
        <v>78</v>
      </c>
      <c r="AT126" s="132" t="s">
        <v>73</v>
      </c>
      <c r="AU126" s="132" t="s">
        <v>74</v>
      </c>
      <c r="AY126" s="125" t="s">
        <v>151</v>
      </c>
      <c r="BK126" s="133">
        <f>BK127+BK130+BK133+BK138</f>
        <v>0</v>
      </c>
    </row>
    <row r="127" spans="2:65" s="11" customFormat="1" ht="22.8" customHeight="1">
      <c r="B127" s="124"/>
      <c r="D127" s="125" t="s">
        <v>73</v>
      </c>
      <c r="E127" s="134" t="s">
        <v>78</v>
      </c>
      <c r="F127" s="134" t="s">
        <v>152</v>
      </c>
      <c r="I127" s="127"/>
      <c r="J127" s="135">
        <f>BK127</f>
        <v>0</v>
      </c>
      <c r="L127" s="124"/>
      <c r="M127" s="129"/>
      <c r="P127" s="130">
        <f>SUM(P128:P129)</f>
        <v>0</v>
      </c>
      <c r="R127" s="130">
        <f>SUM(R128:R129)</f>
        <v>0</v>
      </c>
      <c r="T127" s="131">
        <f>SUM(T128:T129)</f>
        <v>4.84</v>
      </c>
      <c r="AR127" s="125" t="s">
        <v>78</v>
      </c>
      <c r="AT127" s="132" t="s">
        <v>73</v>
      </c>
      <c r="AU127" s="132" t="s">
        <v>78</v>
      </c>
      <c r="AY127" s="125" t="s">
        <v>151</v>
      </c>
      <c r="BK127" s="133">
        <f>SUM(BK128:BK129)</f>
        <v>0</v>
      </c>
    </row>
    <row r="128" spans="2:65" s="1" customFormat="1" ht="24.15" customHeight="1">
      <c r="B128" s="31"/>
      <c r="C128" s="136" t="s">
        <v>78</v>
      </c>
      <c r="D128" s="136" t="s">
        <v>153</v>
      </c>
      <c r="E128" s="137" t="s">
        <v>488</v>
      </c>
      <c r="F128" s="138" t="s">
        <v>489</v>
      </c>
      <c r="G128" s="139" t="s">
        <v>156</v>
      </c>
      <c r="H128" s="140">
        <v>22</v>
      </c>
      <c r="I128" s="141"/>
      <c r="J128" s="142">
        <f>ROUND(I128*H128,2)</f>
        <v>0</v>
      </c>
      <c r="K128" s="143"/>
      <c r="L128" s="31"/>
      <c r="M128" s="144" t="s">
        <v>1</v>
      </c>
      <c r="N128" s="145" t="s">
        <v>39</v>
      </c>
      <c r="P128" s="146">
        <f>O128*H128</f>
        <v>0</v>
      </c>
      <c r="Q128" s="146">
        <v>0</v>
      </c>
      <c r="R128" s="146">
        <f>Q128*H128</f>
        <v>0</v>
      </c>
      <c r="S128" s="146">
        <v>0.22</v>
      </c>
      <c r="T128" s="147">
        <f>S128*H128</f>
        <v>4.84</v>
      </c>
      <c r="AR128" s="148" t="s">
        <v>92</v>
      </c>
      <c r="AT128" s="148" t="s">
        <v>153</v>
      </c>
      <c r="AU128" s="148" t="s">
        <v>82</v>
      </c>
      <c r="AY128" s="16" t="s">
        <v>151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6" t="s">
        <v>78</v>
      </c>
      <c r="BK128" s="149">
        <f>ROUND(I128*H128,2)</f>
        <v>0</v>
      </c>
      <c r="BL128" s="16" t="s">
        <v>92</v>
      </c>
      <c r="BM128" s="148" t="s">
        <v>960</v>
      </c>
    </row>
    <row r="129" spans="2:65" s="12" customFormat="1" ht="10.199999999999999">
      <c r="B129" s="150"/>
      <c r="D129" s="151" t="s">
        <v>158</v>
      </c>
      <c r="E129" s="152" t="s">
        <v>1</v>
      </c>
      <c r="F129" s="153" t="s">
        <v>961</v>
      </c>
      <c r="H129" s="154">
        <v>22</v>
      </c>
      <c r="I129" s="155"/>
      <c r="L129" s="150"/>
      <c r="M129" s="156"/>
      <c r="T129" s="157"/>
      <c r="AT129" s="152" t="s">
        <v>158</v>
      </c>
      <c r="AU129" s="152" t="s">
        <v>82</v>
      </c>
      <c r="AV129" s="12" t="s">
        <v>82</v>
      </c>
      <c r="AW129" s="12" t="s">
        <v>31</v>
      </c>
      <c r="AX129" s="12" t="s">
        <v>78</v>
      </c>
      <c r="AY129" s="152" t="s">
        <v>151</v>
      </c>
    </row>
    <row r="130" spans="2:65" s="11" customFormat="1" ht="22.8" customHeight="1">
      <c r="B130" s="124"/>
      <c r="D130" s="125" t="s">
        <v>73</v>
      </c>
      <c r="E130" s="134" t="s">
        <v>170</v>
      </c>
      <c r="F130" s="134" t="s">
        <v>217</v>
      </c>
      <c r="I130" s="127"/>
      <c r="J130" s="135">
        <f>BK130</f>
        <v>0</v>
      </c>
      <c r="L130" s="124"/>
      <c r="M130" s="129"/>
      <c r="P130" s="130">
        <f>SUM(P131:P132)</f>
        <v>0</v>
      </c>
      <c r="R130" s="130">
        <f>SUM(R131:R132)</f>
        <v>4.5639000000000003</v>
      </c>
      <c r="T130" s="131">
        <f>SUM(T131:T132)</f>
        <v>0</v>
      </c>
      <c r="AR130" s="125" t="s">
        <v>78</v>
      </c>
      <c r="AT130" s="132" t="s">
        <v>73</v>
      </c>
      <c r="AU130" s="132" t="s">
        <v>78</v>
      </c>
      <c r="AY130" s="125" t="s">
        <v>151</v>
      </c>
      <c r="BK130" s="133">
        <f>SUM(BK131:BK132)</f>
        <v>0</v>
      </c>
    </row>
    <row r="131" spans="2:65" s="1" customFormat="1" ht="33" customHeight="1">
      <c r="B131" s="31"/>
      <c r="C131" s="136" t="s">
        <v>82</v>
      </c>
      <c r="D131" s="136" t="s">
        <v>153</v>
      </c>
      <c r="E131" s="137" t="s">
        <v>962</v>
      </c>
      <c r="F131" s="138" t="s">
        <v>963</v>
      </c>
      <c r="G131" s="139" t="s">
        <v>156</v>
      </c>
      <c r="H131" s="140">
        <v>22</v>
      </c>
      <c r="I131" s="141"/>
      <c r="J131" s="142">
        <f>ROUND(I131*H131,2)</f>
        <v>0</v>
      </c>
      <c r="K131" s="143"/>
      <c r="L131" s="31"/>
      <c r="M131" s="144" t="s">
        <v>1</v>
      </c>
      <c r="N131" s="145" t="s">
        <v>39</v>
      </c>
      <c r="P131" s="146">
        <f>O131*H131</f>
        <v>0</v>
      </c>
      <c r="Q131" s="146">
        <v>0.20745</v>
      </c>
      <c r="R131" s="146">
        <f>Q131*H131</f>
        <v>4.5639000000000003</v>
      </c>
      <c r="S131" s="146">
        <v>0</v>
      </c>
      <c r="T131" s="147">
        <f>S131*H131</f>
        <v>0</v>
      </c>
      <c r="AR131" s="148" t="s">
        <v>92</v>
      </c>
      <c r="AT131" s="148" t="s">
        <v>153</v>
      </c>
      <c r="AU131" s="148" t="s">
        <v>82</v>
      </c>
      <c r="AY131" s="16" t="s">
        <v>151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6" t="s">
        <v>78</v>
      </c>
      <c r="BK131" s="149">
        <f>ROUND(I131*H131,2)</f>
        <v>0</v>
      </c>
      <c r="BL131" s="16" t="s">
        <v>92</v>
      </c>
      <c r="BM131" s="148" t="s">
        <v>964</v>
      </c>
    </row>
    <row r="132" spans="2:65" s="12" customFormat="1" ht="10.199999999999999">
      <c r="B132" s="150"/>
      <c r="D132" s="151" t="s">
        <v>158</v>
      </c>
      <c r="E132" s="152" t="s">
        <v>1</v>
      </c>
      <c r="F132" s="153" t="s">
        <v>961</v>
      </c>
      <c r="H132" s="154">
        <v>22</v>
      </c>
      <c r="I132" s="155"/>
      <c r="L132" s="150"/>
      <c r="M132" s="156"/>
      <c r="T132" s="157"/>
      <c r="AT132" s="152" t="s">
        <v>158</v>
      </c>
      <c r="AU132" s="152" t="s">
        <v>82</v>
      </c>
      <c r="AV132" s="12" t="s">
        <v>82</v>
      </c>
      <c r="AW132" s="12" t="s">
        <v>31</v>
      </c>
      <c r="AX132" s="12" t="s">
        <v>78</v>
      </c>
      <c r="AY132" s="152" t="s">
        <v>151</v>
      </c>
    </row>
    <row r="133" spans="2:65" s="11" customFormat="1" ht="22.8" customHeight="1">
      <c r="B133" s="124"/>
      <c r="D133" s="125" t="s">
        <v>73</v>
      </c>
      <c r="E133" s="134" t="s">
        <v>351</v>
      </c>
      <c r="F133" s="134" t="s">
        <v>352</v>
      </c>
      <c r="I133" s="127"/>
      <c r="J133" s="135">
        <f>BK133</f>
        <v>0</v>
      </c>
      <c r="L133" s="124"/>
      <c r="M133" s="129"/>
      <c r="P133" s="130">
        <f>SUM(P134:P137)</f>
        <v>0</v>
      </c>
      <c r="R133" s="130">
        <f>SUM(R134:R137)</f>
        <v>0</v>
      </c>
      <c r="T133" s="131">
        <f>SUM(T134:T137)</f>
        <v>0</v>
      </c>
      <c r="AR133" s="125" t="s">
        <v>78</v>
      </c>
      <c r="AT133" s="132" t="s">
        <v>73</v>
      </c>
      <c r="AU133" s="132" t="s">
        <v>78</v>
      </c>
      <c r="AY133" s="125" t="s">
        <v>151</v>
      </c>
      <c r="BK133" s="133">
        <f>SUM(BK134:BK137)</f>
        <v>0</v>
      </c>
    </row>
    <row r="134" spans="2:65" s="1" customFormat="1" ht="16.5" customHeight="1">
      <c r="B134" s="31"/>
      <c r="C134" s="136" t="s">
        <v>89</v>
      </c>
      <c r="D134" s="136" t="s">
        <v>153</v>
      </c>
      <c r="E134" s="137" t="s">
        <v>354</v>
      </c>
      <c r="F134" s="138" t="s">
        <v>355</v>
      </c>
      <c r="G134" s="139" t="s">
        <v>195</v>
      </c>
      <c r="H134" s="140">
        <v>4.84</v>
      </c>
      <c r="I134" s="141"/>
      <c r="J134" s="142">
        <f>ROUND(I134*H134,2)</f>
        <v>0</v>
      </c>
      <c r="K134" s="143"/>
      <c r="L134" s="31"/>
      <c r="M134" s="144" t="s">
        <v>1</v>
      </c>
      <c r="N134" s="145" t="s">
        <v>39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92</v>
      </c>
      <c r="AT134" s="148" t="s">
        <v>153</v>
      </c>
      <c r="AU134" s="148" t="s">
        <v>82</v>
      </c>
      <c r="AY134" s="16" t="s">
        <v>151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6" t="s">
        <v>78</v>
      </c>
      <c r="BK134" s="149">
        <f>ROUND(I134*H134,2)</f>
        <v>0</v>
      </c>
      <c r="BL134" s="16" t="s">
        <v>92</v>
      </c>
      <c r="BM134" s="148" t="s">
        <v>965</v>
      </c>
    </row>
    <row r="135" spans="2:65" s="1" customFormat="1" ht="24.15" customHeight="1">
      <c r="B135" s="31"/>
      <c r="C135" s="136" t="s">
        <v>92</v>
      </c>
      <c r="D135" s="136" t="s">
        <v>153</v>
      </c>
      <c r="E135" s="137" t="s">
        <v>358</v>
      </c>
      <c r="F135" s="138" t="s">
        <v>359</v>
      </c>
      <c r="G135" s="139" t="s">
        <v>195</v>
      </c>
      <c r="H135" s="140">
        <v>96.8</v>
      </c>
      <c r="I135" s="141"/>
      <c r="J135" s="142">
        <f>ROUND(I135*H135,2)</f>
        <v>0</v>
      </c>
      <c r="K135" s="143"/>
      <c r="L135" s="31"/>
      <c r="M135" s="144" t="s">
        <v>1</v>
      </c>
      <c r="N135" s="145" t="s">
        <v>39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92</v>
      </c>
      <c r="AT135" s="148" t="s">
        <v>153</v>
      </c>
      <c r="AU135" s="148" t="s">
        <v>82</v>
      </c>
      <c r="AY135" s="16" t="s">
        <v>151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78</v>
      </c>
      <c r="BK135" s="149">
        <f>ROUND(I135*H135,2)</f>
        <v>0</v>
      </c>
      <c r="BL135" s="16" t="s">
        <v>92</v>
      </c>
      <c r="BM135" s="148" t="s">
        <v>966</v>
      </c>
    </row>
    <row r="136" spans="2:65" s="12" customFormat="1" ht="10.199999999999999">
      <c r="B136" s="150"/>
      <c r="D136" s="151" t="s">
        <v>158</v>
      </c>
      <c r="F136" s="153" t="s">
        <v>967</v>
      </c>
      <c r="H136" s="154">
        <v>96.8</v>
      </c>
      <c r="I136" s="155"/>
      <c r="L136" s="150"/>
      <c r="M136" s="156"/>
      <c r="T136" s="157"/>
      <c r="AT136" s="152" t="s">
        <v>158</v>
      </c>
      <c r="AU136" s="152" t="s">
        <v>82</v>
      </c>
      <c r="AV136" s="12" t="s">
        <v>82</v>
      </c>
      <c r="AW136" s="12" t="s">
        <v>4</v>
      </c>
      <c r="AX136" s="12" t="s">
        <v>78</v>
      </c>
      <c r="AY136" s="152" t="s">
        <v>151</v>
      </c>
    </row>
    <row r="137" spans="2:65" s="1" customFormat="1" ht="37.799999999999997" customHeight="1">
      <c r="B137" s="31"/>
      <c r="C137" s="136" t="s">
        <v>170</v>
      </c>
      <c r="D137" s="136" t="s">
        <v>153</v>
      </c>
      <c r="E137" s="137" t="s">
        <v>363</v>
      </c>
      <c r="F137" s="138" t="s">
        <v>364</v>
      </c>
      <c r="G137" s="139" t="s">
        <v>195</v>
      </c>
      <c r="H137" s="140">
        <v>4.84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968</v>
      </c>
    </row>
    <row r="138" spans="2:65" s="11" customFormat="1" ht="22.8" customHeight="1">
      <c r="B138" s="124"/>
      <c r="D138" s="125" t="s">
        <v>73</v>
      </c>
      <c r="E138" s="134" t="s">
        <v>366</v>
      </c>
      <c r="F138" s="134" t="s">
        <v>367</v>
      </c>
      <c r="I138" s="127"/>
      <c r="J138" s="135">
        <f>BK138</f>
        <v>0</v>
      </c>
      <c r="L138" s="124"/>
      <c r="M138" s="129"/>
      <c r="P138" s="130">
        <f>P139</f>
        <v>0</v>
      </c>
      <c r="R138" s="130">
        <f>R139</f>
        <v>0</v>
      </c>
      <c r="T138" s="131">
        <f>T139</f>
        <v>0</v>
      </c>
      <c r="AR138" s="125" t="s">
        <v>78</v>
      </c>
      <c r="AT138" s="132" t="s">
        <v>73</v>
      </c>
      <c r="AU138" s="132" t="s">
        <v>78</v>
      </c>
      <c r="AY138" s="125" t="s">
        <v>151</v>
      </c>
      <c r="BK138" s="133">
        <f>BK139</f>
        <v>0</v>
      </c>
    </row>
    <row r="139" spans="2:65" s="1" customFormat="1" ht="24.15" customHeight="1">
      <c r="B139" s="31"/>
      <c r="C139" s="136" t="s">
        <v>99</v>
      </c>
      <c r="D139" s="136" t="s">
        <v>153</v>
      </c>
      <c r="E139" s="137" t="s">
        <v>369</v>
      </c>
      <c r="F139" s="138" t="s">
        <v>370</v>
      </c>
      <c r="G139" s="139" t="s">
        <v>195</v>
      </c>
      <c r="H139" s="140">
        <v>4.5640000000000001</v>
      </c>
      <c r="I139" s="141"/>
      <c r="J139" s="142">
        <f>ROUND(I139*H139,2)</f>
        <v>0</v>
      </c>
      <c r="K139" s="143"/>
      <c r="L139" s="31"/>
      <c r="M139" s="176" t="s">
        <v>1</v>
      </c>
      <c r="N139" s="177" t="s">
        <v>39</v>
      </c>
      <c r="O139" s="178"/>
      <c r="P139" s="179">
        <f>O139*H139</f>
        <v>0</v>
      </c>
      <c r="Q139" s="179">
        <v>0</v>
      </c>
      <c r="R139" s="179">
        <f>Q139*H139</f>
        <v>0</v>
      </c>
      <c r="S139" s="179">
        <v>0</v>
      </c>
      <c r="T139" s="180">
        <f>S139*H139</f>
        <v>0</v>
      </c>
      <c r="AR139" s="148" t="s">
        <v>92</v>
      </c>
      <c r="AT139" s="148" t="s">
        <v>153</v>
      </c>
      <c r="AU139" s="148" t="s">
        <v>82</v>
      </c>
      <c r="AY139" s="16" t="s">
        <v>151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6" t="s">
        <v>78</v>
      </c>
      <c r="BK139" s="149">
        <f>ROUND(I139*H139,2)</f>
        <v>0</v>
      </c>
      <c r="BL139" s="16" t="s">
        <v>92</v>
      </c>
      <c r="BM139" s="148" t="s">
        <v>969</v>
      </c>
    </row>
    <row r="140" spans="2:65" s="1" customFormat="1" ht="6.9" customHeight="1">
      <c r="B140" s="43"/>
      <c r="C140" s="44"/>
      <c r="D140" s="44"/>
      <c r="E140" s="44"/>
      <c r="F140" s="44"/>
      <c r="G140" s="44"/>
      <c r="H140" s="44"/>
      <c r="I140" s="44"/>
      <c r="J140" s="44"/>
      <c r="K140" s="44"/>
      <c r="L140" s="31"/>
    </row>
  </sheetData>
  <sheetProtection algorithmName="SHA-512" hashValue="RPHO6EFa608VIdAP/ccii3aEtZyWT03Uq8/57KdoLFyQW84VndkSxGYmKHFYBivdeGGgBDRTfAahF6M91yY1pw==" saltValue="LR3SgNvQ5Z2jbn5PhaK35VrZnpV0oeNdZDRAyMEj952JNSadQIw0A+lxEtdg0lCcZSii3UivIzNxc3D3ZnxYQQ==" spinCount="100000" sheet="1" objects="1" scenarios="1" formatColumns="0" formatRows="0" autoFilter="0"/>
  <autoFilter ref="C124:K139" xr:uid="{00000000-0009-0000-0000-00000C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3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118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0" t="str">
        <f>'Rekapitulace stavby'!K6</f>
        <v>NOVÁ LHOTA - chodník podél silnice III/49916 - etapa 1</v>
      </c>
      <c r="F7" s="231"/>
      <c r="G7" s="231"/>
      <c r="H7" s="231"/>
      <c r="L7" s="19"/>
    </row>
    <row r="8" spans="2:46" s="1" customFormat="1" ht="12" customHeight="1">
      <c r="B8" s="31"/>
      <c r="D8" s="26" t="s">
        <v>120</v>
      </c>
      <c r="L8" s="31"/>
    </row>
    <row r="9" spans="2:46" s="1" customFormat="1" ht="16.5" customHeight="1">
      <c r="B9" s="31"/>
      <c r="E9" s="192" t="s">
        <v>970</v>
      </c>
      <c r="F9" s="232"/>
      <c r="G9" s="232"/>
      <c r="H9" s="232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31. 1. 2022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197"/>
      <c r="G18" s="197"/>
      <c r="H18" s="197"/>
      <c r="I18" s="26" t="s">
        <v>27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3"/>
      <c r="E27" s="202" t="s">
        <v>1</v>
      </c>
      <c r="F27" s="202"/>
      <c r="G27" s="202"/>
      <c r="H27" s="202"/>
      <c r="L27" s="93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4" t="s">
        <v>34</v>
      </c>
      <c r="J30" s="65">
        <f>ROUND(J121,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" customHeight="1">
      <c r="B33" s="31"/>
      <c r="D33" s="54" t="s">
        <v>38</v>
      </c>
      <c r="E33" s="26" t="s">
        <v>39</v>
      </c>
      <c r="F33" s="85">
        <f>ROUND((SUM(BE121:BE133)),  2)</f>
        <v>0</v>
      </c>
      <c r="I33" s="95">
        <v>0.21</v>
      </c>
      <c r="J33" s="85">
        <f>ROUND(((SUM(BE121:BE133))*I33),  2)</f>
        <v>0</v>
      </c>
      <c r="L33" s="31"/>
    </row>
    <row r="34" spans="2:12" s="1" customFormat="1" ht="14.4" customHeight="1">
      <c r="B34" s="31"/>
      <c r="E34" s="26" t="s">
        <v>40</v>
      </c>
      <c r="F34" s="85">
        <f>ROUND((SUM(BF121:BF133)),  2)</f>
        <v>0</v>
      </c>
      <c r="I34" s="95">
        <v>0.12</v>
      </c>
      <c r="J34" s="85">
        <f>ROUND(((SUM(BF121:BF133))*I34),  2)</f>
        <v>0</v>
      </c>
      <c r="L34" s="31"/>
    </row>
    <row r="35" spans="2:12" s="1" customFormat="1" ht="14.4" hidden="1" customHeight="1">
      <c r="B35" s="31"/>
      <c r="E35" s="26" t="s">
        <v>41</v>
      </c>
      <c r="F35" s="85">
        <f>ROUND((SUM(BG121:BG133)),  2)</f>
        <v>0</v>
      </c>
      <c r="I35" s="95">
        <v>0.21</v>
      </c>
      <c r="J35" s="85">
        <f>0</f>
        <v>0</v>
      </c>
      <c r="L35" s="31"/>
    </row>
    <row r="36" spans="2:12" s="1" customFormat="1" ht="14.4" hidden="1" customHeight="1">
      <c r="B36" s="31"/>
      <c r="E36" s="26" t="s">
        <v>42</v>
      </c>
      <c r="F36" s="85">
        <f>ROUND((SUM(BH121:BH133)),  2)</f>
        <v>0</v>
      </c>
      <c r="I36" s="95">
        <v>0.12</v>
      </c>
      <c r="J36" s="85">
        <f>0</f>
        <v>0</v>
      </c>
      <c r="L36" s="31"/>
    </row>
    <row r="37" spans="2:12" s="1" customFormat="1" ht="14.4" hidden="1" customHeight="1">
      <c r="B37" s="31"/>
      <c r="E37" s="26" t="s">
        <v>43</v>
      </c>
      <c r="F37" s="85">
        <f>ROUND((SUM(BI121:BI133)),  2)</f>
        <v>0</v>
      </c>
      <c r="I37" s="95">
        <v>0</v>
      </c>
      <c r="J37" s="85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6"/>
      <c r="D39" s="97" t="s">
        <v>44</v>
      </c>
      <c r="E39" s="56"/>
      <c r="F39" s="56"/>
      <c r="G39" s="98" t="s">
        <v>45</v>
      </c>
      <c r="H39" s="99" t="s">
        <v>46</v>
      </c>
      <c r="I39" s="56"/>
      <c r="J39" s="100">
        <f>SUM(J30:J37)</f>
        <v>0</v>
      </c>
      <c r="K39" s="101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124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0" t="str">
        <f>E7</f>
        <v>NOVÁ LHOTA - chodník podél silnice III/49916 - etapa 1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120</v>
      </c>
      <c r="L86" s="31"/>
    </row>
    <row r="87" spans="2:47" s="1" customFormat="1" ht="16.5" customHeight="1">
      <c r="B87" s="31"/>
      <c r="E87" s="192" t="str">
        <f>E9</f>
        <v>3 - vedlejší rozpočtovné náklady</v>
      </c>
      <c r="F87" s="232"/>
      <c r="G87" s="232"/>
      <c r="H87" s="232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31. 1. 2022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>Obec Nová Lhota</v>
      </c>
      <c r="I91" s="26" t="s">
        <v>30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4" t="s">
        <v>125</v>
      </c>
      <c r="D94" s="96"/>
      <c r="E94" s="96"/>
      <c r="F94" s="96"/>
      <c r="G94" s="96"/>
      <c r="H94" s="96"/>
      <c r="I94" s="96"/>
      <c r="J94" s="105" t="s">
        <v>126</v>
      </c>
      <c r="K94" s="96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6" t="s">
        <v>127</v>
      </c>
      <c r="J96" s="65">
        <f>J121</f>
        <v>0</v>
      </c>
      <c r="L96" s="31"/>
      <c r="AU96" s="16" t="s">
        <v>128</v>
      </c>
    </row>
    <row r="97" spans="2:12" s="8" customFormat="1" ht="24.9" customHeight="1">
      <c r="B97" s="107"/>
      <c r="D97" s="108" t="s">
        <v>971</v>
      </c>
      <c r="E97" s="109"/>
      <c r="F97" s="109"/>
      <c r="G97" s="109"/>
      <c r="H97" s="109"/>
      <c r="I97" s="109"/>
      <c r="J97" s="110">
        <f>J122</f>
        <v>0</v>
      </c>
      <c r="L97" s="107"/>
    </row>
    <row r="98" spans="2:12" s="9" customFormat="1" ht="19.95" customHeight="1">
      <c r="B98" s="111"/>
      <c r="D98" s="112" t="s">
        <v>972</v>
      </c>
      <c r="E98" s="113"/>
      <c r="F98" s="113"/>
      <c r="G98" s="113"/>
      <c r="H98" s="113"/>
      <c r="I98" s="113"/>
      <c r="J98" s="114">
        <f>J123</f>
        <v>0</v>
      </c>
      <c r="L98" s="111"/>
    </row>
    <row r="99" spans="2:12" s="9" customFormat="1" ht="19.95" customHeight="1">
      <c r="B99" s="111"/>
      <c r="D99" s="112" t="s">
        <v>973</v>
      </c>
      <c r="E99" s="113"/>
      <c r="F99" s="113"/>
      <c r="G99" s="113"/>
      <c r="H99" s="113"/>
      <c r="I99" s="113"/>
      <c r="J99" s="114">
        <f>J125</f>
        <v>0</v>
      </c>
      <c r="L99" s="111"/>
    </row>
    <row r="100" spans="2:12" s="9" customFormat="1" ht="19.95" customHeight="1">
      <c r="B100" s="111"/>
      <c r="D100" s="112" t="s">
        <v>974</v>
      </c>
      <c r="E100" s="113"/>
      <c r="F100" s="113"/>
      <c r="G100" s="113"/>
      <c r="H100" s="113"/>
      <c r="I100" s="113"/>
      <c r="J100" s="114">
        <f>J128</f>
        <v>0</v>
      </c>
      <c r="L100" s="111"/>
    </row>
    <row r="101" spans="2:12" s="9" customFormat="1" ht="19.95" customHeight="1">
      <c r="B101" s="111"/>
      <c r="D101" s="112" t="s">
        <v>975</v>
      </c>
      <c r="E101" s="113"/>
      <c r="F101" s="113"/>
      <c r="G101" s="113"/>
      <c r="H101" s="113"/>
      <c r="I101" s="113"/>
      <c r="J101" s="114">
        <f>J131</f>
        <v>0</v>
      </c>
      <c r="L101" s="111"/>
    </row>
    <row r="102" spans="2:12" s="1" customFormat="1" ht="21.75" customHeight="1">
      <c r="B102" s="31"/>
      <c r="L102" s="31"/>
    </row>
    <row r="103" spans="2:12" s="1" customFormat="1" ht="6.9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12" s="1" customFormat="1" ht="6.9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4.9" customHeight="1">
      <c r="B108" s="31"/>
      <c r="C108" s="20" t="s">
        <v>136</v>
      </c>
      <c r="L108" s="31"/>
    </row>
    <row r="109" spans="2:12" s="1" customFormat="1" ht="6.9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16.5" customHeight="1">
      <c r="B111" s="31"/>
      <c r="E111" s="230" t="str">
        <f>E7</f>
        <v>NOVÁ LHOTA - chodník podél silnice III/49916 - etapa 1</v>
      </c>
      <c r="F111" s="231"/>
      <c r="G111" s="231"/>
      <c r="H111" s="231"/>
      <c r="L111" s="31"/>
    </row>
    <row r="112" spans="2:12" s="1" customFormat="1" ht="12" customHeight="1">
      <c r="B112" s="31"/>
      <c r="C112" s="26" t="s">
        <v>120</v>
      </c>
      <c r="L112" s="31"/>
    </row>
    <row r="113" spans="2:65" s="1" customFormat="1" ht="16.5" customHeight="1">
      <c r="B113" s="31"/>
      <c r="E113" s="192" t="str">
        <f>E9</f>
        <v>3 - vedlejší rozpočtovné náklady</v>
      </c>
      <c r="F113" s="232"/>
      <c r="G113" s="232"/>
      <c r="H113" s="232"/>
      <c r="L113" s="31"/>
    </row>
    <row r="114" spans="2:65" s="1" customFormat="1" ht="6.9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F12</f>
        <v xml:space="preserve"> </v>
      </c>
      <c r="I115" s="26" t="s">
        <v>22</v>
      </c>
      <c r="J115" s="51" t="str">
        <f>IF(J12="","",J12)</f>
        <v>31. 1. 2022</v>
      </c>
      <c r="L115" s="31"/>
    </row>
    <row r="116" spans="2:65" s="1" customFormat="1" ht="6.9" customHeight="1">
      <c r="B116" s="31"/>
      <c r="L116" s="31"/>
    </row>
    <row r="117" spans="2:65" s="1" customFormat="1" ht="15.15" customHeight="1">
      <c r="B117" s="31"/>
      <c r="C117" s="26" t="s">
        <v>24</v>
      </c>
      <c r="F117" s="24" t="str">
        <f>E15</f>
        <v>Obec Nová Lhota</v>
      </c>
      <c r="I117" s="26" t="s">
        <v>30</v>
      </c>
      <c r="J117" s="29" t="str">
        <f>E21</f>
        <v xml:space="preserve"> </v>
      </c>
      <c r="L117" s="31"/>
    </row>
    <row r="118" spans="2:65" s="1" customFormat="1" ht="15.15" customHeight="1">
      <c r="B118" s="31"/>
      <c r="C118" s="26" t="s">
        <v>28</v>
      </c>
      <c r="F118" s="24" t="str">
        <f>IF(E18="","",E18)</f>
        <v>Vyplň údaj</v>
      </c>
      <c r="I118" s="26" t="s">
        <v>32</v>
      </c>
      <c r="J118" s="29" t="str">
        <f>E24</f>
        <v xml:space="preserve"> 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5"/>
      <c r="C120" s="116" t="s">
        <v>137</v>
      </c>
      <c r="D120" s="117" t="s">
        <v>59</v>
      </c>
      <c r="E120" s="117" t="s">
        <v>55</v>
      </c>
      <c r="F120" s="117" t="s">
        <v>56</v>
      </c>
      <c r="G120" s="117" t="s">
        <v>138</v>
      </c>
      <c r="H120" s="117" t="s">
        <v>139</v>
      </c>
      <c r="I120" s="117" t="s">
        <v>140</v>
      </c>
      <c r="J120" s="118" t="s">
        <v>126</v>
      </c>
      <c r="K120" s="119" t="s">
        <v>141</v>
      </c>
      <c r="L120" s="115"/>
      <c r="M120" s="58" t="s">
        <v>1</v>
      </c>
      <c r="N120" s="59" t="s">
        <v>38</v>
      </c>
      <c r="O120" s="59" t="s">
        <v>142</v>
      </c>
      <c r="P120" s="59" t="s">
        <v>143</v>
      </c>
      <c r="Q120" s="59" t="s">
        <v>144</v>
      </c>
      <c r="R120" s="59" t="s">
        <v>145</v>
      </c>
      <c r="S120" s="59" t="s">
        <v>146</v>
      </c>
      <c r="T120" s="60" t="s">
        <v>147</v>
      </c>
    </row>
    <row r="121" spans="2:65" s="1" customFormat="1" ht="22.8" customHeight="1">
      <c r="B121" s="31"/>
      <c r="C121" s="63" t="s">
        <v>148</v>
      </c>
      <c r="J121" s="120">
        <f>BK121</f>
        <v>0</v>
      </c>
      <c r="L121" s="31"/>
      <c r="M121" s="61"/>
      <c r="N121" s="52"/>
      <c r="O121" s="52"/>
      <c r="P121" s="121">
        <f>P122</f>
        <v>0</v>
      </c>
      <c r="Q121" s="52"/>
      <c r="R121" s="121">
        <f>R122</f>
        <v>0</v>
      </c>
      <c r="S121" s="52"/>
      <c r="T121" s="122">
        <f>T122</f>
        <v>0</v>
      </c>
      <c r="AT121" s="16" t="s">
        <v>73</v>
      </c>
      <c r="AU121" s="16" t="s">
        <v>128</v>
      </c>
      <c r="BK121" s="123">
        <f>BK122</f>
        <v>0</v>
      </c>
    </row>
    <row r="122" spans="2:65" s="11" customFormat="1" ht="25.95" customHeight="1">
      <c r="B122" s="124"/>
      <c r="D122" s="125" t="s">
        <v>73</v>
      </c>
      <c r="E122" s="126" t="s">
        <v>976</v>
      </c>
      <c r="F122" s="126" t="s">
        <v>977</v>
      </c>
      <c r="I122" s="127"/>
      <c r="J122" s="128">
        <f>BK122</f>
        <v>0</v>
      </c>
      <c r="L122" s="124"/>
      <c r="M122" s="129"/>
      <c r="P122" s="130">
        <f>P123+P125+P128+P131</f>
        <v>0</v>
      </c>
      <c r="R122" s="130">
        <f>R123+R125+R128+R131</f>
        <v>0</v>
      </c>
      <c r="T122" s="131">
        <f>T123+T125+T128+T131</f>
        <v>0</v>
      </c>
      <c r="AR122" s="125" t="s">
        <v>170</v>
      </c>
      <c r="AT122" s="132" t="s">
        <v>73</v>
      </c>
      <c r="AU122" s="132" t="s">
        <v>74</v>
      </c>
      <c r="AY122" s="125" t="s">
        <v>151</v>
      </c>
      <c r="BK122" s="133">
        <f>BK123+BK125+BK128+BK131</f>
        <v>0</v>
      </c>
    </row>
    <row r="123" spans="2:65" s="11" customFormat="1" ht="22.8" customHeight="1">
      <c r="B123" s="124"/>
      <c r="D123" s="125" t="s">
        <v>73</v>
      </c>
      <c r="E123" s="134" t="s">
        <v>978</v>
      </c>
      <c r="F123" s="134" t="s">
        <v>979</v>
      </c>
      <c r="I123" s="127"/>
      <c r="J123" s="135">
        <f>BK123</f>
        <v>0</v>
      </c>
      <c r="L123" s="124"/>
      <c r="M123" s="129"/>
      <c r="P123" s="130">
        <f>P124</f>
        <v>0</v>
      </c>
      <c r="R123" s="130">
        <f>R124</f>
        <v>0</v>
      </c>
      <c r="T123" s="131">
        <f>T124</f>
        <v>0</v>
      </c>
      <c r="AR123" s="125" t="s">
        <v>170</v>
      </c>
      <c r="AT123" s="132" t="s">
        <v>73</v>
      </c>
      <c r="AU123" s="132" t="s">
        <v>78</v>
      </c>
      <c r="AY123" s="125" t="s">
        <v>151</v>
      </c>
      <c r="BK123" s="133">
        <f>BK124</f>
        <v>0</v>
      </c>
    </row>
    <row r="124" spans="2:65" s="1" customFormat="1" ht="16.5" customHeight="1">
      <c r="B124" s="31"/>
      <c r="C124" s="136" t="s">
        <v>78</v>
      </c>
      <c r="D124" s="136" t="s">
        <v>153</v>
      </c>
      <c r="E124" s="137" t="s">
        <v>980</v>
      </c>
      <c r="F124" s="138" t="s">
        <v>981</v>
      </c>
      <c r="G124" s="139" t="s">
        <v>455</v>
      </c>
      <c r="H124" s="140">
        <v>1</v>
      </c>
      <c r="I124" s="141"/>
      <c r="J124" s="142">
        <f>ROUND(I124*H124,2)</f>
        <v>0</v>
      </c>
      <c r="K124" s="143"/>
      <c r="L124" s="31"/>
      <c r="M124" s="144" t="s">
        <v>1</v>
      </c>
      <c r="N124" s="145" t="s">
        <v>39</v>
      </c>
      <c r="P124" s="146">
        <f>O124*H124</f>
        <v>0</v>
      </c>
      <c r="Q124" s="146">
        <v>0</v>
      </c>
      <c r="R124" s="146">
        <f>Q124*H124</f>
        <v>0</v>
      </c>
      <c r="S124" s="146">
        <v>0</v>
      </c>
      <c r="T124" s="147">
        <f>S124*H124</f>
        <v>0</v>
      </c>
      <c r="AR124" s="148" t="s">
        <v>982</v>
      </c>
      <c r="AT124" s="148" t="s">
        <v>153</v>
      </c>
      <c r="AU124" s="148" t="s">
        <v>82</v>
      </c>
      <c r="AY124" s="16" t="s">
        <v>151</v>
      </c>
      <c r="BE124" s="149">
        <f>IF(N124="základní",J124,0)</f>
        <v>0</v>
      </c>
      <c r="BF124" s="149">
        <f>IF(N124="snížená",J124,0)</f>
        <v>0</v>
      </c>
      <c r="BG124" s="149">
        <f>IF(N124="zákl. přenesená",J124,0)</f>
        <v>0</v>
      </c>
      <c r="BH124" s="149">
        <f>IF(N124="sníž. přenesená",J124,0)</f>
        <v>0</v>
      </c>
      <c r="BI124" s="149">
        <f>IF(N124="nulová",J124,0)</f>
        <v>0</v>
      </c>
      <c r="BJ124" s="16" t="s">
        <v>78</v>
      </c>
      <c r="BK124" s="149">
        <f>ROUND(I124*H124,2)</f>
        <v>0</v>
      </c>
      <c r="BL124" s="16" t="s">
        <v>982</v>
      </c>
      <c r="BM124" s="148" t="s">
        <v>983</v>
      </c>
    </row>
    <row r="125" spans="2:65" s="11" customFormat="1" ht="22.8" customHeight="1">
      <c r="B125" s="124"/>
      <c r="D125" s="125" t="s">
        <v>73</v>
      </c>
      <c r="E125" s="134" t="s">
        <v>984</v>
      </c>
      <c r="F125" s="134" t="s">
        <v>985</v>
      </c>
      <c r="I125" s="127"/>
      <c r="J125" s="135">
        <f>BK125</f>
        <v>0</v>
      </c>
      <c r="L125" s="124"/>
      <c r="M125" s="129"/>
      <c r="P125" s="130">
        <f>SUM(P126:P127)</f>
        <v>0</v>
      </c>
      <c r="R125" s="130">
        <f>SUM(R126:R127)</f>
        <v>0</v>
      </c>
      <c r="T125" s="131">
        <f>SUM(T126:T127)</f>
        <v>0</v>
      </c>
      <c r="AR125" s="125" t="s">
        <v>170</v>
      </c>
      <c r="AT125" s="132" t="s">
        <v>73</v>
      </c>
      <c r="AU125" s="132" t="s">
        <v>78</v>
      </c>
      <c r="AY125" s="125" t="s">
        <v>151</v>
      </c>
      <c r="BK125" s="133">
        <f>SUM(BK126:BK127)</f>
        <v>0</v>
      </c>
    </row>
    <row r="126" spans="2:65" s="1" customFormat="1" ht="37.799999999999997" customHeight="1">
      <c r="B126" s="31"/>
      <c r="C126" s="136" t="s">
        <v>82</v>
      </c>
      <c r="D126" s="136" t="s">
        <v>153</v>
      </c>
      <c r="E126" s="137" t="s">
        <v>986</v>
      </c>
      <c r="F126" s="138" t="s">
        <v>987</v>
      </c>
      <c r="G126" s="139" t="s">
        <v>455</v>
      </c>
      <c r="H126" s="140">
        <v>1</v>
      </c>
      <c r="I126" s="141"/>
      <c r="J126" s="142">
        <f>ROUND(I126*H126,2)</f>
        <v>0</v>
      </c>
      <c r="K126" s="143"/>
      <c r="L126" s="31"/>
      <c r="M126" s="144" t="s">
        <v>1</v>
      </c>
      <c r="N126" s="145" t="s">
        <v>39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982</v>
      </c>
      <c r="AT126" s="148" t="s">
        <v>153</v>
      </c>
      <c r="AU126" s="148" t="s">
        <v>82</v>
      </c>
      <c r="AY126" s="16" t="s">
        <v>151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6" t="s">
        <v>78</v>
      </c>
      <c r="BK126" s="149">
        <f>ROUND(I126*H126,2)</f>
        <v>0</v>
      </c>
      <c r="BL126" s="16" t="s">
        <v>982</v>
      </c>
      <c r="BM126" s="148" t="s">
        <v>988</v>
      </c>
    </row>
    <row r="127" spans="2:65" s="1" customFormat="1" ht="49.05" customHeight="1">
      <c r="B127" s="31"/>
      <c r="C127" s="136" t="s">
        <v>89</v>
      </c>
      <c r="D127" s="136" t="s">
        <v>153</v>
      </c>
      <c r="E127" s="137" t="s">
        <v>989</v>
      </c>
      <c r="F127" s="138" t="s">
        <v>990</v>
      </c>
      <c r="G127" s="139" t="s">
        <v>455</v>
      </c>
      <c r="H127" s="140">
        <v>1</v>
      </c>
      <c r="I127" s="141"/>
      <c r="J127" s="142">
        <f>ROUND(I127*H127,2)</f>
        <v>0</v>
      </c>
      <c r="K127" s="143"/>
      <c r="L127" s="31"/>
      <c r="M127" s="144" t="s">
        <v>1</v>
      </c>
      <c r="N127" s="145" t="s">
        <v>39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982</v>
      </c>
      <c r="AT127" s="148" t="s">
        <v>153</v>
      </c>
      <c r="AU127" s="148" t="s">
        <v>82</v>
      </c>
      <c r="AY127" s="16" t="s">
        <v>151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6" t="s">
        <v>78</v>
      </c>
      <c r="BK127" s="149">
        <f>ROUND(I127*H127,2)</f>
        <v>0</v>
      </c>
      <c r="BL127" s="16" t="s">
        <v>982</v>
      </c>
      <c r="BM127" s="148" t="s">
        <v>991</v>
      </c>
    </row>
    <row r="128" spans="2:65" s="11" customFormat="1" ht="22.8" customHeight="1">
      <c r="B128" s="124"/>
      <c r="D128" s="125" t="s">
        <v>73</v>
      </c>
      <c r="E128" s="134" t="s">
        <v>992</v>
      </c>
      <c r="F128" s="134" t="s">
        <v>993</v>
      </c>
      <c r="I128" s="127"/>
      <c r="J128" s="135">
        <f>BK128</f>
        <v>0</v>
      </c>
      <c r="L128" s="124"/>
      <c r="M128" s="129"/>
      <c r="P128" s="130">
        <f>SUM(P129:P130)</f>
        <v>0</v>
      </c>
      <c r="R128" s="130">
        <f>SUM(R129:R130)</f>
        <v>0</v>
      </c>
      <c r="T128" s="131">
        <f>SUM(T129:T130)</f>
        <v>0</v>
      </c>
      <c r="AR128" s="125" t="s">
        <v>170</v>
      </c>
      <c r="AT128" s="132" t="s">
        <v>73</v>
      </c>
      <c r="AU128" s="132" t="s">
        <v>78</v>
      </c>
      <c r="AY128" s="125" t="s">
        <v>151</v>
      </c>
      <c r="BK128" s="133">
        <f>SUM(BK129:BK130)</f>
        <v>0</v>
      </c>
    </row>
    <row r="129" spans="2:65" s="1" customFormat="1" ht="16.5" customHeight="1">
      <c r="B129" s="31"/>
      <c r="C129" s="136" t="s">
        <v>92</v>
      </c>
      <c r="D129" s="136" t="s">
        <v>153</v>
      </c>
      <c r="E129" s="137" t="s">
        <v>994</v>
      </c>
      <c r="F129" s="138" t="s">
        <v>995</v>
      </c>
      <c r="G129" s="139" t="s">
        <v>455</v>
      </c>
      <c r="H129" s="140">
        <v>1</v>
      </c>
      <c r="I129" s="141"/>
      <c r="J129" s="142">
        <f>ROUND(I129*H129,2)</f>
        <v>0</v>
      </c>
      <c r="K129" s="143"/>
      <c r="L129" s="31"/>
      <c r="M129" s="144" t="s">
        <v>1</v>
      </c>
      <c r="N129" s="145" t="s">
        <v>39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982</v>
      </c>
      <c r="AT129" s="148" t="s">
        <v>153</v>
      </c>
      <c r="AU129" s="148" t="s">
        <v>82</v>
      </c>
      <c r="AY129" s="16" t="s">
        <v>151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6" t="s">
        <v>78</v>
      </c>
      <c r="BK129" s="149">
        <f>ROUND(I129*H129,2)</f>
        <v>0</v>
      </c>
      <c r="BL129" s="16" t="s">
        <v>982</v>
      </c>
      <c r="BM129" s="148" t="s">
        <v>996</v>
      </c>
    </row>
    <row r="130" spans="2:65" s="1" customFormat="1" ht="24.15" customHeight="1">
      <c r="B130" s="31"/>
      <c r="C130" s="136" t="s">
        <v>170</v>
      </c>
      <c r="D130" s="136" t="s">
        <v>153</v>
      </c>
      <c r="E130" s="137" t="s">
        <v>997</v>
      </c>
      <c r="F130" s="138" t="s">
        <v>998</v>
      </c>
      <c r="G130" s="139" t="s">
        <v>455</v>
      </c>
      <c r="H130" s="140">
        <v>1</v>
      </c>
      <c r="I130" s="141"/>
      <c r="J130" s="142">
        <f>ROUND(I130*H130,2)</f>
        <v>0</v>
      </c>
      <c r="K130" s="143"/>
      <c r="L130" s="31"/>
      <c r="M130" s="144" t="s">
        <v>1</v>
      </c>
      <c r="N130" s="145" t="s">
        <v>39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982</v>
      </c>
      <c r="AT130" s="148" t="s">
        <v>153</v>
      </c>
      <c r="AU130" s="148" t="s">
        <v>82</v>
      </c>
      <c r="AY130" s="16" t="s">
        <v>151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6" t="s">
        <v>78</v>
      </c>
      <c r="BK130" s="149">
        <f>ROUND(I130*H130,2)</f>
        <v>0</v>
      </c>
      <c r="BL130" s="16" t="s">
        <v>982</v>
      </c>
      <c r="BM130" s="148" t="s">
        <v>999</v>
      </c>
    </row>
    <row r="131" spans="2:65" s="11" customFormat="1" ht="22.8" customHeight="1">
      <c r="B131" s="124"/>
      <c r="D131" s="125" t="s">
        <v>73</v>
      </c>
      <c r="E131" s="134" t="s">
        <v>1000</v>
      </c>
      <c r="F131" s="134" t="s">
        <v>1001</v>
      </c>
      <c r="I131" s="127"/>
      <c r="J131" s="135">
        <f>BK131</f>
        <v>0</v>
      </c>
      <c r="L131" s="124"/>
      <c r="M131" s="129"/>
      <c r="P131" s="130">
        <f>SUM(P132:P133)</f>
        <v>0</v>
      </c>
      <c r="R131" s="130">
        <f>SUM(R132:R133)</f>
        <v>0</v>
      </c>
      <c r="T131" s="131">
        <f>SUM(T132:T133)</f>
        <v>0</v>
      </c>
      <c r="AR131" s="125" t="s">
        <v>170</v>
      </c>
      <c r="AT131" s="132" t="s">
        <v>73</v>
      </c>
      <c r="AU131" s="132" t="s">
        <v>78</v>
      </c>
      <c r="AY131" s="125" t="s">
        <v>151</v>
      </c>
      <c r="BK131" s="133">
        <f>SUM(BK132:BK133)</f>
        <v>0</v>
      </c>
    </row>
    <row r="132" spans="2:65" s="1" customFormat="1" ht="16.5" customHeight="1">
      <c r="B132" s="31"/>
      <c r="C132" s="136" t="s">
        <v>99</v>
      </c>
      <c r="D132" s="136" t="s">
        <v>153</v>
      </c>
      <c r="E132" s="137" t="s">
        <v>1002</v>
      </c>
      <c r="F132" s="138" t="s">
        <v>1003</v>
      </c>
      <c r="G132" s="139" t="s">
        <v>455</v>
      </c>
      <c r="H132" s="140">
        <v>1</v>
      </c>
      <c r="I132" s="141"/>
      <c r="J132" s="142">
        <f>ROUND(I132*H132,2)</f>
        <v>0</v>
      </c>
      <c r="K132" s="143"/>
      <c r="L132" s="31"/>
      <c r="M132" s="144" t="s">
        <v>1</v>
      </c>
      <c r="N132" s="145" t="s">
        <v>39</v>
      </c>
      <c r="P132" s="146">
        <f>O132*H132</f>
        <v>0</v>
      </c>
      <c r="Q132" s="146">
        <v>0</v>
      </c>
      <c r="R132" s="146">
        <f>Q132*H132</f>
        <v>0</v>
      </c>
      <c r="S132" s="146">
        <v>0</v>
      </c>
      <c r="T132" s="147">
        <f>S132*H132</f>
        <v>0</v>
      </c>
      <c r="AR132" s="148" t="s">
        <v>982</v>
      </c>
      <c r="AT132" s="148" t="s">
        <v>153</v>
      </c>
      <c r="AU132" s="148" t="s">
        <v>82</v>
      </c>
      <c r="AY132" s="16" t="s">
        <v>151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6" t="s">
        <v>78</v>
      </c>
      <c r="BK132" s="149">
        <f>ROUND(I132*H132,2)</f>
        <v>0</v>
      </c>
      <c r="BL132" s="16" t="s">
        <v>982</v>
      </c>
      <c r="BM132" s="148" t="s">
        <v>1004</v>
      </c>
    </row>
    <row r="133" spans="2:65" s="1" customFormat="1" ht="44.25" customHeight="1">
      <c r="B133" s="31"/>
      <c r="C133" s="136" t="s">
        <v>102</v>
      </c>
      <c r="D133" s="136" t="s">
        <v>153</v>
      </c>
      <c r="E133" s="137" t="s">
        <v>1005</v>
      </c>
      <c r="F133" s="138" t="s">
        <v>1006</v>
      </c>
      <c r="G133" s="139" t="s">
        <v>455</v>
      </c>
      <c r="H133" s="140">
        <v>1</v>
      </c>
      <c r="I133" s="141"/>
      <c r="J133" s="142">
        <f>ROUND(I133*H133,2)</f>
        <v>0</v>
      </c>
      <c r="K133" s="143"/>
      <c r="L133" s="31"/>
      <c r="M133" s="176" t="s">
        <v>1</v>
      </c>
      <c r="N133" s="177" t="s">
        <v>39</v>
      </c>
      <c r="O133" s="178"/>
      <c r="P133" s="179">
        <f>O133*H133</f>
        <v>0</v>
      </c>
      <c r="Q133" s="179">
        <v>0</v>
      </c>
      <c r="R133" s="179">
        <f>Q133*H133</f>
        <v>0</v>
      </c>
      <c r="S133" s="179">
        <v>0</v>
      </c>
      <c r="T133" s="180">
        <f>S133*H133</f>
        <v>0</v>
      </c>
      <c r="AR133" s="148" t="s">
        <v>982</v>
      </c>
      <c r="AT133" s="148" t="s">
        <v>153</v>
      </c>
      <c r="AU133" s="148" t="s">
        <v>82</v>
      </c>
      <c r="AY133" s="16" t="s">
        <v>151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78</v>
      </c>
      <c r="BK133" s="149">
        <f>ROUND(I133*H133,2)</f>
        <v>0</v>
      </c>
      <c r="BL133" s="16" t="s">
        <v>982</v>
      </c>
      <c r="BM133" s="148" t="s">
        <v>1007</v>
      </c>
    </row>
    <row r="134" spans="2:65" s="1" customFormat="1" ht="6.9" customHeight="1">
      <c r="B134" s="43"/>
      <c r="C134" s="44"/>
      <c r="D134" s="44"/>
      <c r="E134" s="44"/>
      <c r="F134" s="44"/>
      <c r="G134" s="44"/>
      <c r="H134" s="44"/>
      <c r="I134" s="44"/>
      <c r="J134" s="44"/>
      <c r="K134" s="44"/>
      <c r="L134" s="31"/>
    </row>
  </sheetData>
  <sheetProtection algorithmName="SHA-512" hashValue="Kv2WLm1Dt8kP4NU4I3ibhuO7J6fyUjz4kz2zoO3TADEUP062ho3KBXDdv8CfoK2vPVAIbimK2rzNmkf7Oaj/jA==" saltValue="18dW7OnrmEts4107YCr9idFhkhiCvSUbH7bKLmuPeLL9TEmxE3EjLo9oV2wkOyfalZpFjS1z9CxUni5Y9D9BMg==" spinCount="100000" sheet="1" objects="1" scenarios="1" formatColumns="0" formatRows="0" autoFilter="0"/>
  <autoFilter ref="C120:K133" xr:uid="{00000000-0009-0000-0000-00000D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1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86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0" t="str">
        <f>'Rekapitulace stavby'!K6</f>
        <v>NOVÁ LHOTA - chodník podél silnice III/49916 - etapa 1</v>
      </c>
      <c r="F7" s="231"/>
      <c r="G7" s="231"/>
      <c r="H7" s="231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0" t="s">
        <v>121</v>
      </c>
      <c r="F9" s="232"/>
      <c r="G9" s="232"/>
      <c r="H9" s="232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2" t="s">
        <v>123</v>
      </c>
      <c r="F11" s="232"/>
      <c r="G11" s="232"/>
      <c r="H11" s="232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3" t="str">
        <f>'Rekapitulace stavby'!E14</f>
        <v>Vyplň údaj</v>
      </c>
      <c r="F20" s="197"/>
      <c r="G20" s="197"/>
      <c r="H20" s="197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ROUND(J127,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ROUND((SUM(BE127:BE250)),  2)</f>
        <v>0</v>
      </c>
      <c r="I35" s="95">
        <v>0.21</v>
      </c>
      <c r="J35" s="85">
        <f>ROUND(((SUM(BE127:BE250))*I35),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ROUND((SUM(BF127:BF250)),  2)</f>
        <v>0</v>
      </c>
      <c r="I36" s="95">
        <v>0.12</v>
      </c>
      <c r="J36" s="85">
        <f>ROUND(((SUM(BF127:BF250))*I36),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ROUND((SUM(BG127:BG250)),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ROUND((SUM(BH127:BH250)),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ROUND((SUM(BI127:BI250)),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0" t="str">
        <f>E7</f>
        <v>NOVÁ LHOTA - chodník podél silnice III/49916 - etapa 1</v>
      </c>
      <c r="F85" s="231"/>
      <c r="G85" s="231"/>
      <c r="H85" s="231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0" t="s">
        <v>121</v>
      </c>
      <c r="F87" s="232"/>
      <c r="G87" s="232"/>
      <c r="H87" s="232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2" t="str">
        <f>E11</f>
        <v>1 - úsek 1 - uznatelné náklady</v>
      </c>
      <c r="F89" s="232"/>
      <c r="G89" s="232"/>
      <c r="H89" s="23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J127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J129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J161</f>
        <v>0</v>
      </c>
      <c r="L101" s="111"/>
    </row>
    <row r="102" spans="2:47" s="9" customFormat="1" ht="19.95" customHeight="1">
      <c r="B102" s="111"/>
      <c r="D102" s="112" t="s">
        <v>132</v>
      </c>
      <c r="E102" s="113"/>
      <c r="F102" s="113"/>
      <c r="G102" s="113"/>
      <c r="H102" s="113"/>
      <c r="I102" s="113"/>
      <c r="J102" s="114">
        <f>J225</f>
        <v>0</v>
      </c>
      <c r="L102" s="111"/>
    </row>
    <row r="103" spans="2:47" s="9" customFormat="1" ht="19.95" customHeight="1">
      <c r="B103" s="111"/>
      <c r="D103" s="112" t="s">
        <v>133</v>
      </c>
      <c r="E103" s="113"/>
      <c r="F103" s="113"/>
      <c r="G103" s="113"/>
      <c r="H103" s="113"/>
      <c r="I103" s="113"/>
      <c r="J103" s="114">
        <f>J229</f>
        <v>0</v>
      </c>
      <c r="L103" s="111"/>
    </row>
    <row r="104" spans="2:47" s="9" customFormat="1" ht="19.95" customHeight="1">
      <c r="B104" s="111"/>
      <c r="D104" s="112" t="s">
        <v>134</v>
      </c>
      <c r="E104" s="113"/>
      <c r="F104" s="113"/>
      <c r="G104" s="113"/>
      <c r="H104" s="113"/>
      <c r="I104" s="113"/>
      <c r="J104" s="114">
        <f>J244</f>
        <v>0</v>
      </c>
      <c r="L104" s="111"/>
    </row>
    <row r="105" spans="2:47" s="9" customFormat="1" ht="19.95" customHeight="1">
      <c r="B105" s="111"/>
      <c r="D105" s="112" t="s">
        <v>135</v>
      </c>
      <c r="E105" s="113"/>
      <c r="F105" s="113"/>
      <c r="G105" s="113"/>
      <c r="H105" s="113"/>
      <c r="I105" s="113"/>
      <c r="J105" s="114">
        <f>J249</f>
        <v>0</v>
      </c>
      <c r="L105" s="111"/>
    </row>
    <row r="106" spans="2:47" s="1" customFormat="1" ht="21.75" customHeight="1">
      <c r="B106" s="31"/>
      <c r="L106" s="31"/>
    </row>
    <row r="107" spans="2:47" s="1" customFormat="1" ht="6.9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47" s="1" customFormat="1" ht="6.9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47" s="1" customFormat="1" ht="24.9" customHeight="1">
      <c r="B112" s="31"/>
      <c r="C112" s="20" t="s">
        <v>136</v>
      </c>
      <c r="L112" s="31"/>
    </row>
    <row r="113" spans="2:63" s="1" customFormat="1" ht="6.9" customHeight="1">
      <c r="B113" s="31"/>
      <c r="L113" s="31"/>
    </row>
    <row r="114" spans="2:63" s="1" customFormat="1" ht="12" customHeight="1">
      <c r="B114" s="31"/>
      <c r="C114" s="26" t="s">
        <v>16</v>
      </c>
      <c r="L114" s="31"/>
    </row>
    <row r="115" spans="2:63" s="1" customFormat="1" ht="16.5" customHeight="1">
      <c r="B115" s="31"/>
      <c r="E115" s="230" t="str">
        <f>E7</f>
        <v>NOVÁ LHOTA - chodník podél silnice III/49916 - etapa 1</v>
      </c>
      <c r="F115" s="231"/>
      <c r="G115" s="231"/>
      <c r="H115" s="231"/>
      <c r="L115" s="31"/>
    </row>
    <row r="116" spans="2:63" ht="12" customHeight="1">
      <c r="B116" s="19"/>
      <c r="C116" s="26" t="s">
        <v>120</v>
      </c>
      <c r="L116" s="19"/>
    </row>
    <row r="117" spans="2:63" s="1" customFormat="1" ht="16.5" customHeight="1">
      <c r="B117" s="31"/>
      <c r="E117" s="230" t="s">
        <v>121</v>
      </c>
      <c r="F117" s="232"/>
      <c r="G117" s="232"/>
      <c r="H117" s="232"/>
      <c r="L117" s="31"/>
    </row>
    <row r="118" spans="2:63" s="1" customFormat="1" ht="12" customHeight="1">
      <c r="B118" s="31"/>
      <c r="C118" s="26" t="s">
        <v>122</v>
      </c>
      <c r="L118" s="31"/>
    </row>
    <row r="119" spans="2:63" s="1" customFormat="1" ht="16.5" customHeight="1">
      <c r="B119" s="31"/>
      <c r="E119" s="192" t="str">
        <f>E11</f>
        <v>1 - úsek 1 - uznatelné náklady</v>
      </c>
      <c r="F119" s="232"/>
      <c r="G119" s="232"/>
      <c r="H119" s="232"/>
      <c r="L119" s="31"/>
    </row>
    <row r="120" spans="2:63" s="1" customFormat="1" ht="6.9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F14</f>
        <v xml:space="preserve"> </v>
      </c>
      <c r="I121" s="26" t="s">
        <v>22</v>
      </c>
      <c r="J121" s="51" t="str">
        <f>IF(J14="","",J14)</f>
        <v>31. 1. 2022</v>
      </c>
      <c r="L121" s="31"/>
    </row>
    <row r="122" spans="2:63" s="1" customFormat="1" ht="6.9" customHeight="1">
      <c r="B122" s="31"/>
      <c r="L122" s="31"/>
    </row>
    <row r="123" spans="2:63" s="1" customFormat="1" ht="15.15" customHeight="1">
      <c r="B123" s="31"/>
      <c r="C123" s="26" t="s">
        <v>24</v>
      </c>
      <c r="F123" s="24" t="str">
        <f>E17</f>
        <v>Obec Nová Lhota</v>
      </c>
      <c r="I123" s="26" t="s">
        <v>30</v>
      </c>
      <c r="J123" s="29" t="str">
        <f>E23</f>
        <v xml:space="preserve"> </v>
      </c>
      <c r="L123" s="31"/>
    </row>
    <row r="124" spans="2:63" s="1" customFormat="1" ht="15.15" customHeight="1">
      <c r="B124" s="31"/>
      <c r="C124" s="26" t="s">
        <v>28</v>
      </c>
      <c r="F124" s="24" t="str">
        <f>IF(E20="","",E20)</f>
        <v>Vyplň údaj</v>
      </c>
      <c r="I124" s="26" t="s">
        <v>32</v>
      </c>
      <c r="J124" s="29" t="str">
        <f>E26</f>
        <v xml:space="preserve"> 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5"/>
      <c r="C126" s="116" t="s">
        <v>137</v>
      </c>
      <c r="D126" s="117" t="s">
        <v>59</v>
      </c>
      <c r="E126" s="117" t="s">
        <v>55</v>
      </c>
      <c r="F126" s="117" t="s">
        <v>56</v>
      </c>
      <c r="G126" s="117" t="s">
        <v>138</v>
      </c>
      <c r="H126" s="117" t="s">
        <v>139</v>
      </c>
      <c r="I126" s="117" t="s">
        <v>140</v>
      </c>
      <c r="J126" s="118" t="s">
        <v>126</v>
      </c>
      <c r="K126" s="119" t="s">
        <v>141</v>
      </c>
      <c r="L126" s="115"/>
      <c r="M126" s="58" t="s">
        <v>1</v>
      </c>
      <c r="N126" s="59" t="s">
        <v>38</v>
      </c>
      <c r="O126" s="59" t="s">
        <v>142</v>
      </c>
      <c r="P126" s="59" t="s">
        <v>143</v>
      </c>
      <c r="Q126" s="59" t="s">
        <v>144</v>
      </c>
      <c r="R126" s="59" t="s">
        <v>145</v>
      </c>
      <c r="S126" s="59" t="s">
        <v>146</v>
      </c>
      <c r="T126" s="60" t="s">
        <v>147</v>
      </c>
    </row>
    <row r="127" spans="2:63" s="1" customFormat="1" ht="22.8" customHeight="1">
      <c r="B127" s="31"/>
      <c r="C127" s="63" t="s">
        <v>148</v>
      </c>
      <c r="J127" s="120">
        <f>BK127</f>
        <v>0</v>
      </c>
      <c r="L127" s="31"/>
      <c r="M127" s="61"/>
      <c r="N127" s="52"/>
      <c r="O127" s="52"/>
      <c r="P127" s="121">
        <f>P128</f>
        <v>0</v>
      </c>
      <c r="Q127" s="52"/>
      <c r="R127" s="121">
        <f>R128</f>
        <v>199.32263371000005</v>
      </c>
      <c r="S127" s="52"/>
      <c r="T127" s="122">
        <f>T128</f>
        <v>132.17349999999999</v>
      </c>
      <c r="AT127" s="16" t="s">
        <v>73</v>
      </c>
      <c r="AU127" s="16" t="s">
        <v>128</v>
      </c>
      <c r="BK127" s="123">
        <f>BK128</f>
        <v>0</v>
      </c>
    </row>
    <row r="128" spans="2:63" s="11" customFormat="1" ht="25.95" customHeight="1">
      <c r="B128" s="124"/>
      <c r="D128" s="125" t="s">
        <v>73</v>
      </c>
      <c r="E128" s="126" t="s">
        <v>149</v>
      </c>
      <c r="F128" s="126" t="s">
        <v>150</v>
      </c>
      <c r="I128" s="127"/>
      <c r="J128" s="128">
        <f>BK128</f>
        <v>0</v>
      </c>
      <c r="L128" s="124"/>
      <c r="M128" s="129"/>
      <c r="P128" s="130">
        <f>P129+P161+P225+P229+P244+P249</f>
        <v>0</v>
      </c>
      <c r="R128" s="130">
        <f>R129+R161+R225+R229+R244+R249</f>
        <v>199.32263371000005</v>
      </c>
      <c r="T128" s="131">
        <f>T129+T161+T225+T229+T244+T249</f>
        <v>132.17349999999999</v>
      </c>
      <c r="AR128" s="125" t="s">
        <v>78</v>
      </c>
      <c r="AT128" s="132" t="s">
        <v>73</v>
      </c>
      <c r="AU128" s="132" t="s">
        <v>74</v>
      </c>
      <c r="AY128" s="125" t="s">
        <v>151</v>
      </c>
      <c r="BK128" s="133">
        <f>BK129+BK161+BK225+BK229+BK244+BK249</f>
        <v>0</v>
      </c>
    </row>
    <row r="129" spans="2:65" s="11" customFormat="1" ht="22.8" customHeight="1">
      <c r="B129" s="124"/>
      <c r="D129" s="125" t="s">
        <v>73</v>
      </c>
      <c r="E129" s="134" t="s">
        <v>78</v>
      </c>
      <c r="F129" s="134" t="s">
        <v>152</v>
      </c>
      <c r="I129" s="127"/>
      <c r="J129" s="135">
        <f>BK129</f>
        <v>0</v>
      </c>
      <c r="L129" s="124"/>
      <c r="M129" s="129"/>
      <c r="P129" s="130">
        <f>SUM(P130:P160)</f>
        <v>0</v>
      </c>
      <c r="R129" s="130">
        <f>SUM(R130:R160)</f>
        <v>2.2440000000000003E-3</v>
      </c>
      <c r="T129" s="131">
        <f>SUM(T130:T160)</f>
        <v>132.17349999999999</v>
      </c>
      <c r="AR129" s="125" t="s">
        <v>78</v>
      </c>
      <c r="AT129" s="132" t="s">
        <v>73</v>
      </c>
      <c r="AU129" s="132" t="s">
        <v>78</v>
      </c>
      <c r="AY129" s="125" t="s">
        <v>151</v>
      </c>
      <c r="BK129" s="133">
        <f>SUM(BK130:BK160)</f>
        <v>0</v>
      </c>
    </row>
    <row r="130" spans="2:65" s="1" customFormat="1" ht="33" customHeight="1">
      <c r="B130" s="31"/>
      <c r="C130" s="136" t="s">
        <v>78</v>
      </c>
      <c r="D130" s="136" t="s">
        <v>153</v>
      </c>
      <c r="E130" s="137" t="s">
        <v>154</v>
      </c>
      <c r="F130" s="138" t="s">
        <v>155</v>
      </c>
      <c r="G130" s="139" t="s">
        <v>156</v>
      </c>
      <c r="H130" s="140">
        <v>43.5</v>
      </c>
      <c r="I130" s="141"/>
      <c r="J130" s="142">
        <f>ROUND(I130*H130,2)</f>
        <v>0</v>
      </c>
      <c r="K130" s="143"/>
      <c r="L130" s="31"/>
      <c r="M130" s="144" t="s">
        <v>1</v>
      </c>
      <c r="N130" s="145" t="s">
        <v>39</v>
      </c>
      <c r="P130" s="146">
        <f>O130*H130</f>
        <v>0</v>
      </c>
      <c r="Q130" s="146">
        <v>0</v>
      </c>
      <c r="R130" s="146">
        <f>Q130*H130</f>
        <v>0</v>
      </c>
      <c r="S130" s="146">
        <v>0.255</v>
      </c>
      <c r="T130" s="147">
        <f>S130*H130</f>
        <v>11.092499999999999</v>
      </c>
      <c r="AR130" s="148" t="s">
        <v>92</v>
      </c>
      <c r="AT130" s="148" t="s">
        <v>153</v>
      </c>
      <c r="AU130" s="148" t="s">
        <v>82</v>
      </c>
      <c r="AY130" s="16" t="s">
        <v>151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6" t="s">
        <v>78</v>
      </c>
      <c r="BK130" s="149">
        <f>ROUND(I130*H130,2)</f>
        <v>0</v>
      </c>
      <c r="BL130" s="16" t="s">
        <v>92</v>
      </c>
      <c r="BM130" s="148" t="s">
        <v>157</v>
      </c>
    </row>
    <row r="131" spans="2:65" s="12" customFormat="1" ht="10.199999999999999">
      <c r="B131" s="150"/>
      <c r="D131" s="151" t="s">
        <v>158</v>
      </c>
      <c r="E131" s="152" t="s">
        <v>1</v>
      </c>
      <c r="F131" s="153" t="s">
        <v>159</v>
      </c>
      <c r="H131" s="154">
        <v>43.5</v>
      </c>
      <c r="I131" s="155"/>
      <c r="L131" s="150"/>
      <c r="M131" s="156"/>
      <c r="T131" s="157"/>
      <c r="AT131" s="152" t="s">
        <v>158</v>
      </c>
      <c r="AU131" s="152" t="s">
        <v>82</v>
      </c>
      <c r="AV131" s="12" t="s">
        <v>82</v>
      </c>
      <c r="AW131" s="12" t="s">
        <v>31</v>
      </c>
      <c r="AX131" s="12" t="s">
        <v>78</v>
      </c>
      <c r="AY131" s="152" t="s">
        <v>151</v>
      </c>
    </row>
    <row r="132" spans="2:65" s="1" customFormat="1" ht="33" customHeight="1">
      <c r="B132" s="31"/>
      <c r="C132" s="136" t="s">
        <v>82</v>
      </c>
      <c r="D132" s="136" t="s">
        <v>153</v>
      </c>
      <c r="E132" s="137" t="s">
        <v>160</v>
      </c>
      <c r="F132" s="138" t="s">
        <v>161</v>
      </c>
      <c r="G132" s="139" t="s">
        <v>156</v>
      </c>
      <c r="H132" s="140">
        <v>148.1</v>
      </c>
      <c r="I132" s="141"/>
      <c r="J132" s="142">
        <f>ROUND(I132*H132,2)</f>
        <v>0</v>
      </c>
      <c r="K132" s="143"/>
      <c r="L132" s="31"/>
      <c r="M132" s="144" t="s">
        <v>1</v>
      </c>
      <c r="N132" s="145" t="s">
        <v>39</v>
      </c>
      <c r="P132" s="146">
        <f>O132*H132</f>
        <v>0</v>
      </c>
      <c r="Q132" s="146">
        <v>0</v>
      </c>
      <c r="R132" s="146">
        <f>Q132*H132</f>
        <v>0</v>
      </c>
      <c r="S132" s="146">
        <v>0.3</v>
      </c>
      <c r="T132" s="147">
        <f>S132*H132</f>
        <v>44.43</v>
      </c>
      <c r="AR132" s="148" t="s">
        <v>92</v>
      </c>
      <c r="AT132" s="148" t="s">
        <v>153</v>
      </c>
      <c r="AU132" s="148" t="s">
        <v>82</v>
      </c>
      <c r="AY132" s="16" t="s">
        <v>151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6" t="s">
        <v>78</v>
      </c>
      <c r="BK132" s="149">
        <f>ROUND(I132*H132,2)</f>
        <v>0</v>
      </c>
      <c r="BL132" s="16" t="s">
        <v>92</v>
      </c>
      <c r="BM132" s="148" t="s">
        <v>162</v>
      </c>
    </row>
    <row r="133" spans="2:65" s="1" customFormat="1" ht="24.15" customHeight="1">
      <c r="B133" s="31"/>
      <c r="C133" s="136" t="s">
        <v>89</v>
      </c>
      <c r="D133" s="136" t="s">
        <v>153</v>
      </c>
      <c r="E133" s="137" t="s">
        <v>163</v>
      </c>
      <c r="F133" s="138" t="s">
        <v>164</v>
      </c>
      <c r="G133" s="139" t="s">
        <v>156</v>
      </c>
      <c r="H133" s="140">
        <v>148.1</v>
      </c>
      <c r="I133" s="141"/>
      <c r="J133" s="142">
        <f>ROUND(I133*H133,2)</f>
        <v>0</v>
      </c>
      <c r="K133" s="143"/>
      <c r="L133" s="31"/>
      <c r="M133" s="144" t="s">
        <v>1</v>
      </c>
      <c r="N133" s="145" t="s">
        <v>39</v>
      </c>
      <c r="P133" s="146">
        <f>O133*H133</f>
        <v>0</v>
      </c>
      <c r="Q133" s="146">
        <v>0</v>
      </c>
      <c r="R133" s="146">
        <f>Q133*H133</f>
        <v>0</v>
      </c>
      <c r="S133" s="146">
        <v>0.22</v>
      </c>
      <c r="T133" s="147">
        <f>S133*H133</f>
        <v>32.582000000000001</v>
      </c>
      <c r="AR133" s="148" t="s">
        <v>92</v>
      </c>
      <c r="AT133" s="148" t="s">
        <v>153</v>
      </c>
      <c r="AU133" s="148" t="s">
        <v>82</v>
      </c>
      <c r="AY133" s="16" t="s">
        <v>151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78</v>
      </c>
      <c r="BK133" s="149">
        <f>ROUND(I133*H133,2)</f>
        <v>0</v>
      </c>
      <c r="BL133" s="16" t="s">
        <v>92</v>
      </c>
      <c r="BM133" s="148" t="s">
        <v>165</v>
      </c>
    </row>
    <row r="134" spans="2:65" s="1" customFormat="1" ht="24.15" customHeight="1">
      <c r="B134" s="31"/>
      <c r="C134" s="136" t="s">
        <v>92</v>
      </c>
      <c r="D134" s="136" t="s">
        <v>153</v>
      </c>
      <c r="E134" s="137" t="s">
        <v>166</v>
      </c>
      <c r="F134" s="138" t="s">
        <v>167</v>
      </c>
      <c r="G134" s="139" t="s">
        <v>156</v>
      </c>
      <c r="H134" s="140">
        <v>28.05</v>
      </c>
      <c r="I134" s="141"/>
      <c r="J134" s="142">
        <f>ROUND(I134*H134,2)</f>
        <v>0</v>
      </c>
      <c r="K134" s="143"/>
      <c r="L134" s="31"/>
      <c r="M134" s="144" t="s">
        <v>1</v>
      </c>
      <c r="N134" s="145" t="s">
        <v>39</v>
      </c>
      <c r="P134" s="146">
        <f>O134*H134</f>
        <v>0</v>
      </c>
      <c r="Q134" s="146">
        <v>8.0000000000000007E-5</v>
      </c>
      <c r="R134" s="146">
        <f>Q134*H134</f>
        <v>2.2440000000000003E-3</v>
      </c>
      <c r="S134" s="146">
        <v>0.23</v>
      </c>
      <c r="T134" s="147">
        <f>S134*H134</f>
        <v>6.4515000000000002</v>
      </c>
      <c r="AR134" s="148" t="s">
        <v>92</v>
      </c>
      <c r="AT134" s="148" t="s">
        <v>153</v>
      </c>
      <c r="AU134" s="148" t="s">
        <v>82</v>
      </c>
      <c r="AY134" s="16" t="s">
        <v>151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6" t="s">
        <v>78</v>
      </c>
      <c r="BK134" s="149">
        <f>ROUND(I134*H134,2)</f>
        <v>0</v>
      </c>
      <c r="BL134" s="16" t="s">
        <v>92</v>
      </c>
      <c r="BM134" s="148" t="s">
        <v>168</v>
      </c>
    </row>
    <row r="135" spans="2:65" s="12" customFormat="1" ht="10.199999999999999">
      <c r="B135" s="150"/>
      <c r="D135" s="151" t="s">
        <v>158</v>
      </c>
      <c r="E135" s="152" t="s">
        <v>1</v>
      </c>
      <c r="F135" s="153" t="s">
        <v>169</v>
      </c>
      <c r="H135" s="154">
        <v>28.05</v>
      </c>
      <c r="I135" s="155"/>
      <c r="L135" s="150"/>
      <c r="M135" s="156"/>
      <c r="T135" s="157"/>
      <c r="AT135" s="152" t="s">
        <v>158</v>
      </c>
      <c r="AU135" s="152" t="s">
        <v>82</v>
      </c>
      <c r="AV135" s="12" t="s">
        <v>82</v>
      </c>
      <c r="AW135" s="12" t="s">
        <v>31</v>
      </c>
      <c r="AX135" s="12" t="s">
        <v>78</v>
      </c>
      <c r="AY135" s="152" t="s">
        <v>151</v>
      </c>
    </row>
    <row r="136" spans="2:65" s="1" customFormat="1" ht="16.5" customHeight="1">
      <c r="B136" s="31"/>
      <c r="C136" s="136" t="s">
        <v>170</v>
      </c>
      <c r="D136" s="136" t="s">
        <v>153</v>
      </c>
      <c r="E136" s="137" t="s">
        <v>171</v>
      </c>
      <c r="F136" s="138" t="s">
        <v>172</v>
      </c>
      <c r="G136" s="139" t="s">
        <v>173</v>
      </c>
      <c r="H136" s="140">
        <v>183.5</v>
      </c>
      <c r="I136" s="141"/>
      <c r="J136" s="142">
        <f>ROUND(I136*H136,2)</f>
        <v>0</v>
      </c>
      <c r="K136" s="143"/>
      <c r="L136" s="31"/>
      <c r="M136" s="144" t="s">
        <v>1</v>
      </c>
      <c r="N136" s="145" t="s">
        <v>39</v>
      </c>
      <c r="P136" s="146">
        <f>O136*H136</f>
        <v>0</v>
      </c>
      <c r="Q136" s="146">
        <v>0</v>
      </c>
      <c r="R136" s="146">
        <f>Q136*H136</f>
        <v>0</v>
      </c>
      <c r="S136" s="146">
        <v>0.20499999999999999</v>
      </c>
      <c r="T136" s="147">
        <f>S136*H136</f>
        <v>37.6175</v>
      </c>
      <c r="AR136" s="148" t="s">
        <v>92</v>
      </c>
      <c r="AT136" s="148" t="s">
        <v>153</v>
      </c>
      <c r="AU136" s="148" t="s">
        <v>82</v>
      </c>
      <c r="AY136" s="16" t="s">
        <v>151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6" t="s">
        <v>78</v>
      </c>
      <c r="BK136" s="149">
        <f>ROUND(I136*H136,2)</f>
        <v>0</v>
      </c>
      <c r="BL136" s="16" t="s">
        <v>92</v>
      </c>
      <c r="BM136" s="148" t="s">
        <v>174</v>
      </c>
    </row>
    <row r="137" spans="2:65" s="1" customFormat="1" ht="33" customHeight="1">
      <c r="B137" s="31"/>
      <c r="C137" s="136" t="s">
        <v>99</v>
      </c>
      <c r="D137" s="136" t="s">
        <v>153</v>
      </c>
      <c r="E137" s="137" t="s">
        <v>175</v>
      </c>
      <c r="F137" s="138" t="s">
        <v>176</v>
      </c>
      <c r="G137" s="139" t="s">
        <v>177</v>
      </c>
      <c r="H137" s="140">
        <v>9.3699999999999992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178</v>
      </c>
    </row>
    <row r="138" spans="2:65" s="12" customFormat="1" ht="10.199999999999999">
      <c r="B138" s="150"/>
      <c r="D138" s="151" t="s">
        <v>158</v>
      </c>
      <c r="E138" s="152" t="s">
        <v>1</v>
      </c>
      <c r="F138" s="153" t="s">
        <v>179</v>
      </c>
      <c r="H138" s="154">
        <v>53.8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74</v>
      </c>
      <c r="AY138" s="152" t="s">
        <v>151</v>
      </c>
    </row>
    <row r="139" spans="2:65" s="12" customFormat="1" ht="10.199999999999999">
      <c r="B139" s="150"/>
      <c r="D139" s="151" t="s">
        <v>158</v>
      </c>
      <c r="E139" s="152" t="s">
        <v>1</v>
      </c>
      <c r="F139" s="153" t="s">
        <v>180</v>
      </c>
      <c r="H139" s="154">
        <v>-44.43</v>
      </c>
      <c r="I139" s="155"/>
      <c r="L139" s="150"/>
      <c r="M139" s="156"/>
      <c r="T139" s="157"/>
      <c r="AT139" s="152" t="s">
        <v>158</v>
      </c>
      <c r="AU139" s="152" t="s">
        <v>82</v>
      </c>
      <c r="AV139" s="12" t="s">
        <v>82</v>
      </c>
      <c r="AW139" s="12" t="s">
        <v>31</v>
      </c>
      <c r="AX139" s="12" t="s">
        <v>74</v>
      </c>
      <c r="AY139" s="152" t="s">
        <v>151</v>
      </c>
    </row>
    <row r="140" spans="2:65" s="13" customFormat="1" ht="10.199999999999999">
      <c r="B140" s="158"/>
      <c r="D140" s="151" t="s">
        <v>158</v>
      </c>
      <c r="E140" s="159" t="s">
        <v>1</v>
      </c>
      <c r="F140" s="160" t="s">
        <v>181</v>
      </c>
      <c r="H140" s="161">
        <v>9.3699999999999992</v>
      </c>
      <c r="I140" s="162"/>
      <c r="L140" s="158"/>
      <c r="M140" s="163"/>
      <c r="T140" s="164"/>
      <c r="AT140" s="159" t="s">
        <v>158</v>
      </c>
      <c r="AU140" s="159" t="s">
        <v>82</v>
      </c>
      <c r="AV140" s="13" t="s">
        <v>92</v>
      </c>
      <c r="AW140" s="13" t="s">
        <v>31</v>
      </c>
      <c r="AX140" s="13" t="s">
        <v>78</v>
      </c>
      <c r="AY140" s="159" t="s">
        <v>151</v>
      </c>
    </row>
    <row r="141" spans="2:65" s="1" customFormat="1" ht="37.799999999999997" customHeight="1">
      <c r="B141" s="31"/>
      <c r="C141" s="136" t="s">
        <v>102</v>
      </c>
      <c r="D141" s="136" t="s">
        <v>153</v>
      </c>
      <c r="E141" s="137" t="s">
        <v>182</v>
      </c>
      <c r="F141" s="138" t="s">
        <v>183</v>
      </c>
      <c r="G141" s="139" t="s">
        <v>177</v>
      </c>
      <c r="H141" s="140">
        <v>3.77</v>
      </c>
      <c r="I141" s="141"/>
      <c r="J141" s="142">
        <f>ROUND(I141*H141,2)</f>
        <v>0</v>
      </c>
      <c r="K141" s="143"/>
      <c r="L141" s="31"/>
      <c r="M141" s="144" t="s">
        <v>1</v>
      </c>
      <c r="N141" s="145" t="s">
        <v>39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92</v>
      </c>
      <c r="AT141" s="148" t="s">
        <v>153</v>
      </c>
      <c r="AU141" s="148" t="s">
        <v>82</v>
      </c>
      <c r="AY141" s="16" t="s">
        <v>151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6" t="s">
        <v>78</v>
      </c>
      <c r="BK141" s="149">
        <f>ROUND(I141*H141,2)</f>
        <v>0</v>
      </c>
      <c r="BL141" s="16" t="s">
        <v>92</v>
      </c>
      <c r="BM141" s="148" t="s">
        <v>184</v>
      </c>
    </row>
    <row r="142" spans="2:65" s="12" customFormat="1" ht="10.199999999999999">
      <c r="B142" s="150"/>
      <c r="D142" s="151" t="s">
        <v>158</v>
      </c>
      <c r="E142" s="152" t="s">
        <v>1</v>
      </c>
      <c r="F142" s="153" t="s">
        <v>185</v>
      </c>
      <c r="H142" s="154">
        <v>9.3699999999999992</v>
      </c>
      <c r="I142" s="155"/>
      <c r="L142" s="150"/>
      <c r="M142" s="156"/>
      <c r="T142" s="157"/>
      <c r="AT142" s="152" t="s">
        <v>158</v>
      </c>
      <c r="AU142" s="152" t="s">
        <v>82</v>
      </c>
      <c r="AV142" s="12" t="s">
        <v>82</v>
      </c>
      <c r="AW142" s="12" t="s">
        <v>31</v>
      </c>
      <c r="AX142" s="12" t="s">
        <v>74</v>
      </c>
      <c r="AY142" s="152" t="s">
        <v>151</v>
      </c>
    </row>
    <row r="143" spans="2:65" s="12" customFormat="1" ht="10.199999999999999">
      <c r="B143" s="150"/>
      <c r="D143" s="151" t="s">
        <v>158</v>
      </c>
      <c r="E143" s="152" t="s">
        <v>1</v>
      </c>
      <c r="F143" s="153" t="s">
        <v>186</v>
      </c>
      <c r="H143" s="154">
        <v>-5.6</v>
      </c>
      <c r="I143" s="155"/>
      <c r="L143" s="150"/>
      <c r="M143" s="156"/>
      <c r="T143" s="157"/>
      <c r="AT143" s="152" t="s">
        <v>158</v>
      </c>
      <c r="AU143" s="152" t="s">
        <v>82</v>
      </c>
      <c r="AV143" s="12" t="s">
        <v>82</v>
      </c>
      <c r="AW143" s="12" t="s">
        <v>31</v>
      </c>
      <c r="AX143" s="12" t="s">
        <v>74</v>
      </c>
      <c r="AY143" s="152" t="s">
        <v>151</v>
      </c>
    </row>
    <row r="144" spans="2:65" s="13" customFormat="1" ht="10.199999999999999">
      <c r="B144" s="158"/>
      <c r="D144" s="151" t="s">
        <v>158</v>
      </c>
      <c r="E144" s="159" t="s">
        <v>1</v>
      </c>
      <c r="F144" s="160" t="s">
        <v>181</v>
      </c>
      <c r="H144" s="161">
        <v>3.77</v>
      </c>
      <c r="I144" s="162"/>
      <c r="L144" s="158"/>
      <c r="M144" s="163"/>
      <c r="T144" s="164"/>
      <c r="AT144" s="159" t="s">
        <v>158</v>
      </c>
      <c r="AU144" s="159" t="s">
        <v>82</v>
      </c>
      <c r="AV144" s="13" t="s">
        <v>92</v>
      </c>
      <c r="AW144" s="13" t="s">
        <v>31</v>
      </c>
      <c r="AX144" s="13" t="s">
        <v>78</v>
      </c>
      <c r="AY144" s="159" t="s">
        <v>151</v>
      </c>
    </row>
    <row r="145" spans="2:65" s="1" customFormat="1" ht="37.799999999999997" customHeight="1">
      <c r="B145" s="31"/>
      <c r="C145" s="136" t="s">
        <v>187</v>
      </c>
      <c r="D145" s="136" t="s">
        <v>153</v>
      </c>
      <c r="E145" s="137" t="s">
        <v>188</v>
      </c>
      <c r="F145" s="138" t="s">
        <v>189</v>
      </c>
      <c r="G145" s="139" t="s">
        <v>177</v>
      </c>
      <c r="H145" s="140">
        <v>41.47</v>
      </c>
      <c r="I145" s="141"/>
      <c r="J145" s="142">
        <f>ROUND(I145*H145,2)</f>
        <v>0</v>
      </c>
      <c r="K145" s="143"/>
      <c r="L145" s="31"/>
      <c r="M145" s="144" t="s">
        <v>1</v>
      </c>
      <c r="N145" s="145" t="s">
        <v>39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92</v>
      </c>
      <c r="AT145" s="148" t="s">
        <v>153</v>
      </c>
      <c r="AU145" s="148" t="s">
        <v>82</v>
      </c>
      <c r="AY145" s="16" t="s">
        <v>151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6" t="s">
        <v>78</v>
      </c>
      <c r="BK145" s="149">
        <f>ROUND(I145*H145,2)</f>
        <v>0</v>
      </c>
      <c r="BL145" s="16" t="s">
        <v>92</v>
      </c>
      <c r="BM145" s="148" t="s">
        <v>190</v>
      </c>
    </row>
    <row r="146" spans="2:65" s="12" customFormat="1" ht="10.199999999999999">
      <c r="B146" s="150"/>
      <c r="D146" s="151" t="s">
        <v>158</v>
      </c>
      <c r="F146" s="153" t="s">
        <v>191</v>
      </c>
      <c r="H146" s="154">
        <v>41.47</v>
      </c>
      <c r="I146" s="155"/>
      <c r="L146" s="150"/>
      <c r="M146" s="156"/>
      <c r="T146" s="157"/>
      <c r="AT146" s="152" t="s">
        <v>158</v>
      </c>
      <c r="AU146" s="152" t="s">
        <v>82</v>
      </c>
      <c r="AV146" s="12" t="s">
        <v>82</v>
      </c>
      <c r="AW146" s="12" t="s">
        <v>4</v>
      </c>
      <c r="AX146" s="12" t="s">
        <v>78</v>
      </c>
      <c r="AY146" s="152" t="s">
        <v>151</v>
      </c>
    </row>
    <row r="147" spans="2:65" s="1" customFormat="1" ht="33" customHeight="1">
      <c r="B147" s="31"/>
      <c r="C147" s="136" t="s">
        <v>192</v>
      </c>
      <c r="D147" s="136" t="s">
        <v>153</v>
      </c>
      <c r="E147" s="137" t="s">
        <v>193</v>
      </c>
      <c r="F147" s="138" t="s">
        <v>194</v>
      </c>
      <c r="G147" s="139" t="s">
        <v>195</v>
      </c>
      <c r="H147" s="140">
        <v>6.7859999999999996</v>
      </c>
      <c r="I147" s="141"/>
      <c r="J147" s="142">
        <f>ROUND(I147*H147,2)</f>
        <v>0</v>
      </c>
      <c r="K147" s="143"/>
      <c r="L147" s="31"/>
      <c r="M147" s="144" t="s">
        <v>1</v>
      </c>
      <c r="N147" s="145" t="s">
        <v>39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92</v>
      </c>
      <c r="AT147" s="148" t="s">
        <v>153</v>
      </c>
      <c r="AU147" s="148" t="s">
        <v>82</v>
      </c>
      <c r="AY147" s="16" t="s">
        <v>151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6" t="s">
        <v>78</v>
      </c>
      <c r="BK147" s="149">
        <f>ROUND(I147*H147,2)</f>
        <v>0</v>
      </c>
      <c r="BL147" s="16" t="s">
        <v>92</v>
      </c>
      <c r="BM147" s="148" t="s">
        <v>196</v>
      </c>
    </row>
    <row r="148" spans="2:65" s="12" customFormat="1" ht="10.199999999999999">
      <c r="B148" s="150"/>
      <c r="D148" s="151" t="s">
        <v>158</v>
      </c>
      <c r="F148" s="153" t="s">
        <v>197</v>
      </c>
      <c r="H148" s="154">
        <v>6.7859999999999996</v>
      </c>
      <c r="I148" s="155"/>
      <c r="L148" s="150"/>
      <c r="M148" s="156"/>
      <c r="T148" s="157"/>
      <c r="AT148" s="152" t="s">
        <v>158</v>
      </c>
      <c r="AU148" s="152" t="s">
        <v>82</v>
      </c>
      <c r="AV148" s="12" t="s">
        <v>82</v>
      </c>
      <c r="AW148" s="12" t="s">
        <v>4</v>
      </c>
      <c r="AX148" s="12" t="s">
        <v>78</v>
      </c>
      <c r="AY148" s="152" t="s">
        <v>151</v>
      </c>
    </row>
    <row r="149" spans="2:65" s="1" customFormat="1" ht="16.5" customHeight="1">
      <c r="B149" s="31"/>
      <c r="C149" s="136" t="s">
        <v>198</v>
      </c>
      <c r="D149" s="136" t="s">
        <v>153</v>
      </c>
      <c r="E149" s="137" t="s">
        <v>199</v>
      </c>
      <c r="F149" s="138" t="s">
        <v>200</v>
      </c>
      <c r="G149" s="139" t="s">
        <v>177</v>
      </c>
      <c r="H149" s="140">
        <v>5.6</v>
      </c>
      <c r="I149" s="141"/>
      <c r="J149" s="142">
        <f>ROUND(I149*H149,2)</f>
        <v>0</v>
      </c>
      <c r="K149" s="143"/>
      <c r="L149" s="31"/>
      <c r="M149" s="144" t="s">
        <v>1</v>
      </c>
      <c r="N149" s="145" t="s">
        <v>39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92</v>
      </c>
      <c r="AT149" s="148" t="s">
        <v>153</v>
      </c>
      <c r="AU149" s="148" t="s">
        <v>82</v>
      </c>
      <c r="AY149" s="16" t="s">
        <v>151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6" t="s">
        <v>78</v>
      </c>
      <c r="BK149" s="149">
        <f>ROUND(I149*H149,2)</f>
        <v>0</v>
      </c>
      <c r="BL149" s="16" t="s">
        <v>92</v>
      </c>
      <c r="BM149" s="148" t="s">
        <v>201</v>
      </c>
    </row>
    <row r="150" spans="2:65" s="12" customFormat="1" ht="10.199999999999999">
      <c r="B150" s="150"/>
      <c r="D150" s="151" t="s">
        <v>158</v>
      </c>
      <c r="E150" s="152" t="s">
        <v>1</v>
      </c>
      <c r="F150" s="153" t="s">
        <v>202</v>
      </c>
      <c r="H150" s="154">
        <v>5.6</v>
      </c>
      <c r="I150" s="155"/>
      <c r="L150" s="150"/>
      <c r="M150" s="156"/>
      <c r="T150" s="157"/>
      <c r="AT150" s="152" t="s">
        <v>158</v>
      </c>
      <c r="AU150" s="152" t="s">
        <v>82</v>
      </c>
      <c r="AV150" s="12" t="s">
        <v>82</v>
      </c>
      <c r="AW150" s="12" t="s">
        <v>31</v>
      </c>
      <c r="AX150" s="12" t="s">
        <v>78</v>
      </c>
      <c r="AY150" s="152" t="s">
        <v>151</v>
      </c>
    </row>
    <row r="151" spans="2:65" s="1" customFormat="1" ht="37.799999999999997" customHeight="1">
      <c r="B151" s="31"/>
      <c r="C151" s="136" t="s">
        <v>203</v>
      </c>
      <c r="D151" s="136" t="s">
        <v>153</v>
      </c>
      <c r="E151" s="137" t="s">
        <v>204</v>
      </c>
      <c r="F151" s="138" t="s">
        <v>205</v>
      </c>
      <c r="G151" s="139" t="s">
        <v>156</v>
      </c>
      <c r="H151" s="140">
        <v>73.5</v>
      </c>
      <c r="I151" s="141"/>
      <c r="J151" s="142">
        <f>ROUND(I151*H151,2)</f>
        <v>0</v>
      </c>
      <c r="K151" s="143"/>
      <c r="L151" s="31"/>
      <c r="M151" s="144" t="s">
        <v>1</v>
      </c>
      <c r="N151" s="145" t="s">
        <v>39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92</v>
      </c>
      <c r="AT151" s="148" t="s">
        <v>153</v>
      </c>
      <c r="AU151" s="148" t="s">
        <v>82</v>
      </c>
      <c r="AY151" s="16" t="s">
        <v>151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6" t="s">
        <v>78</v>
      </c>
      <c r="BK151" s="149">
        <f>ROUND(I151*H151,2)</f>
        <v>0</v>
      </c>
      <c r="BL151" s="16" t="s">
        <v>92</v>
      </c>
      <c r="BM151" s="148" t="s">
        <v>206</v>
      </c>
    </row>
    <row r="152" spans="2:65" s="1" customFormat="1" ht="24.15" customHeight="1">
      <c r="B152" s="31"/>
      <c r="C152" s="136" t="s">
        <v>8</v>
      </c>
      <c r="D152" s="136" t="s">
        <v>153</v>
      </c>
      <c r="E152" s="137" t="s">
        <v>207</v>
      </c>
      <c r="F152" s="138" t="s">
        <v>208</v>
      </c>
      <c r="G152" s="139" t="s">
        <v>156</v>
      </c>
      <c r="H152" s="140">
        <v>149.05000000000001</v>
      </c>
      <c r="I152" s="141"/>
      <c r="J152" s="142">
        <f>ROUND(I152*H152,2)</f>
        <v>0</v>
      </c>
      <c r="K152" s="143"/>
      <c r="L152" s="31"/>
      <c r="M152" s="144" t="s">
        <v>1</v>
      </c>
      <c r="N152" s="145" t="s">
        <v>39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92</v>
      </c>
      <c r="AT152" s="148" t="s">
        <v>153</v>
      </c>
      <c r="AU152" s="148" t="s">
        <v>82</v>
      </c>
      <c r="AY152" s="16" t="s">
        <v>151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6" t="s">
        <v>78</v>
      </c>
      <c r="BK152" s="149">
        <f>ROUND(I152*H152,2)</f>
        <v>0</v>
      </c>
      <c r="BL152" s="16" t="s">
        <v>92</v>
      </c>
      <c r="BM152" s="148" t="s">
        <v>209</v>
      </c>
    </row>
    <row r="153" spans="2:65" s="12" customFormat="1" ht="10.199999999999999">
      <c r="B153" s="150"/>
      <c r="D153" s="151" t="s">
        <v>158</v>
      </c>
      <c r="E153" s="152" t="s">
        <v>1</v>
      </c>
      <c r="F153" s="153" t="s">
        <v>210</v>
      </c>
      <c r="H153" s="154">
        <v>108.4</v>
      </c>
      <c r="I153" s="155"/>
      <c r="L153" s="150"/>
      <c r="M153" s="156"/>
      <c r="T153" s="157"/>
      <c r="AT153" s="152" t="s">
        <v>158</v>
      </c>
      <c r="AU153" s="152" t="s">
        <v>82</v>
      </c>
      <c r="AV153" s="12" t="s">
        <v>82</v>
      </c>
      <c r="AW153" s="12" t="s">
        <v>31</v>
      </c>
      <c r="AX153" s="12" t="s">
        <v>74</v>
      </c>
      <c r="AY153" s="152" t="s">
        <v>151</v>
      </c>
    </row>
    <row r="154" spans="2:65" s="12" customFormat="1" ht="10.199999999999999">
      <c r="B154" s="150"/>
      <c r="D154" s="151" t="s">
        <v>158</v>
      </c>
      <c r="E154" s="152" t="s">
        <v>1</v>
      </c>
      <c r="F154" s="153" t="s">
        <v>211</v>
      </c>
      <c r="H154" s="154">
        <v>3</v>
      </c>
      <c r="I154" s="155"/>
      <c r="L154" s="150"/>
      <c r="M154" s="156"/>
      <c r="T154" s="157"/>
      <c r="AT154" s="152" t="s">
        <v>158</v>
      </c>
      <c r="AU154" s="152" t="s">
        <v>82</v>
      </c>
      <c r="AV154" s="12" t="s">
        <v>82</v>
      </c>
      <c r="AW154" s="12" t="s">
        <v>31</v>
      </c>
      <c r="AX154" s="12" t="s">
        <v>74</v>
      </c>
      <c r="AY154" s="152" t="s">
        <v>151</v>
      </c>
    </row>
    <row r="155" spans="2:65" s="12" customFormat="1" ht="10.199999999999999">
      <c r="B155" s="150"/>
      <c r="D155" s="151" t="s">
        <v>158</v>
      </c>
      <c r="E155" s="152" t="s">
        <v>1</v>
      </c>
      <c r="F155" s="153" t="s">
        <v>212</v>
      </c>
      <c r="H155" s="154">
        <v>2.8</v>
      </c>
      <c r="I155" s="155"/>
      <c r="L155" s="150"/>
      <c r="M155" s="156"/>
      <c r="T155" s="157"/>
      <c r="AT155" s="152" t="s">
        <v>158</v>
      </c>
      <c r="AU155" s="152" t="s">
        <v>82</v>
      </c>
      <c r="AV155" s="12" t="s">
        <v>82</v>
      </c>
      <c r="AW155" s="12" t="s">
        <v>31</v>
      </c>
      <c r="AX155" s="12" t="s">
        <v>74</v>
      </c>
      <c r="AY155" s="152" t="s">
        <v>151</v>
      </c>
    </row>
    <row r="156" spans="2:65" s="12" customFormat="1" ht="10.199999999999999">
      <c r="B156" s="150"/>
      <c r="D156" s="151" t="s">
        <v>158</v>
      </c>
      <c r="E156" s="152" t="s">
        <v>1</v>
      </c>
      <c r="F156" s="153" t="s">
        <v>213</v>
      </c>
      <c r="H156" s="154">
        <v>9.6</v>
      </c>
      <c r="I156" s="155"/>
      <c r="L156" s="150"/>
      <c r="M156" s="156"/>
      <c r="T156" s="157"/>
      <c r="AT156" s="152" t="s">
        <v>158</v>
      </c>
      <c r="AU156" s="152" t="s">
        <v>82</v>
      </c>
      <c r="AV156" s="12" t="s">
        <v>82</v>
      </c>
      <c r="AW156" s="12" t="s">
        <v>31</v>
      </c>
      <c r="AX156" s="12" t="s">
        <v>74</v>
      </c>
      <c r="AY156" s="152" t="s">
        <v>151</v>
      </c>
    </row>
    <row r="157" spans="2:65" s="12" customFormat="1" ht="10.199999999999999">
      <c r="B157" s="150"/>
      <c r="D157" s="151" t="s">
        <v>158</v>
      </c>
      <c r="E157" s="152" t="s">
        <v>1</v>
      </c>
      <c r="F157" s="153" t="s">
        <v>214</v>
      </c>
      <c r="H157" s="154">
        <v>6</v>
      </c>
      <c r="I157" s="155"/>
      <c r="L157" s="150"/>
      <c r="M157" s="156"/>
      <c r="T157" s="157"/>
      <c r="AT157" s="152" t="s">
        <v>158</v>
      </c>
      <c r="AU157" s="152" t="s">
        <v>82</v>
      </c>
      <c r="AV157" s="12" t="s">
        <v>82</v>
      </c>
      <c r="AW157" s="12" t="s">
        <v>31</v>
      </c>
      <c r="AX157" s="12" t="s">
        <v>74</v>
      </c>
      <c r="AY157" s="152" t="s">
        <v>151</v>
      </c>
    </row>
    <row r="158" spans="2:65" s="12" customFormat="1" ht="10.199999999999999">
      <c r="B158" s="150"/>
      <c r="D158" s="151" t="s">
        <v>158</v>
      </c>
      <c r="E158" s="152" t="s">
        <v>1</v>
      </c>
      <c r="F158" s="153" t="s">
        <v>215</v>
      </c>
      <c r="H158" s="154">
        <v>5.7</v>
      </c>
      <c r="I158" s="155"/>
      <c r="L158" s="150"/>
      <c r="M158" s="156"/>
      <c r="T158" s="157"/>
      <c r="AT158" s="152" t="s">
        <v>158</v>
      </c>
      <c r="AU158" s="152" t="s">
        <v>82</v>
      </c>
      <c r="AV158" s="12" t="s">
        <v>82</v>
      </c>
      <c r="AW158" s="12" t="s">
        <v>31</v>
      </c>
      <c r="AX158" s="12" t="s">
        <v>74</v>
      </c>
      <c r="AY158" s="152" t="s">
        <v>151</v>
      </c>
    </row>
    <row r="159" spans="2:65" s="13" customFormat="1" ht="10.199999999999999">
      <c r="B159" s="158"/>
      <c r="D159" s="151" t="s">
        <v>158</v>
      </c>
      <c r="E159" s="159" t="s">
        <v>1</v>
      </c>
      <c r="F159" s="160" t="s">
        <v>181</v>
      </c>
      <c r="H159" s="161">
        <v>135.5</v>
      </c>
      <c r="I159" s="162"/>
      <c r="L159" s="158"/>
      <c r="M159" s="163"/>
      <c r="T159" s="164"/>
      <c r="AT159" s="159" t="s">
        <v>158</v>
      </c>
      <c r="AU159" s="159" t="s">
        <v>82</v>
      </c>
      <c r="AV159" s="13" t="s">
        <v>92</v>
      </c>
      <c r="AW159" s="13" t="s">
        <v>31</v>
      </c>
      <c r="AX159" s="13" t="s">
        <v>78</v>
      </c>
      <c r="AY159" s="159" t="s">
        <v>151</v>
      </c>
    </row>
    <row r="160" spans="2:65" s="12" customFormat="1" ht="10.199999999999999">
      <c r="B160" s="150"/>
      <c r="D160" s="151" t="s">
        <v>158</v>
      </c>
      <c r="F160" s="153" t="s">
        <v>216</v>
      </c>
      <c r="H160" s="154">
        <v>149.05000000000001</v>
      </c>
      <c r="I160" s="155"/>
      <c r="L160" s="150"/>
      <c r="M160" s="156"/>
      <c r="T160" s="157"/>
      <c r="AT160" s="152" t="s">
        <v>158</v>
      </c>
      <c r="AU160" s="152" t="s">
        <v>82</v>
      </c>
      <c r="AV160" s="12" t="s">
        <v>82</v>
      </c>
      <c r="AW160" s="12" t="s">
        <v>4</v>
      </c>
      <c r="AX160" s="12" t="s">
        <v>78</v>
      </c>
      <c r="AY160" s="152" t="s">
        <v>151</v>
      </c>
    </row>
    <row r="161" spans="2:65" s="11" customFormat="1" ht="22.8" customHeight="1">
      <c r="B161" s="124"/>
      <c r="D161" s="125" t="s">
        <v>73</v>
      </c>
      <c r="E161" s="134" t="s">
        <v>170</v>
      </c>
      <c r="F161" s="134" t="s">
        <v>217</v>
      </c>
      <c r="I161" s="127"/>
      <c r="J161" s="135">
        <f>BK161</f>
        <v>0</v>
      </c>
      <c r="L161" s="124"/>
      <c r="M161" s="129"/>
      <c r="P161" s="130">
        <f>SUM(P162:P224)</f>
        <v>0</v>
      </c>
      <c r="R161" s="130">
        <f>SUM(R162:R224)</f>
        <v>124.27590315000003</v>
      </c>
      <c r="T161" s="131">
        <f>SUM(T162:T224)</f>
        <v>0</v>
      </c>
      <c r="AR161" s="125" t="s">
        <v>78</v>
      </c>
      <c r="AT161" s="132" t="s">
        <v>73</v>
      </c>
      <c r="AU161" s="132" t="s">
        <v>78</v>
      </c>
      <c r="AY161" s="125" t="s">
        <v>151</v>
      </c>
      <c r="BK161" s="133">
        <f>SUM(BK162:BK224)</f>
        <v>0</v>
      </c>
    </row>
    <row r="162" spans="2:65" s="1" customFormat="1" ht="21.75" customHeight="1">
      <c r="B162" s="31"/>
      <c r="C162" s="136" t="s">
        <v>218</v>
      </c>
      <c r="D162" s="136" t="s">
        <v>153</v>
      </c>
      <c r="E162" s="137" t="s">
        <v>219</v>
      </c>
      <c r="F162" s="138" t="s">
        <v>220</v>
      </c>
      <c r="G162" s="139" t="s">
        <v>156</v>
      </c>
      <c r="H162" s="140">
        <v>135.5</v>
      </c>
      <c r="I162" s="141"/>
      <c r="J162" s="142">
        <f>ROUND(I162*H162,2)</f>
        <v>0</v>
      </c>
      <c r="K162" s="143"/>
      <c r="L162" s="31"/>
      <c r="M162" s="144" t="s">
        <v>1</v>
      </c>
      <c r="N162" s="145" t="s">
        <v>39</v>
      </c>
      <c r="P162" s="146">
        <f>O162*H162</f>
        <v>0</v>
      </c>
      <c r="Q162" s="146">
        <v>9.1999999999999998E-2</v>
      </c>
      <c r="R162" s="146">
        <f>Q162*H162</f>
        <v>12.465999999999999</v>
      </c>
      <c r="S162" s="146">
        <v>0</v>
      </c>
      <c r="T162" s="147">
        <f>S162*H162</f>
        <v>0</v>
      </c>
      <c r="AR162" s="148" t="s">
        <v>92</v>
      </c>
      <c r="AT162" s="148" t="s">
        <v>153</v>
      </c>
      <c r="AU162" s="148" t="s">
        <v>82</v>
      </c>
      <c r="AY162" s="16" t="s">
        <v>151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6" t="s">
        <v>78</v>
      </c>
      <c r="BK162" s="149">
        <f>ROUND(I162*H162,2)</f>
        <v>0</v>
      </c>
      <c r="BL162" s="16" t="s">
        <v>92</v>
      </c>
      <c r="BM162" s="148" t="s">
        <v>221</v>
      </c>
    </row>
    <row r="163" spans="2:65" s="12" customFormat="1" ht="10.199999999999999">
      <c r="B163" s="150"/>
      <c r="D163" s="151" t="s">
        <v>158</v>
      </c>
      <c r="E163" s="152" t="s">
        <v>1</v>
      </c>
      <c r="F163" s="153" t="s">
        <v>210</v>
      </c>
      <c r="H163" s="154">
        <v>108.4</v>
      </c>
      <c r="I163" s="155"/>
      <c r="L163" s="150"/>
      <c r="M163" s="156"/>
      <c r="T163" s="157"/>
      <c r="AT163" s="152" t="s">
        <v>158</v>
      </c>
      <c r="AU163" s="152" t="s">
        <v>82</v>
      </c>
      <c r="AV163" s="12" t="s">
        <v>82</v>
      </c>
      <c r="AW163" s="12" t="s">
        <v>31</v>
      </c>
      <c r="AX163" s="12" t="s">
        <v>74</v>
      </c>
      <c r="AY163" s="152" t="s">
        <v>151</v>
      </c>
    </row>
    <row r="164" spans="2:65" s="12" customFormat="1" ht="10.199999999999999">
      <c r="B164" s="150"/>
      <c r="D164" s="151" t="s">
        <v>158</v>
      </c>
      <c r="E164" s="152" t="s">
        <v>1</v>
      </c>
      <c r="F164" s="153" t="s">
        <v>211</v>
      </c>
      <c r="H164" s="154">
        <v>3</v>
      </c>
      <c r="I164" s="155"/>
      <c r="L164" s="150"/>
      <c r="M164" s="156"/>
      <c r="T164" s="157"/>
      <c r="AT164" s="152" t="s">
        <v>158</v>
      </c>
      <c r="AU164" s="152" t="s">
        <v>82</v>
      </c>
      <c r="AV164" s="12" t="s">
        <v>82</v>
      </c>
      <c r="AW164" s="12" t="s">
        <v>31</v>
      </c>
      <c r="AX164" s="12" t="s">
        <v>74</v>
      </c>
      <c r="AY164" s="152" t="s">
        <v>151</v>
      </c>
    </row>
    <row r="165" spans="2:65" s="12" customFormat="1" ht="10.199999999999999">
      <c r="B165" s="150"/>
      <c r="D165" s="151" t="s">
        <v>158</v>
      </c>
      <c r="E165" s="152" t="s">
        <v>1</v>
      </c>
      <c r="F165" s="153" t="s">
        <v>212</v>
      </c>
      <c r="H165" s="154">
        <v>2.8</v>
      </c>
      <c r="I165" s="155"/>
      <c r="L165" s="150"/>
      <c r="M165" s="156"/>
      <c r="T165" s="157"/>
      <c r="AT165" s="152" t="s">
        <v>158</v>
      </c>
      <c r="AU165" s="152" t="s">
        <v>82</v>
      </c>
      <c r="AV165" s="12" t="s">
        <v>82</v>
      </c>
      <c r="AW165" s="12" t="s">
        <v>31</v>
      </c>
      <c r="AX165" s="12" t="s">
        <v>74</v>
      </c>
      <c r="AY165" s="152" t="s">
        <v>151</v>
      </c>
    </row>
    <row r="166" spans="2:65" s="12" customFormat="1" ht="10.199999999999999">
      <c r="B166" s="150"/>
      <c r="D166" s="151" t="s">
        <v>158</v>
      </c>
      <c r="E166" s="152" t="s">
        <v>1</v>
      </c>
      <c r="F166" s="153" t="s">
        <v>213</v>
      </c>
      <c r="H166" s="154">
        <v>9.6</v>
      </c>
      <c r="I166" s="155"/>
      <c r="L166" s="150"/>
      <c r="M166" s="156"/>
      <c r="T166" s="157"/>
      <c r="AT166" s="152" t="s">
        <v>158</v>
      </c>
      <c r="AU166" s="152" t="s">
        <v>82</v>
      </c>
      <c r="AV166" s="12" t="s">
        <v>82</v>
      </c>
      <c r="AW166" s="12" t="s">
        <v>31</v>
      </c>
      <c r="AX166" s="12" t="s">
        <v>74</v>
      </c>
      <c r="AY166" s="152" t="s">
        <v>151</v>
      </c>
    </row>
    <row r="167" spans="2:65" s="12" customFormat="1" ht="10.199999999999999">
      <c r="B167" s="150"/>
      <c r="D167" s="151" t="s">
        <v>158</v>
      </c>
      <c r="E167" s="152" t="s">
        <v>1</v>
      </c>
      <c r="F167" s="153" t="s">
        <v>214</v>
      </c>
      <c r="H167" s="154">
        <v>6</v>
      </c>
      <c r="I167" s="155"/>
      <c r="L167" s="150"/>
      <c r="M167" s="156"/>
      <c r="T167" s="157"/>
      <c r="AT167" s="152" t="s">
        <v>158</v>
      </c>
      <c r="AU167" s="152" t="s">
        <v>82</v>
      </c>
      <c r="AV167" s="12" t="s">
        <v>82</v>
      </c>
      <c r="AW167" s="12" t="s">
        <v>31</v>
      </c>
      <c r="AX167" s="12" t="s">
        <v>74</v>
      </c>
      <c r="AY167" s="152" t="s">
        <v>151</v>
      </c>
    </row>
    <row r="168" spans="2:65" s="12" customFormat="1" ht="10.199999999999999">
      <c r="B168" s="150"/>
      <c r="D168" s="151" t="s">
        <v>158</v>
      </c>
      <c r="E168" s="152" t="s">
        <v>1</v>
      </c>
      <c r="F168" s="153" t="s">
        <v>215</v>
      </c>
      <c r="H168" s="154">
        <v>5.7</v>
      </c>
      <c r="I168" s="155"/>
      <c r="L168" s="150"/>
      <c r="M168" s="156"/>
      <c r="T168" s="157"/>
      <c r="AT168" s="152" t="s">
        <v>158</v>
      </c>
      <c r="AU168" s="152" t="s">
        <v>82</v>
      </c>
      <c r="AV168" s="12" t="s">
        <v>82</v>
      </c>
      <c r="AW168" s="12" t="s">
        <v>31</v>
      </c>
      <c r="AX168" s="12" t="s">
        <v>74</v>
      </c>
      <c r="AY168" s="152" t="s">
        <v>151</v>
      </c>
    </row>
    <row r="169" spans="2:65" s="13" customFormat="1" ht="10.199999999999999">
      <c r="B169" s="158"/>
      <c r="D169" s="151" t="s">
        <v>158</v>
      </c>
      <c r="E169" s="159" t="s">
        <v>1</v>
      </c>
      <c r="F169" s="160" t="s">
        <v>181</v>
      </c>
      <c r="H169" s="161">
        <v>135.5</v>
      </c>
      <c r="I169" s="162"/>
      <c r="L169" s="158"/>
      <c r="M169" s="163"/>
      <c r="T169" s="164"/>
      <c r="AT169" s="159" t="s">
        <v>158</v>
      </c>
      <c r="AU169" s="159" t="s">
        <v>82</v>
      </c>
      <c r="AV169" s="13" t="s">
        <v>92</v>
      </c>
      <c r="AW169" s="13" t="s">
        <v>31</v>
      </c>
      <c r="AX169" s="13" t="s">
        <v>78</v>
      </c>
      <c r="AY169" s="159" t="s">
        <v>151</v>
      </c>
    </row>
    <row r="170" spans="2:65" s="1" customFormat="1" ht="21.75" customHeight="1">
      <c r="B170" s="31"/>
      <c r="C170" s="136" t="s">
        <v>222</v>
      </c>
      <c r="D170" s="136" t="s">
        <v>153</v>
      </c>
      <c r="E170" s="137" t="s">
        <v>223</v>
      </c>
      <c r="F170" s="138" t="s">
        <v>224</v>
      </c>
      <c r="G170" s="139" t="s">
        <v>156</v>
      </c>
      <c r="H170" s="140">
        <v>23.43</v>
      </c>
      <c r="I170" s="141"/>
      <c r="J170" s="142">
        <f>ROUND(I170*H170,2)</f>
        <v>0</v>
      </c>
      <c r="K170" s="143"/>
      <c r="L170" s="31"/>
      <c r="M170" s="144" t="s">
        <v>1</v>
      </c>
      <c r="N170" s="145" t="s">
        <v>39</v>
      </c>
      <c r="P170" s="146">
        <f>O170*H170</f>
        <v>0</v>
      </c>
      <c r="Q170" s="146">
        <v>0.34499999999999997</v>
      </c>
      <c r="R170" s="146">
        <f>Q170*H170</f>
        <v>8.0833499999999994</v>
      </c>
      <c r="S170" s="146">
        <v>0</v>
      </c>
      <c r="T170" s="147">
        <f>S170*H170</f>
        <v>0</v>
      </c>
      <c r="AR170" s="148" t="s">
        <v>92</v>
      </c>
      <c r="AT170" s="148" t="s">
        <v>153</v>
      </c>
      <c r="AU170" s="148" t="s">
        <v>82</v>
      </c>
      <c r="AY170" s="16" t="s">
        <v>151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6" t="s">
        <v>78</v>
      </c>
      <c r="BK170" s="149">
        <f>ROUND(I170*H170,2)</f>
        <v>0</v>
      </c>
      <c r="BL170" s="16" t="s">
        <v>92</v>
      </c>
      <c r="BM170" s="148" t="s">
        <v>225</v>
      </c>
    </row>
    <row r="171" spans="2:65" s="12" customFormat="1" ht="10.199999999999999">
      <c r="B171" s="150"/>
      <c r="D171" s="151" t="s">
        <v>158</v>
      </c>
      <c r="E171" s="152" t="s">
        <v>1</v>
      </c>
      <c r="F171" s="153" t="s">
        <v>213</v>
      </c>
      <c r="H171" s="154">
        <v>9.6</v>
      </c>
      <c r="I171" s="155"/>
      <c r="L171" s="150"/>
      <c r="M171" s="156"/>
      <c r="T171" s="157"/>
      <c r="AT171" s="152" t="s">
        <v>158</v>
      </c>
      <c r="AU171" s="152" t="s">
        <v>82</v>
      </c>
      <c r="AV171" s="12" t="s">
        <v>82</v>
      </c>
      <c r="AW171" s="12" t="s">
        <v>31</v>
      </c>
      <c r="AX171" s="12" t="s">
        <v>74</v>
      </c>
      <c r="AY171" s="152" t="s">
        <v>151</v>
      </c>
    </row>
    <row r="172" spans="2:65" s="12" customFormat="1" ht="10.199999999999999">
      <c r="B172" s="150"/>
      <c r="D172" s="151" t="s">
        <v>158</v>
      </c>
      <c r="E172" s="152" t="s">
        <v>1</v>
      </c>
      <c r="F172" s="153" t="s">
        <v>214</v>
      </c>
      <c r="H172" s="154">
        <v>6</v>
      </c>
      <c r="I172" s="155"/>
      <c r="L172" s="150"/>
      <c r="M172" s="156"/>
      <c r="T172" s="157"/>
      <c r="AT172" s="152" t="s">
        <v>158</v>
      </c>
      <c r="AU172" s="152" t="s">
        <v>82</v>
      </c>
      <c r="AV172" s="12" t="s">
        <v>82</v>
      </c>
      <c r="AW172" s="12" t="s">
        <v>31</v>
      </c>
      <c r="AX172" s="12" t="s">
        <v>74</v>
      </c>
      <c r="AY172" s="152" t="s">
        <v>151</v>
      </c>
    </row>
    <row r="173" spans="2:65" s="12" customFormat="1" ht="10.199999999999999">
      <c r="B173" s="150"/>
      <c r="D173" s="151" t="s">
        <v>158</v>
      </c>
      <c r="E173" s="152" t="s">
        <v>1</v>
      </c>
      <c r="F173" s="153" t="s">
        <v>215</v>
      </c>
      <c r="H173" s="154">
        <v>5.7</v>
      </c>
      <c r="I173" s="155"/>
      <c r="L173" s="150"/>
      <c r="M173" s="156"/>
      <c r="T173" s="157"/>
      <c r="AT173" s="152" t="s">
        <v>158</v>
      </c>
      <c r="AU173" s="152" t="s">
        <v>82</v>
      </c>
      <c r="AV173" s="12" t="s">
        <v>82</v>
      </c>
      <c r="AW173" s="12" t="s">
        <v>31</v>
      </c>
      <c r="AX173" s="12" t="s">
        <v>74</v>
      </c>
      <c r="AY173" s="152" t="s">
        <v>151</v>
      </c>
    </row>
    <row r="174" spans="2:65" s="13" customFormat="1" ht="10.199999999999999">
      <c r="B174" s="158"/>
      <c r="D174" s="151" t="s">
        <v>158</v>
      </c>
      <c r="E174" s="159" t="s">
        <v>1</v>
      </c>
      <c r="F174" s="160" t="s">
        <v>181</v>
      </c>
      <c r="H174" s="161">
        <v>21.3</v>
      </c>
      <c r="I174" s="162"/>
      <c r="L174" s="158"/>
      <c r="M174" s="163"/>
      <c r="T174" s="164"/>
      <c r="AT174" s="159" t="s">
        <v>158</v>
      </c>
      <c r="AU174" s="159" t="s">
        <v>82</v>
      </c>
      <c r="AV174" s="13" t="s">
        <v>92</v>
      </c>
      <c r="AW174" s="13" t="s">
        <v>31</v>
      </c>
      <c r="AX174" s="13" t="s">
        <v>78</v>
      </c>
      <c r="AY174" s="159" t="s">
        <v>151</v>
      </c>
    </row>
    <row r="175" spans="2:65" s="12" customFormat="1" ht="10.199999999999999">
      <c r="B175" s="150"/>
      <c r="D175" s="151" t="s">
        <v>158</v>
      </c>
      <c r="F175" s="153" t="s">
        <v>226</v>
      </c>
      <c r="H175" s="154">
        <v>23.43</v>
      </c>
      <c r="I175" s="155"/>
      <c r="L175" s="150"/>
      <c r="M175" s="156"/>
      <c r="T175" s="157"/>
      <c r="AT175" s="152" t="s">
        <v>158</v>
      </c>
      <c r="AU175" s="152" t="s">
        <v>82</v>
      </c>
      <c r="AV175" s="12" t="s">
        <v>82</v>
      </c>
      <c r="AW175" s="12" t="s">
        <v>4</v>
      </c>
      <c r="AX175" s="12" t="s">
        <v>78</v>
      </c>
      <c r="AY175" s="152" t="s">
        <v>151</v>
      </c>
    </row>
    <row r="176" spans="2:65" s="1" customFormat="1" ht="24.15" customHeight="1">
      <c r="B176" s="31"/>
      <c r="C176" s="136" t="s">
        <v>227</v>
      </c>
      <c r="D176" s="136" t="s">
        <v>153</v>
      </c>
      <c r="E176" s="137" t="s">
        <v>228</v>
      </c>
      <c r="F176" s="138" t="s">
        <v>229</v>
      </c>
      <c r="G176" s="139" t="s">
        <v>156</v>
      </c>
      <c r="H176" s="140">
        <v>125.62</v>
      </c>
      <c r="I176" s="141"/>
      <c r="J176" s="142">
        <f>ROUND(I176*H176,2)</f>
        <v>0</v>
      </c>
      <c r="K176" s="143"/>
      <c r="L176" s="31"/>
      <c r="M176" s="144" t="s">
        <v>1</v>
      </c>
      <c r="N176" s="145" t="s">
        <v>39</v>
      </c>
      <c r="P176" s="146">
        <f>O176*H176</f>
        <v>0</v>
      </c>
      <c r="Q176" s="146">
        <v>0.46</v>
      </c>
      <c r="R176" s="146">
        <f>Q176*H176</f>
        <v>57.785200000000003</v>
      </c>
      <c r="S176" s="146">
        <v>0</v>
      </c>
      <c r="T176" s="147">
        <f>S176*H176</f>
        <v>0</v>
      </c>
      <c r="AR176" s="148" t="s">
        <v>92</v>
      </c>
      <c r="AT176" s="148" t="s">
        <v>153</v>
      </c>
      <c r="AU176" s="148" t="s">
        <v>82</v>
      </c>
      <c r="AY176" s="16" t="s">
        <v>151</v>
      </c>
      <c r="BE176" s="149">
        <f>IF(N176="základní",J176,0)</f>
        <v>0</v>
      </c>
      <c r="BF176" s="149">
        <f>IF(N176="snížená",J176,0)</f>
        <v>0</v>
      </c>
      <c r="BG176" s="149">
        <f>IF(N176="zákl. přenesená",J176,0)</f>
        <v>0</v>
      </c>
      <c r="BH176" s="149">
        <f>IF(N176="sníž. přenesená",J176,0)</f>
        <v>0</v>
      </c>
      <c r="BI176" s="149">
        <f>IF(N176="nulová",J176,0)</f>
        <v>0</v>
      </c>
      <c r="BJ176" s="16" t="s">
        <v>78</v>
      </c>
      <c r="BK176" s="149">
        <f>ROUND(I176*H176,2)</f>
        <v>0</v>
      </c>
      <c r="BL176" s="16" t="s">
        <v>92</v>
      </c>
      <c r="BM176" s="148" t="s">
        <v>230</v>
      </c>
    </row>
    <row r="177" spans="2:65" s="12" customFormat="1" ht="10.199999999999999">
      <c r="B177" s="150"/>
      <c r="D177" s="151" t="s">
        <v>158</v>
      </c>
      <c r="E177" s="152" t="s">
        <v>1</v>
      </c>
      <c r="F177" s="153" t="s">
        <v>210</v>
      </c>
      <c r="H177" s="154">
        <v>108.4</v>
      </c>
      <c r="I177" s="155"/>
      <c r="L177" s="150"/>
      <c r="M177" s="156"/>
      <c r="T177" s="157"/>
      <c r="AT177" s="152" t="s">
        <v>158</v>
      </c>
      <c r="AU177" s="152" t="s">
        <v>82</v>
      </c>
      <c r="AV177" s="12" t="s">
        <v>82</v>
      </c>
      <c r="AW177" s="12" t="s">
        <v>31</v>
      </c>
      <c r="AX177" s="12" t="s">
        <v>74</v>
      </c>
      <c r="AY177" s="152" t="s">
        <v>151</v>
      </c>
    </row>
    <row r="178" spans="2:65" s="12" customFormat="1" ht="10.199999999999999">
      <c r="B178" s="150"/>
      <c r="D178" s="151" t="s">
        <v>158</v>
      </c>
      <c r="E178" s="152" t="s">
        <v>1</v>
      </c>
      <c r="F178" s="153" t="s">
        <v>211</v>
      </c>
      <c r="H178" s="154">
        <v>3</v>
      </c>
      <c r="I178" s="155"/>
      <c r="L178" s="150"/>
      <c r="M178" s="156"/>
      <c r="T178" s="157"/>
      <c r="AT178" s="152" t="s">
        <v>158</v>
      </c>
      <c r="AU178" s="152" t="s">
        <v>82</v>
      </c>
      <c r="AV178" s="12" t="s">
        <v>82</v>
      </c>
      <c r="AW178" s="12" t="s">
        <v>31</v>
      </c>
      <c r="AX178" s="12" t="s">
        <v>74</v>
      </c>
      <c r="AY178" s="152" t="s">
        <v>151</v>
      </c>
    </row>
    <row r="179" spans="2:65" s="12" customFormat="1" ht="10.199999999999999">
      <c r="B179" s="150"/>
      <c r="D179" s="151" t="s">
        <v>158</v>
      </c>
      <c r="E179" s="152" t="s">
        <v>1</v>
      </c>
      <c r="F179" s="153" t="s">
        <v>212</v>
      </c>
      <c r="H179" s="154">
        <v>2.8</v>
      </c>
      <c r="I179" s="155"/>
      <c r="L179" s="150"/>
      <c r="M179" s="156"/>
      <c r="T179" s="157"/>
      <c r="AT179" s="152" t="s">
        <v>158</v>
      </c>
      <c r="AU179" s="152" t="s">
        <v>82</v>
      </c>
      <c r="AV179" s="12" t="s">
        <v>82</v>
      </c>
      <c r="AW179" s="12" t="s">
        <v>31</v>
      </c>
      <c r="AX179" s="12" t="s">
        <v>74</v>
      </c>
      <c r="AY179" s="152" t="s">
        <v>151</v>
      </c>
    </row>
    <row r="180" spans="2:65" s="13" customFormat="1" ht="10.199999999999999">
      <c r="B180" s="158"/>
      <c r="D180" s="151" t="s">
        <v>158</v>
      </c>
      <c r="E180" s="159" t="s">
        <v>1</v>
      </c>
      <c r="F180" s="160" t="s">
        <v>181</v>
      </c>
      <c r="H180" s="161">
        <v>114.2</v>
      </c>
      <c r="I180" s="162"/>
      <c r="L180" s="158"/>
      <c r="M180" s="163"/>
      <c r="T180" s="164"/>
      <c r="AT180" s="159" t="s">
        <v>158</v>
      </c>
      <c r="AU180" s="159" t="s">
        <v>82</v>
      </c>
      <c r="AV180" s="13" t="s">
        <v>92</v>
      </c>
      <c r="AW180" s="13" t="s">
        <v>31</v>
      </c>
      <c r="AX180" s="13" t="s">
        <v>78</v>
      </c>
      <c r="AY180" s="159" t="s">
        <v>151</v>
      </c>
    </row>
    <row r="181" spans="2:65" s="12" customFormat="1" ht="10.199999999999999">
      <c r="B181" s="150"/>
      <c r="D181" s="151" t="s">
        <v>158</v>
      </c>
      <c r="F181" s="153" t="s">
        <v>231</v>
      </c>
      <c r="H181" s="154">
        <v>125.62</v>
      </c>
      <c r="I181" s="155"/>
      <c r="L181" s="150"/>
      <c r="M181" s="156"/>
      <c r="T181" s="157"/>
      <c r="AT181" s="152" t="s">
        <v>158</v>
      </c>
      <c r="AU181" s="152" t="s">
        <v>82</v>
      </c>
      <c r="AV181" s="12" t="s">
        <v>82</v>
      </c>
      <c r="AW181" s="12" t="s">
        <v>4</v>
      </c>
      <c r="AX181" s="12" t="s">
        <v>78</v>
      </c>
      <c r="AY181" s="152" t="s">
        <v>151</v>
      </c>
    </row>
    <row r="182" spans="2:65" s="1" customFormat="1" ht="33" customHeight="1">
      <c r="B182" s="31"/>
      <c r="C182" s="136" t="s">
        <v>232</v>
      </c>
      <c r="D182" s="136" t="s">
        <v>153</v>
      </c>
      <c r="E182" s="137" t="s">
        <v>233</v>
      </c>
      <c r="F182" s="138" t="s">
        <v>234</v>
      </c>
      <c r="G182" s="139" t="s">
        <v>156</v>
      </c>
      <c r="H182" s="140">
        <v>28.05</v>
      </c>
      <c r="I182" s="141"/>
      <c r="J182" s="142">
        <f>ROUND(I182*H182,2)</f>
        <v>0</v>
      </c>
      <c r="K182" s="143"/>
      <c r="L182" s="31"/>
      <c r="M182" s="144" t="s">
        <v>1</v>
      </c>
      <c r="N182" s="145" t="s">
        <v>39</v>
      </c>
      <c r="P182" s="146">
        <f>O182*H182</f>
        <v>0</v>
      </c>
      <c r="Q182" s="146">
        <v>0.13188</v>
      </c>
      <c r="R182" s="146">
        <f>Q182*H182</f>
        <v>3.6992340000000001</v>
      </c>
      <c r="S182" s="146">
        <v>0</v>
      </c>
      <c r="T182" s="147">
        <f>S182*H182</f>
        <v>0</v>
      </c>
      <c r="AR182" s="148" t="s">
        <v>92</v>
      </c>
      <c r="AT182" s="148" t="s">
        <v>153</v>
      </c>
      <c r="AU182" s="148" t="s">
        <v>82</v>
      </c>
      <c r="AY182" s="16" t="s">
        <v>151</v>
      </c>
      <c r="BE182" s="149">
        <f>IF(N182="základní",J182,0)</f>
        <v>0</v>
      </c>
      <c r="BF182" s="149">
        <f>IF(N182="snížená",J182,0)</f>
        <v>0</v>
      </c>
      <c r="BG182" s="149">
        <f>IF(N182="zákl. přenesená",J182,0)</f>
        <v>0</v>
      </c>
      <c r="BH182" s="149">
        <f>IF(N182="sníž. přenesená",J182,0)</f>
        <v>0</v>
      </c>
      <c r="BI182" s="149">
        <f>IF(N182="nulová",J182,0)</f>
        <v>0</v>
      </c>
      <c r="BJ182" s="16" t="s">
        <v>78</v>
      </c>
      <c r="BK182" s="149">
        <f>ROUND(I182*H182,2)</f>
        <v>0</v>
      </c>
      <c r="BL182" s="16" t="s">
        <v>92</v>
      </c>
      <c r="BM182" s="148" t="s">
        <v>235</v>
      </c>
    </row>
    <row r="183" spans="2:65" s="12" customFormat="1" ht="10.199999999999999">
      <c r="B183" s="150"/>
      <c r="D183" s="151" t="s">
        <v>158</v>
      </c>
      <c r="E183" s="152" t="s">
        <v>1</v>
      </c>
      <c r="F183" s="153" t="s">
        <v>169</v>
      </c>
      <c r="H183" s="154">
        <v>28.05</v>
      </c>
      <c r="I183" s="155"/>
      <c r="L183" s="150"/>
      <c r="M183" s="156"/>
      <c r="T183" s="157"/>
      <c r="AT183" s="152" t="s">
        <v>158</v>
      </c>
      <c r="AU183" s="152" t="s">
        <v>82</v>
      </c>
      <c r="AV183" s="12" t="s">
        <v>82</v>
      </c>
      <c r="AW183" s="12" t="s">
        <v>31</v>
      </c>
      <c r="AX183" s="12" t="s">
        <v>78</v>
      </c>
      <c r="AY183" s="152" t="s">
        <v>151</v>
      </c>
    </row>
    <row r="184" spans="2:65" s="1" customFormat="1" ht="24.15" customHeight="1">
      <c r="B184" s="31"/>
      <c r="C184" s="136" t="s">
        <v>236</v>
      </c>
      <c r="D184" s="136" t="s">
        <v>153</v>
      </c>
      <c r="E184" s="137" t="s">
        <v>237</v>
      </c>
      <c r="F184" s="138" t="s">
        <v>238</v>
      </c>
      <c r="G184" s="139" t="s">
        <v>156</v>
      </c>
      <c r="H184" s="140">
        <v>22.364999999999998</v>
      </c>
      <c r="I184" s="141"/>
      <c r="J184" s="142">
        <f>ROUND(I184*H184,2)</f>
        <v>0</v>
      </c>
      <c r="K184" s="143"/>
      <c r="L184" s="31"/>
      <c r="M184" s="144" t="s">
        <v>1</v>
      </c>
      <c r="N184" s="145" t="s">
        <v>39</v>
      </c>
      <c r="P184" s="146">
        <f>O184*H184</f>
        <v>0</v>
      </c>
      <c r="Q184" s="146">
        <v>0.30651</v>
      </c>
      <c r="R184" s="146">
        <f>Q184*H184</f>
        <v>6.8550961499999996</v>
      </c>
      <c r="S184" s="146">
        <v>0</v>
      </c>
      <c r="T184" s="147">
        <f>S184*H184</f>
        <v>0</v>
      </c>
      <c r="AR184" s="148" t="s">
        <v>92</v>
      </c>
      <c r="AT184" s="148" t="s">
        <v>153</v>
      </c>
      <c r="AU184" s="148" t="s">
        <v>82</v>
      </c>
      <c r="AY184" s="16" t="s">
        <v>151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6" t="s">
        <v>78</v>
      </c>
      <c r="BK184" s="149">
        <f>ROUND(I184*H184,2)</f>
        <v>0</v>
      </c>
      <c r="BL184" s="16" t="s">
        <v>92</v>
      </c>
      <c r="BM184" s="148" t="s">
        <v>239</v>
      </c>
    </row>
    <row r="185" spans="2:65" s="12" customFormat="1" ht="10.199999999999999">
      <c r="B185" s="150"/>
      <c r="D185" s="151" t="s">
        <v>158</v>
      </c>
      <c r="E185" s="152" t="s">
        <v>1</v>
      </c>
      <c r="F185" s="153" t="s">
        <v>213</v>
      </c>
      <c r="H185" s="154">
        <v>9.6</v>
      </c>
      <c r="I185" s="155"/>
      <c r="L185" s="150"/>
      <c r="M185" s="156"/>
      <c r="T185" s="157"/>
      <c r="AT185" s="152" t="s">
        <v>158</v>
      </c>
      <c r="AU185" s="152" t="s">
        <v>82</v>
      </c>
      <c r="AV185" s="12" t="s">
        <v>82</v>
      </c>
      <c r="AW185" s="12" t="s">
        <v>31</v>
      </c>
      <c r="AX185" s="12" t="s">
        <v>74</v>
      </c>
      <c r="AY185" s="152" t="s">
        <v>151</v>
      </c>
    </row>
    <row r="186" spans="2:65" s="12" customFormat="1" ht="10.199999999999999">
      <c r="B186" s="150"/>
      <c r="D186" s="151" t="s">
        <v>158</v>
      </c>
      <c r="E186" s="152" t="s">
        <v>1</v>
      </c>
      <c r="F186" s="153" t="s">
        <v>214</v>
      </c>
      <c r="H186" s="154">
        <v>6</v>
      </c>
      <c r="I186" s="155"/>
      <c r="L186" s="150"/>
      <c r="M186" s="156"/>
      <c r="T186" s="157"/>
      <c r="AT186" s="152" t="s">
        <v>158</v>
      </c>
      <c r="AU186" s="152" t="s">
        <v>82</v>
      </c>
      <c r="AV186" s="12" t="s">
        <v>82</v>
      </c>
      <c r="AW186" s="12" t="s">
        <v>31</v>
      </c>
      <c r="AX186" s="12" t="s">
        <v>74</v>
      </c>
      <c r="AY186" s="152" t="s">
        <v>151</v>
      </c>
    </row>
    <row r="187" spans="2:65" s="12" customFormat="1" ht="10.199999999999999">
      <c r="B187" s="150"/>
      <c r="D187" s="151" t="s">
        <v>158</v>
      </c>
      <c r="E187" s="152" t="s">
        <v>1</v>
      </c>
      <c r="F187" s="153" t="s">
        <v>215</v>
      </c>
      <c r="H187" s="154">
        <v>5.7</v>
      </c>
      <c r="I187" s="155"/>
      <c r="L187" s="150"/>
      <c r="M187" s="156"/>
      <c r="T187" s="157"/>
      <c r="AT187" s="152" t="s">
        <v>158</v>
      </c>
      <c r="AU187" s="152" t="s">
        <v>82</v>
      </c>
      <c r="AV187" s="12" t="s">
        <v>82</v>
      </c>
      <c r="AW187" s="12" t="s">
        <v>31</v>
      </c>
      <c r="AX187" s="12" t="s">
        <v>74</v>
      </c>
      <c r="AY187" s="152" t="s">
        <v>151</v>
      </c>
    </row>
    <row r="188" spans="2:65" s="13" customFormat="1" ht="10.199999999999999">
      <c r="B188" s="158"/>
      <c r="D188" s="151" t="s">
        <v>158</v>
      </c>
      <c r="E188" s="159" t="s">
        <v>1</v>
      </c>
      <c r="F188" s="160" t="s">
        <v>181</v>
      </c>
      <c r="H188" s="161">
        <v>21.3</v>
      </c>
      <c r="I188" s="162"/>
      <c r="L188" s="158"/>
      <c r="M188" s="163"/>
      <c r="T188" s="164"/>
      <c r="AT188" s="159" t="s">
        <v>158</v>
      </c>
      <c r="AU188" s="159" t="s">
        <v>82</v>
      </c>
      <c r="AV188" s="13" t="s">
        <v>92</v>
      </c>
      <c r="AW188" s="13" t="s">
        <v>31</v>
      </c>
      <c r="AX188" s="13" t="s">
        <v>78</v>
      </c>
      <c r="AY188" s="159" t="s">
        <v>151</v>
      </c>
    </row>
    <row r="189" spans="2:65" s="12" customFormat="1" ht="10.199999999999999">
      <c r="B189" s="150"/>
      <c r="D189" s="151" t="s">
        <v>158</v>
      </c>
      <c r="F189" s="153" t="s">
        <v>240</v>
      </c>
      <c r="H189" s="154">
        <v>22.364999999999998</v>
      </c>
      <c r="I189" s="155"/>
      <c r="L189" s="150"/>
      <c r="M189" s="156"/>
      <c r="T189" s="157"/>
      <c r="AT189" s="152" t="s">
        <v>158</v>
      </c>
      <c r="AU189" s="152" t="s">
        <v>82</v>
      </c>
      <c r="AV189" s="12" t="s">
        <v>82</v>
      </c>
      <c r="AW189" s="12" t="s">
        <v>4</v>
      </c>
      <c r="AX189" s="12" t="s">
        <v>78</v>
      </c>
      <c r="AY189" s="152" t="s">
        <v>151</v>
      </c>
    </row>
    <row r="190" spans="2:65" s="1" customFormat="1" ht="24.15" customHeight="1">
      <c r="B190" s="31"/>
      <c r="C190" s="136" t="s">
        <v>241</v>
      </c>
      <c r="D190" s="136" t="s">
        <v>153</v>
      </c>
      <c r="E190" s="137" t="s">
        <v>242</v>
      </c>
      <c r="F190" s="138" t="s">
        <v>243</v>
      </c>
      <c r="G190" s="139" t="s">
        <v>156</v>
      </c>
      <c r="H190" s="140">
        <v>28.05</v>
      </c>
      <c r="I190" s="141"/>
      <c r="J190" s="142">
        <f>ROUND(I190*H190,2)</f>
        <v>0</v>
      </c>
      <c r="K190" s="143"/>
      <c r="L190" s="31"/>
      <c r="M190" s="144" t="s">
        <v>1</v>
      </c>
      <c r="N190" s="145" t="s">
        <v>39</v>
      </c>
      <c r="P190" s="146">
        <f>O190*H190</f>
        <v>0</v>
      </c>
      <c r="Q190" s="146">
        <v>6.0099999999999997E-3</v>
      </c>
      <c r="R190" s="146">
        <f>Q190*H190</f>
        <v>0.16858049999999999</v>
      </c>
      <c r="S190" s="146">
        <v>0</v>
      </c>
      <c r="T190" s="147">
        <f>S190*H190</f>
        <v>0</v>
      </c>
      <c r="AR190" s="148" t="s">
        <v>92</v>
      </c>
      <c r="AT190" s="148" t="s">
        <v>153</v>
      </c>
      <c r="AU190" s="148" t="s">
        <v>82</v>
      </c>
      <c r="AY190" s="16" t="s">
        <v>151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6" t="s">
        <v>78</v>
      </c>
      <c r="BK190" s="149">
        <f>ROUND(I190*H190,2)</f>
        <v>0</v>
      </c>
      <c r="BL190" s="16" t="s">
        <v>92</v>
      </c>
      <c r="BM190" s="148" t="s">
        <v>244</v>
      </c>
    </row>
    <row r="191" spans="2:65" s="12" customFormat="1" ht="10.199999999999999">
      <c r="B191" s="150"/>
      <c r="D191" s="151" t="s">
        <v>158</v>
      </c>
      <c r="E191" s="152" t="s">
        <v>1</v>
      </c>
      <c r="F191" s="153" t="s">
        <v>169</v>
      </c>
      <c r="H191" s="154">
        <v>28.05</v>
      </c>
      <c r="I191" s="155"/>
      <c r="L191" s="150"/>
      <c r="M191" s="156"/>
      <c r="T191" s="157"/>
      <c r="AT191" s="152" t="s">
        <v>158</v>
      </c>
      <c r="AU191" s="152" t="s">
        <v>82</v>
      </c>
      <c r="AV191" s="12" t="s">
        <v>82</v>
      </c>
      <c r="AW191" s="12" t="s">
        <v>31</v>
      </c>
      <c r="AX191" s="12" t="s">
        <v>78</v>
      </c>
      <c r="AY191" s="152" t="s">
        <v>151</v>
      </c>
    </row>
    <row r="192" spans="2:65" s="1" customFormat="1" ht="21.75" customHeight="1">
      <c r="B192" s="31"/>
      <c r="C192" s="136" t="s">
        <v>245</v>
      </c>
      <c r="D192" s="136" t="s">
        <v>153</v>
      </c>
      <c r="E192" s="137" t="s">
        <v>246</v>
      </c>
      <c r="F192" s="138" t="s">
        <v>247</v>
      </c>
      <c r="G192" s="139" t="s">
        <v>156</v>
      </c>
      <c r="H192" s="140">
        <v>28.05</v>
      </c>
      <c r="I192" s="141"/>
      <c r="J192" s="142">
        <f>ROUND(I192*H192,2)</f>
        <v>0</v>
      </c>
      <c r="K192" s="143"/>
      <c r="L192" s="31"/>
      <c r="M192" s="144" t="s">
        <v>1</v>
      </c>
      <c r="N192" s="145" t="s">
        <v>39</v>
      </c>
      <c r="P192" s="146">
        <f>O192*H192</f>
        <v>0</v>
      </c>
      <c r="Q192" s="146">
        <v>5.1000000000000004E-4</v>
      </c>
      <c r="R192" s="146">
        <f>Q192*H192</f>
        <v>1.4305500000000002E-2</v>
      </c>
      <c r="S192" s="146">
        <v>0</v>
      </c>
      <c r="T192" s="147">
        <f>S192*H192</f>
        <v>0</v>
      </c>
      <c r="AR192" s="148" t="s">
        <v>92</v>
      </c>
      <c r="AT192" s="148" t="s">
        <v>153</v>
      </c>
      <c r="AU192" s="148" t="s">
        <v>82</v>
      </c>
      <c r="AY192" s="16" t="s">
        <v>151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6" t="s">
        <v>78</v>
      </c>
      <c r="BK192" s="149">
        <f>ROUND(I192*H192,2)</f>
        <v>0</v>
      </c>
      <c r="BL192" s="16" t="s">
        <v>92</v>
      </c>
      <c r="BM192" s="148" t="s">
        <v>248</v>
      </c>
    </row>
    <row r="193" spans="2:65" s="12" customFormat="1" ht="10.199999999999999">
      <c r="B193" s="150"/>
      <c r="D193" s="151" t="s">
        <v>158</v>
      </c>
      <c r="E193" s="152" t="s">
        <v>1</v>
      </c>
      <c r="F193" s="153" t="s">
        <v>169</v>
      </c>
      <c r="H193" s="154">
        <v>28.05</v>
      </c>
      <c r="I193" s="155"/>
      <c r="L193" s="150"/>
      <c r="M193" s="156"/>
      <c r="T193" s="157"/>
      <c r="AT193" s="152" t="s">
        <v>158</v>
      </c>
      <c r="AU193" s="152" t="s">
        <v>82</v>
      </c>
      <c r="AV193" s="12" t="s">
        <v>82</v>
      </c>
      <c r="AW193" s="12" t="s">
        <v>31</v>
      </c>
      <c r="AX193" s="12" t="s">
        <v>78</v>
      </c>
      <c r="AY193" s="152" t="s">
        <v>151</v>
      </c>
    </row>
    <row r="194" spans="2:65" s="1" customFormat="1" ht="33" customHeight="1">
      <c r="B194" s="31"/>
      <c r="C194" s="136" t="s">
        <v>249</v>
      </c>
      <c r="D194" s="136" t="s">
        <v>153</v>
      </c>
      <c r="E194" s="137" t="s">
        <v>250</v>
      </c>
      <c r="F194" s="138" t="s">
        <v>251</v>
      </c>
      <c r="G194" s="139" t="s">
        <v>156</v>
      </c>
      <c r="H194" s="140">
        <v>28.05</v>
      </c>
      <c r="I194" s="141"/>
      <c r="J194" s="142">
        <f>ROUND(I194*H194,2)</f>
        <v>0</v>
      </c>
      <c r="K194" s="143"/>
      <c r="L194" s="31"/>
      <c r="M194" s="144" t="s">
        <v>1</v>
      </c>
      <c r="N194" s="145" t="s">
        <v>39</v>
      </c>
      <c r="P194" s="146">
        <f>O194*H194</f>
        <v>0</v>
      </c>
      <c r="Q194" s="146">
        <v>0.12966</v>
      </c>
      <c r="R194" s="146">
        <f>Q194*H194</f>
        <v>3.6369630000000002</v>
      </c>
      <c r="S194" s="146">
        <v>0</v>
      </c>
      <c r="T194" s="147">
        <f>S194*H194</f>
        <v>0</v>
      </c>
      <c r="AR194" s="148" t="s">
        <v>92</v>
      </c>
      <c r="AT194" s="148" t="s">
        <v>153</v>
      </c>
      <c r="AU194" s="148" t="s">
        <v>82</v>
      </c>
      <c r="AY194" s="16" t="s">
        <v>151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6" t="s">
        <v>78</v>
      </c>
      <c r="BK194" s="149">
        <f>ROUND(I194*H194,2)</f>
        <v>0</v>
      </c>
      <c r="BL194" s="16" t="s">
        <v>92</v>
      </c>
      <c r="BM194" s="148" t="s">
        <v>252</v>
      </c>
    </row>
    <row r="195" spans="2:65" s="12" customFormat="1" ht="10.199999999999999">
      <c r="B195" s="150"/>
      <c r="D195" s="151" t="s">
        <v>158</v>
      </c>
      <c r="E195" s="152" t="s">
        <v>1</v>
      </c>
      <c r="F195" s="153" t="s">
        <v>169</v>
      </c>
      <c r="H195" s="154">
        <v>28.05</v>
      </c>
      <c r="I195" s="155"/>
      <c r="L195" s="150"/>
      <c r="M195" s="156"/>
      <c r="T195" s="157"/>
      <c r="AT195" s="152" t="s">
        <v>158</v>
      </c>
      <c r="AU195" s="152" t="s">
        <v>82</v>
      </c>
      <c r="AV195" s="12" t="s">
        <v>82</v>
      </c>
      <c r="AW195" s="12" t="s">
        <v>31</v>
      </c>
      <c r="AX195" s="12" t="s">
        <v>78</v>
      </c>
      <c r="AY195" s="152" t="s">
        <v>151</v>
      </c>
    </row>
    <row r="196" spans="2:65" s="1" customFormat="1" ht="33" customHeight="1">
      <c r="B196" s="31"/>
      <c r="C196" s="136" t="s">
        <v>7</v>
      </c>
      <c r="D196" s="136" t="s">
        <v>153</v>
      </c>
      <c r="E196" s="137" t="s">
        <v>253</v>
      </c>
      <c r="F196" s="138" t="s">
        <v>254</v>
      </c>
      <c r="G196" s="139" t="s">
        <v>156</v>
      </c>
      <c r="H196" s="140">
        <v>114.2</v>
      </c>
      <c r="I196" s="141"/>
      <c r="J196" s="142">
        <f>ROUND(I196*H196,2)</f>
        <v>0</v>
      </c>
      <c r="K196" s="143"/>
      <c r="L196" s="31"/>
      <c r="M196" s="144" t="s">
        <v>1</v>
      </c>
      <c r="N196" s="145" t="s">
        <v>39</v>
      </c>
      <c r="P196" s="146">
        <f>O196*H196</f>
        <v>0</v>
      </c>
      <c r="Q196" s="146">
        <v>8.9219999999999994E-2</v>
      </c>
      <c r="R196" s="146">
        <f>Q196*H196</f>
        <v>10.188924</v>
      </c>
      <c r="S196" s="146">
        <v>0</v>
      </c>
      <c r="T196" s="147">
        <f>S196*H196</f>
        <v>0</v>
      </c>
      <c r="AR196" s="148" t="s">
        <v>92</v>
      </c>
      <c r="AT196" s="148" t="s">
        <v>153</v>
      </c>
      <c r="AU196" s="148" t="s">
        <v>82</v>
      </c>
      <c r="AY196" s="16" t="s">
        <v>151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6" t="s">
        <v>78</v>
      </c>
      <c r="BK196" s="149">
        <f>ROUND(I196*H196,2)</f>
        <v>0</v>
      </c>
      <c r="BL196" s="16" t="s">
        <v>92</v>
      </c>
      <c r="BM196" s="148" t="s">
        <v>255</v>
      </c>
    </row>
    <row r="197" spans="2:65" s="12" customFormat="1" ht="10.199999999999999">
      <c r="B197" s="150"/>
      <c r="D197" s="151" t="s">
        <v>158</v>
      </c>
      <c r="E197" s="152" t="s">
        <v>1</v>
      </c>
      <c r="F197" s="153" t="s">
        <v>210</v>
      </c>
      <c r="H197" s="154">
        <v>108.4</v>
      </c>
      <c r="I197" s="155"/>
      <c r="L197" s="150"/>
      <c r="M197" s="156"/>
      <c r="T197" s="157"/>
      <c r="AT197" s="152" t="s">
        <v>158</v>
      </c>
      <c r="AU197" s="152" t="s">
        <v>82</v>
      </c>
      <c r="AV197" s="12" t="s">
        <v>82</v>
      </c>
      <c r="AW197" s="12" t="s">
        <v>31</v>
      </c>
      <c r="AX197" s="12" t="s">
        <v>74</v>
      </c>
      <c r="AY197" s="152" t="s">
        <v>151</v>
      </c>
    </row>
    <row r="198" spans="2:65" s="12" customFormat="1" ht="10.199999999999999">
      <c r="B198" s="150"/>
      <c r="D198" s="151" t="s">
        <v>158</v>
      </c>
      <c r="E198" s="152" t="s">
        <v>1</v>
      </c>
      <c r="F198" s="153" t="s">
        <v>211</v>
      </c>
      <c r="H198" s="154">
        <v>3</v>
      </c>
      <c r="I198" s="155"/>
      <c r="L198" s="150"/>
      <c r="M198" s="156"/>
      <c r="T198" s="157"/>
      <c r="AT198" s="152" t="s">
        <v>158</v>
      </c>
      <c r="AU198" s="152" t="s">
        <v>82</v>
      </c>
      <c r="AV198" s="12" t="s">
        <v>82</v>
      </c>
      <c r="AW198" s="12" t="s">
        <v>31</v>
      </c>
      <c r="AX198" s="12" t="s">
        <v>74</v>
      </c>
      <c r="AY198" s="152" t="s">
        <v>151</v>
      </c>
    </row>
    <row r="199" spans="2:65" s="12" customFormat="1" ht="10.199999999999999">
      <c r="B199" s="150"/>
      <c r="D199" s="151" t="s">
        <v>158</v>
      </c>
      <c r="E199" s="152" t="s">
        <v>1</v>
      </c>
      <c r="F199" s="153" t="s">
        <v>212</v>
      </c>
      <c r="H199" s="154">
        <v>2.8</v>
      </c>
      <c r="I199" s="155"/>
      <c r="L199" s="150"/>
      <c r="M199" s="156"/>
      <c r="T199" s="157"/>
      <c r="AT199" s="152" t="s">
        <v>158</v>
      </c>
      <c r="AU199" s="152" t="s">
        <v>82</v>
      </c>
      <c r="AV199" s="12" t="s">
        <v>82</v>
      </c>
      <c r="AW199" s="12" t="s">
        <v>31</v>
      </c>
      <c r="AX199" s="12" t="s">
        <v>74</v>
      </c>
      <c r="AY199" s="152" t="s">
        <v>151</v>
      </c>
    </row>
    <row r="200" spans="2:65" s="13" customFormat="1" ht="10.199999999999999">
      <c r="B200" s="158"/>
      <c r="D200" s="151" t="s">
        <v>158</v>
      </c>
      <c r="E200" s="159" t="s">
        <v>1</v>
      </c>
      <c r="F200" s="160" t="s">
        <v>181</v>
      </c>
      <c r="H200" s="161">
        <v>114.2</v>
      </c>
      <c r="I200" s="162"/>
      <c r="L200" s="158"/>
      <c r="M200" s="163"/>
      <c r="T200" s="164"/>
      <c r="AT200" s="159" t="s">
        <v>158</v>
      </c>
      <c r="AU200" s="159" t="s">
        <v>82</v>
      </c>
      <c r="AV200" s="13" t="s">
        <v>92</v>
      </c>
      <c r="AW200" s="13" t="s">
        <v>31</v>
      </c>
      <c r="AX200" s="13" t="s">
        <v>78</v>
      </c>
      <c r="AY200" s="159" t="s">
        <v>151</v>
      </c>
    </row>
    <row r="201" spans="2:65" s="1" customFormat="1" ht="21.75" customHeight="1">
      <c r="B201" s="31"/>
      <c r="C201" s="165" t="s">
        <v>256</v>
      </c>
      <c r="D201" s="165" t="s">
        <v>257</v>
      </c>
      <c r="E201" s="166" t="s">
        <v>258</v>
      </c>
      <c r="F201" s="167" t="s">
        <v>259</v>
      </c>
      <c r="G201" s="168" t="s">
        <v>156</v>
      </c>
      <c r="H201" s="169">
        <v>111.652</v>
      </c>
      <c r="I201" s="170"/>
      <c r="J201" s="171">
        <f>ROUND(I201*H201,2)</f>
        <v>0</v>
      </c>
      <c r="K201" s="172"/>
      <c r="L201" s="173"/>
      <c r="M201" s="174" t="s">
        <v>1</v>
      </c>
      <c r="N201" s="175" t="s">
        <v>39</v>
      </c>
      <c r="P201" s="146">
        <f>O201*H201</f>
        <v>0</v>
      </c>
      <c r="Q201" s="146">
        <v>0.13100000000000001</v>
      </c>
      <c r="R201" s="146">
        <f>Q201*H201</f>
        <v>14.626412</v>
      </c>
      <c r="S201" s="146">
        <v>0</v>
      </c>
      <c r="T201" s="147">
        <f>S201*H201</f>
        <v>0</v>
      </c>
      <c r="AR201" s="148" t="s">
        <v>187</v>
      </c>
      <c r="AT201" s="148" t="s">
        <v>257</v>
      </c>
      <c r="AU201" s="148" t="s">
        <v>82</v>
      </c>
      <c r="AY201" s="16" t="s">
        <v>151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6" t="s">
        <v>78</v>
      </c>
      <c r="BK201" s="149">
        <f>ROUND(I201*H201,2)</f>
        <v>0</v>
      </c>
      <c r="BL201" s="16" t="s">
        <v>92</v>
      </c>
      <c r="BM201" s="148" t="s">
        <v>260</v>
      </c>
    </row>
    <row r="202" spans="2:65" s="12" customFormat="1" ht="10.199999999999999">
      <c r="B202" s="150"/>
      <c r="D202" s="151" t="s">
        <v>158</v>
      </c>
      <c r="E202" s="152" t="s">
        <v>1</v>
      </c>
      <c r="F202" s="153" t="s">
        <v>210</v>
      </c>
      <c r="H202" s="154">
        <v>108.4</v>
      </c>
      <c r="I202" s="155"/>
      <c r="L202" s="150"/>
      <c r="M202" s="156"/>
      <c r="T202" s="157"/>
      <c r="AT202" s="152" t="s">
        <v>158</v>
      </c>
      <c r="AU202" s="152" t="s">
        <v>82</v>
      </c>
      <c r="AV202" s="12" t="s">
        <v>82</v>
      </c>
      <c r="AW202" s="12" t="s">
        <v>31</v>
      </c>
      <c r="AX202" s="12" t="s">
        <v>78</v>
      </c>
      <c r="AY202" s="152" t="s">
        <v>151</v>
      </c>
    </row>
    <row r="203" spans="2:65" s="12" customFormat="1" ht="10.199999999999999">
      <c r="B203" s="150"/>
      <c r="D203" s="151" t="s">
        <v>158</v>
      </c>
      <c r="F203" s="153" t="s">
        <v>261</v>
      </c>
      <c r="H203" s="154">
        <v>111.652</v>
      </c>
      <c r="I203" s="155"/>
      <c r="L203" s="150"/>
      <c r="M203" s="156"/>
      <c r="T203" s="157"/>
      <c r="AT203" s="152" t="s">
        <v>158</v>
      </c>
      <c r="AU203" s="152" t="s">
        <v>82</v>
      </c>
      <c r="AV203" s="12" t="s">
        <v>82</v>
      </c>
      <c r="AW203" s="12" t="s">
        <v>4</v>
      </c>
      <c r="AX203" s="12" t="s">
        <v>78</v>
      </c>
      <c r="AY203" s="152" t="s">
        <v>151</v>
      </c>
    </row>
    <row r="204" spans="2:65" s="1" customFormat="1" ht="21.75" customHeight="1">
      <c r="B204" s="31"/>
      <c r="C204" s="165" t="s">
        <v>262</v>
      </c>
      <c r="D204" s="165" t="s">
        <v>257</v>
      </c>
      <c r="E204" s="166" t="s">
        <v>263</v>
      </c>
      <c r="F204" s="167" t="s">
        <v>264</v>
      </c>
      <c r="G204" s="168" t="s">
        <v>156</v>
      </c>
      <c r="H204" s="169">
        <v>2.8839999999999999</v>
      </c>
      <c r="I204" s="170"/>
      <c r="J204" s="171">
        <f>ROUND(I204*H204,2)</f>
        <v>0</v>
      </c>
      <c r="K204" s="172"/>
      <c r="L204" s="173"/>
      <c r="M204" s="174" t="s">
        <v>1</v>
      </c>
      <c r="N204" s="175" t="s">
        <v>39</v>
      </c>
      <c r="P204" s="146">
        <f>O204*H204</f>
        <v>0</v>
      </c>
      <c r="Q204" s="146">
        <v>0.13100000000000001</v>
      </c>
      <c r="R204" s="146">
        <f>Q204*H204</f>
        <v>0.37780400000000003</v>
      </c>
      <c r="S204" s="146">
        <v>0</v>
      </c>
      <c r="T204" s="147">
        <f>S204*H204</f>
        <v>0</v>
      </c>
      <c r="AR204" s="148" t="s">
        <v>187</v>
      </c>
      <c r="AT204" s="148" t="s">
        <v>257</v>
      </c>
      <c r="AU204" s="148" t="s">
        <v>82</v>
      </c>
      <c r="AY204" s="16" t="s">
        <v>151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6" t="s">
        <v>78</v>
      </c>
      <c r="BK204" s="149">
        <f>ROUND(I204*H204,2)</f>
        <v>0</v>
      </c>
      <c r="BL204" s="16" t="s">
        <v>92</v>
      </c>
      <c r="BM204" s="148" t="s">
        <v>265</v>
      </c>
    </row>
    <row r="205" spans="2:65" s="12" customFormat="1" ht="10.199999999999999">
      <c r="B205" s="150"/>
      <c r="D205" s="151" t="s">
        <v>158</v>
      </c>
      <c r="E205" s="152" t="s">
        <v>1</v>
      </c>
      <c r="F205" s="153" t="s">
        <v>212</v>
      </c>
      <c r="H205" s="154">
        <v>2.8</v>
      </c>
      <c r="I205" s="155"/>
      <c r="L205" s="150"/>
      <c r="M205" s="156"/>
      <c r="T205" s="157"/>
      <c r="AT205" s="152" t="s">
        <v>158</v>
      </c>
      <c r="AU205" s="152" t="s">
        <v>82</v>
      </c>
      <c r="AV205" s="12" t="s">
        <v>82</v>
      </c>
      <c r="AW205" s="12" t="s">
        <v>31</v>
      </c>
      <c r="AX205" s="12" t="s">
        <v>78</v>
      </c>
      <c r="AY205" s="152" t="s">
        <v>151</v>
      </c>
    </row>
    <row r="206" spans="2:65" s="12" customFormat="1" ht="10.199999999999999">
      <c r="B206" s="150"/>
      <c r="D206" s="151" t="s">
        <v>158</v>
      </c>
      <c r="F206" s="153" t="s">
        <v>266</v>
      </c>
      <c r="H206" s="154">
        <v>2.8839999999999999</v>
      </c>
      <c r="I206" s="155"/>
      <c r="L206" s="150"/>
      <c r="M206" s="156"/>
      <c r="T206" s="157"/>
      <c r="AT206" s="152" t="s">
        <v>158</v>
      </c>
      <c r="AU206" s="152" t="s">
        <v>82</v>
      </c>
      <c r="AV206" s="12" t="s">
        <v>82</v>
      </c>
      <c r="AW206" s="12" t="s">
        <v>4</v>
      </c>
      <c r="AX206" s="12" t="s">
        <v>78</v>
      </c>
      <c r="AY206" s="152" t="s">
        <v>151</v>
      </c>
    </row>
    <row r="207" spans="2:65" s="1" customFormat="1" ht="24.15" customHeight="1">
      <c r="B207" s="31"/>
      <c r="C207" s="165" t="s">
        <v>267</v>
      </c>
      <c r="D207" s="165" t="s">
        <v>257</v>
      </c>
      <c r="E207" s="166" t="s">
        <v>268</v>
      </c>
      <c r="F207" s="167" t="s">
        <v>269</v>
      </c>
      <c r="G207" s="168" t="s">
        <v>156</v>
      </c>
      <c r="H207" s="169">
        <v>3.09</v>
      </c>
      <c r="I207" s="170"/>
      <c r="J207" s="171">
        <f>ROUND(I207*H207,2)</f>
        <v>0</v>
      </c>
      <c r="K207" s="172"/>
      <c r="L207" s="173"/>
      <c r="M207" s="174" t="s">
        <v>1</v>
      </c>
      <c r="N207" s="175" t="s">
        <v>39</v>
      </c>
      <c r="P207" s="146">
        <f>O207*H207</f>
        <v>0</v>
      </c>
      <c r="Q207" s="146">
        <v>0.13100000000000001</v>
      </c>
      <c r="R207" s="146">
        <f>Q207*H207</f>
        <v>0.40478999999999998</v>
      </c>
      <c r="S207" s="146">
        <v>0</v>
      </c>
      <c r="T207" s="147">
        <f>S207*H207</f>
        <v>0</v>
      </c>
      <c r="AR207" s="148" t="s">
        <v>187</v>
      </c>
      <c r="AT207" s="148" t="s">
        <v>257</v>
      </c>
      <c r="AU207" s="148" t="s">
        <v>82</v>
      </c>
      <c r="AY207" s="16" t="s">
        <v>151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6" t="s">
        <v>78</v>
      </c>
      <c r="BK207" s="149">
        <f>ROUND(I207*H207,2)</f>
        <v>0</v>
      </c>
      <c r="BL207" s="16" t="s">
        <v>92</v>
      </c>
      <c r="BM207" s="148" t="s">
        <v>270</v>
      </c>
    </row>
    <row r="208" spans="2:65" s="12" customFormat="1" ht="10.199999999999999">
      <c r="B208" s="150"/>
      <c r="D208" s="151" t="s">
        <v>158</v>
      </c>
      <c r="E208" s="152" t="s">
        <v>1</v>
      </c>
      <c r="F208" s="153" t="s">
        <v>211</v>
      </c>
      <c r="H208" s="154">
        <v>3</v>
      </c>
      <c r="I208" s="155"/>
      <c r="L208" s="150"/>
      <c r="M208" s="156"/>
      <c r="T208" s="157"/>
      <c r="AT208" s="152" t="s">
        <v>158</v>
      </c>
      <c r="AU208" s="152" t="s">
        <v>82</v>
      </c>
      <c r="AV208" s="12" t="s">
        <v>82</v>
      </c>
      <c r="AW208" s="12" t="s">
        <v>31</v>
      </c>
      <c r="AX208" s="12" t="s">
        <v>78</v>
      </c>
      <c r="AY208" s="152" t="s">
        <v>151</v>
      </c>
    </row>
    <row r="209" spans="2:65" s="12" customFormat="1" ht="10.199999999999999">
      <c r="B209" s="150"/>
      <c r="D209" s="151" t="s">
        <v>158</v>
      </c>
      <c r="F209" s="153" t="s">
        <v>271</v>
      </c>
      <c r="H209" s="154">
        <v>3.09</v>
      </c>
      <c r="I209" s="155"/>
      <c r="L209" s="150"/>
      <c r="M209" s="156"/>
      <c r="T209" s="157"/>
      <c r="AT209" s="152" t="s">
        <v>158</v>
      </c>
      <c r="AU209" s="152" t="s">
        <v>82</v>
      </c>
      <c r="AV209" s="12" t="s">
        <v>82</v>
      </c>
      <c r="AW209" s="12" t="s">
        <v>4</v>
      </c>
      <c r="AX209" s="12" t="s">
        <v>78</v>
      </c>
      <c r="AY209" s="152" t="s">
        <v>151</v>
      </c>
    </row>
    <row r="210" spans="2:65" s="1" customFormat="1" ht="24.15" customHeight="1">
      <c r="B210" s="31"/>
      <c r="C210" s="136" t="s">
        <v>272</v>
      </c>
      <c r="D210" s="136" t="s">
        <v>153</v>
      </c>
      <c r="E210" s="137" t="s">
        <v>273</v>
      </c>
      <c r="F210" s="138" t="s">
        <v>274</v>
      </c>
      <c r="G210" s="139" t="s">
        <v>156</v>
      </c>
      <c r="H210" s="140">
        <v>21.3</v>
      </c>
      <c r="I210" s="141"/>
      <c r="J210" s="142">
        <f>ROUND(I210*H210,2)</f>
        <v>0</v>
      </c>
      <c r="K210" s="143"/>
      <c r="L210" s="31"/>
      <c r="M210" s="144" t="s">
        <v>1</v>
      </c>
      <c r="N210" s="145" t="s">
        <v>39</v>
      </c>
      <c r="P210" s="146">
        <f>O210*H210</f>
        <v>0</v>
      </c>
      <c r="Q210" s="146">
        <v>9.0620000000000006E-2</v>
      </c>
      <c r="R210" s="146">
        <f>Q210*H210</f>
        <v>1.9302060000000001</v>
      </c>
      <c r="S210" s="146">
        <v>0</v>
      </c>
      <c r="T210" s="147">
        <f>S210*H210</f>
        <v>0</v>
      </c>
      <c r="AR210" s="148" t="s">
        <v>92</v>
      </c>
      <c r="AT210" s="148" t="s">
        <v>153</v>
      </c>
      <c r="AU210" s="148" t="s">
        <v>82</v>
      </c>
      <c r="AY210" s="16" t="s">
        <v>151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6" t="s">
        <v>78</v>
      </c>
      <c r="BK210" s="149">
        <f>ROUND(I210*H210,2)</f>
        <v>0</v>
      </c>
      <c r="BL210" s="16" t="s">
        <v>92</v>
      </c>
      <c r="BM210" s="148" t="s">
        <v>275</v>
      </c>
    </row>
    <row r="211" spans="2:65" s="12" customFormat="1" ht="10.199999999999999">
      <c r="B211" s="150"/>
      <c r="D211" s="151" t="s">
        <v>158</v>
      </c>
      <c r="E211" s="152" t="s">
        <v>1</v>
      </c>
      <c r="F211" s="153" t="s">
        <v>213</v>
      </c>
      <c r="H211" s="154">
        <v>9.6</v>
      </c>
      <c r="I211" s="155"/>
      <c r="L211" s="150"/>
      <c r="M211" s="156"/>
      <c r="T211" s="157"/>
      <c r="AT211" s="152" t="s">
        <v>158</v>
      </c>
      <c r="AU211" s="152" t="s">
        <v>82</v>
      </c>
      <c r="AV211" s="12" t="s">
        <v>82</v>
      </c>
      <c r="AW211" s="12" t="s">
        <v>31</v>
      </c>
      <c r="AX211" s="12" t="s">
        <v>74</v>
      </c>
      <c r="AY211" s="152" t="s">
        <v>151</v>
      </c>
    </row>
    <row r="212" spans="2:65" s="12" customFormat="1" ht="10.199999999999999">
      <c r="B212" s="150"/>
      <c r="D212" s="151" t="s">
        <v>158</v>
      </c>
      <c r="E212" s="152" t="s">
        <v>1</v>
      </c>
      <c r="F212" s="153" t="s">
        <v>214</v>
      </c>
      <c r="H212" s="154">
        <v>6</v>
      </c>
      <c r="I212" s="155"/>
      <c r="L212" s="150"/>
      <c r="M212" s="156"/>
      <c r="T212" s="157"/>
      <c r="AT212" s="152" t="s">
        <v>158</v>
      </c>
      <c r="AU212" s="152" t="s">
        <v>82</v>
      </c>
      <c r="AV212" s="12" t="s">
        <v>82</v>
      </c>
      <c r="AW212" s="12" t="s">
        <v>31</v>
      </c>
      <c r="AX212" s="12" t="s">
        <v>74</v>
      </c>
      <c r="AY212" s="152" t="s">
        <v>151</v>
      </c>
    </row>
    <row r="213" spans="2:65" s="12" customFormat="1" ht="10.199999999999999">
      <c r="B213" s="150"/>
      <c r="D213" s="151" t="s">
        <v>158</v>
      </c>
      <c r="E213" s="152" t="s">
        <v>1</v>
      </c>
      <c r="F213" s="153" t="s">
        <v>215</v>
      </c>
      <c r="H213" s="154">
        <v>5.7</v>
      </c>
      <c r="I213" s="155"/>
      <c r="L213" s="150"/>
      <c r="M213" s="156"/>
      <c r="T213" s="157"/>
      <c r="AT213" s="152" t="s">
        <v>158</v>
      </c>
      <c r="AU213" s="152" t="s">
        <v>82</v>
      </c>
      <c r="AV213" s="12" t="s">
        <v>82</v>
      </c>
      <c r="AW213" s="12" t="s">
        <v>31</v>
      </c>
      <c r="AX213" s="12" t="s">
        <v>74</v>
      </c>
      <c r="AY213" s="152" t="s">
        <v>151</v>
      </c>
    </row>
    <row r="214" spans="2:65" s="13" customFormat="1" ht="10.199999999999999">
      <c r="B214" s="158"/>
      <c r="D214" s="151" t="s">
        <v>158</v>
      </c>
      <c r="E214" s="159" t="s">
        <v>1</v>
      </c>
      <c r="F214" s="160" t="s">
        <v>181</v>
      </c>
      <c r="H214" s="161">
        <v>21.3</v>
      </c>
      <c r="I214" s="162"/>
      <c r="L214" s="158"/>
      <c r="M214" s="163"/>
      <c r="T214" s="164"/>
      <c r="AT214" s="159" t="s">
        <v>158</v>
      </c>
      <c r="AU214" s="159" t="s">
        <v>82</v>
      </c>
      <c r="AV214" s="13" t="s">
        <v>92</v>
      </c>
      <c r="AW214" s="13" t="s">
        <v>31</v>
      </c>
      <c r="AX214" s="13" t="s">
        <v>78</v>
      </c>
      <c r="AY214" s="159" t="s">
        <v>151</v>
      </c>
    </row>
    <row r="215" spans="2:65" s="1" customFormat="1" ht="21.75" customHeight="1">
      <c r="B215" s="31"/>
      <c r="C215" s="165" t="s">
        <v>276</v>
      </c>
      <c r="D215" s="165" t="s">
        <v>257</v>
      </c>
      <c r="E215" s="166" t="s">
        <v>277</v>
      </c>
      <c r="F215" s="167" t="s">
        <v>278</v>
      </c>
      <c r="G215" s="168" t="s">
        <v>156</v>
      </c>
      <c r="H215" s="169">
        <v>9.8879999999999999</v>
      </c>
      <c r="I215" s="170"/>
      <c r="J215" s="171">
        <f>ROUND(I215*H215,2)</f>
        <v>0</v>
      </c>
      <c r="K215" s="172"/>
      <c r="L215" s="173"/>
      <c r="M215" s="174" t="s">
        <v>1</v>
      </c>
      <c r="N215" s="175" t="s">
        <v>39</v>
      </c>
      <c r="P215" s="146">
        <f>O215*H215</f>
        <v>0</v>
      </c>
      <c r="Q215" s="146">
        <v>0.17599999999999999</v>
      </c>
      <c r="R215" s="146">
        <f>Q215*H215</f>
        <v>1.7402879999999998</v>
      </c>
      <c r="S215" s="146">
        <v>0</v>
      </c>
      <c r="T215" s="147">
        <f>S215*H215</f>
        <v>0</v>
      </c>
      <c r="AR215" s="148" t="s">
        <v>187</v>
      </c>
      <c r="AT215" s="148" t="s">
        <v>257</v>
      </c>
      <c r="AU215" s="148" t="s">
        <v>82</v>
      </c>
      <c r="AY215" s="16" t="s">
        <v>151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6" t="s">
        <v>78</v>
      </c>
      <c r="BK215" s="149">
        <f>ROUND(I215*H215,2)</f>
        <v>0</v>
      </c>
      <c r="BL215" s="16" t="s">
        <v>92</v>
      </c>
      <c r="BM215" s="148" t="s">
        <v>279</v>
      </c>
    </row>
    <row r="216" spans="2:65" s="12" customFormat="1" ht="10.199999999999999">
      <c r="B216" s="150"/>
      <c r="D216" s="151" t="s">
        <v>158</v>
      </c>
      <c r="E216" s="152" t="s">
        <v>1</v>
      </c>
      <c r="F216" s="153" t="s">
        <v>213</v>
      </c>
      <c r="H216" s="154">
        <v>9.6</v>
      </c>
      <c r="I216" s="155"/>
      <c r="L216" s="150"/>
      <c r="M216" s="156"/>
      <c r="T216" s="157"/>
      <c r="AT216" s="152" t="s">
        <v>158</v>
      </c>
      <c r="AU216" s="152" t="s">
        <v>82</v>
      </c>
      <c r="AV216" s="12" t="s">
        <v>82</v>
      </c>
      <c r="AW216" s="12" t="s">
        <v>31</v>
      </c>
      <c r="AX216" s="12" t="s">
        <v>78</v>
      </c>
      <c r="AY216" s="152" t="s">
        <v>151</v>
      </c>
    </row>
    <row r="217" spans="2:65" s="12" customFormat="1" ht="10.199999999999999">
      <c r="B217" s="150"/>
      <c r="D217" s="151" t="s">
        <v>158</v>
      </c>
      <c r="F217" s="153" t="s">
        <v>280</v>
      </c>
      <c r="H217" s="154">
        <v>9.8879999999999999</v>
      </c>
      <c r="I217" s="155"/>
      <c r="L217" s="150"/>
      <c r="M217" s="156"/>
      <c r="T217" s="157"/>
      <c r="AT217" s="152" t="s">
        <v>158</v>
      </c>
      <c r="AU217" s="152" t="s">
        <v>82</v>
      </c>
      <c r="AV217" s="12" t="s">
        <v>82</v>
      </c>
      <c r="AW217" s="12" t="s">
        <v>4</v>
      </c>
      <c r="AX217" s="12" t="s">
        <v>78</v>
      </c>
      <c r="AY217" s="152" t="s">
        <v>151</v>
      </c>
    </row>
    <row r="218" spans="2:65" s="1" customFormat="1" ht="21.75" customHeight="1">
      <c r="B218" s="31"/>
      <c r="C218" s="165" t="s">
        <v>281</v>
      </c>
      <c r="D218" s="165" t="s">
        <v>257</v>
      </c>
      <c r="E218" s="166" t="s">
        <v>282</v>
      </c>
      <c r="F218" s="167" t="s">
        <v>283</v>
      </c>
      <c r="G218" s="168" t="s">
        <v>156</v>
      </c>
      <c r="H218" s="169">
        <v>5.8710000000000004</v>
      </c>
      <c r="I218" s="170"/>
      <c r="J218" s="171">
        <f>ROUND(I218*H218,2)</f>
        <v>0</v>
      </c>
      <c r="K218" s="172"/>
      <c r="L218" s="173"/>
      <c r="M218" s="174" t="s">
        <v>1</v>
      </c>
      <c r="N218" s="175" t="s">
        <v>39</v>
      </c>
      <c r="P218" s="146">
        <f>O218*H218</f>
        <v>0</v>
      </c>
      <c r="Q218" s="146">
        <v>0.15</v>
      </c>
      <c r="R218" s="146">
        <f>Q218*H218</f>
        <v>0.88065000000000004</v>
      </c>
      <c r="S218" s="146">
        <v>0</v>
      </c>
      <c r="T218" s="147">
        <f>S218*H218</f>
        <v>0</v>
      </c>
      <c r="AR218" s="148" t="s">
        <v>187</v>
      </c>
      <c r="AT218" s="148" t="s">
        <v>257</v>
      </c>
      <c r="AU218" s="148" t="s">
        <v>82</v>
      </c>
      <c r="AY218" s="16" t="s">
        <v>151</v>
      </c>
      <c r="BE218" s="149">
        <f>IF(N218="základní",J218,0)</f>
        <v>0</v>
      </c>
      <c r="BF218" s="149">
        <f>IF(N218="snížená",J218,0)</f>
        <v>0</v>
      </c>
      <c r="BG218" s="149">
        <f>IF(N218="zákl. přenesená",J218,0)</f>
        <v>0</v>
      </c>
      <c r="BH218" s="149">
        <f>IF(N218="sníž. přenesená",J218,0)</f>
        <v>0</v>
      </c>
      <c r="BI218" s="149">
        <f>IF(N218="nulová",J218,0)</f>
        <v>0</v>
      </c>
      <c r="BJ218" s="16" t="s">
        <v>78</v>
      </c>
      <c r="BK218" s="149">
        <f>ROUND(I218*H218,2)</f>
        <v>0</v>
      </c>
      <c r="BL218" s="16" t="s">
        <v>92</v>
      </c>
      <c r="BM218" s="148" t="s">
        <v>284</v>
      </c>
    </row>
    <row r="219" spans="2:65" s="12" customFormat="1" ht="10.199999999999999">
      <c r="B219" s="150"/>
      <c r="D219" s="151" t="s">
        <v>158</v>
      </c>
      <c r="E219" s="152" t="s">
        <v>1</v>
      </c>
      <c r="F219" s="153" t="s">
        <v>215</v>
      </c>
      <c r="H219" s="154">
        <v>5.7</v>
      </c>
      <c r="I219" s="155"/>
      <c r="L219" s="150"/>
      <c r="M219" s="156"/>
      <c r="T219" s="157"/>
      <c r="AT219" s="152" t="s">
        <v>158</v>
      </c>
      <c r="AU219" s="152" t="s">
        <v>82</v>
      </c>
      <c r="AV219" s="12" t="s">
        <v>82</v>
      </c>
      <c r="AW219" s="12" t="s">
        <v>31</v>
      </c>
      <c r="AX219" s="12" t="s">
        <v>78</v>
      </c>
      <c r="AY219" s="152" t="s">
        <v>151</v>
      </c>
    </row>
    <row r="220" spans="2:65" s="12" customFormat="1" ht="10.199999999999999">
      <c r="B220" s="150"/>
      <c r="D220" s="151" t="s">
        <v>158</v>
      </c>
      <c r="F220" s="153" t="s">
        <v>285</v>
      </c>
      <c r="H220" s="154">
        <v>5.8710000000000004</v>
      </c>
      <c r="I220" s="155"/>
      <c r="L220" s="150"/>
      <c r="M220" s="156"/>
      <c r="T220" s="157"/>
      <c r="AT220" s="152" t="s">
        <v>158</v>
      </c>
      <c r="AU220" s="152" t="s">
        <v>82</v>
      </c>
      <c r="AV220" s="12" t="s">
        <v>82</v>
      </c>
      <c r="AW220" s="12" t="s">
        <v>4</v>
      </c>
      <c r="AX220" s="12" t="s">
        <v>78</v>
      </c>
      <c r="AY220" s="152" t="s">
        <v>151</v>
      </c>
    </row>
    <row r="221" spans="2:65" s="1" customFormat="1" ht="24.15" customHeight="1">
      <c r="B221" s="31"/>
      <c r="C221" s="165" t="s">
        <v>286</v>
      </c>
      <c r="D221" s="165" t="s">
        <v>257</v>
      </c>
      <c r="E221" s="166" t="s">
        <v>287</v>
      </c>
      <c r="F221" s="167" t="s">
        <v>288</v>
      </c>
      <c r="G221" s="168" t="s">
        <v>156</v>
      </c>
      <c r="H221" s="169">
        <v>6.18</v>
      </c>
      <c r="I221" s="170"/>
      <c r="J221" s="171">
        <f>ROUND(I221*H221,2)</f>
        <v>0</v>
      </c>
      <c r="K221" s="172"/>
      <c r="L221" s="173"/>
      <c r="M221" s="174" t="s">
        <v>1</v>
      </c>
      <c r="N221" s="175" t="s">
        <v>39</v>
      </c>
      <c r="P221" s="146">
        <f>O221*H221</f>
        <v>0</v>
      </c>
      <c r="Q221" s="146">
        <v>0.17499999999999999</v>
      </c>
      <c r="R221" s="146">
        <f>Q221*H221</f>
        <v>1.0814999999999999</v>
      </c>
      <c r="S221" s="146">
        <v>0</v>
      </c>
      <c r="T221" s="147">
        <f>S221*H221</f>
        <v>0</v>
      </c>
      <c r="AR221" s="148" t="s">
        <v>187</v>
      </c>
      <c r="AT221" s="148" t="s">
        <v>257</v>
      </c>
      <c r="AU221" s="148" t="s">
        <v>82</v>
      </c>
      <c r="AY221" s="16" t="s">
        <v>151</v>
      </c>
      <c r="BE221" s="149">
        <f>IF(N221="základní",J221,0)</f>
        <v>0</v>
      </c>
      <c r="BF221" s="149">
        <f>IF(N221="snížená",J221,0)</f>
        <v>0</v>
      </c>
      <c r="BG221" s="149">
        <f>IF(N221="zákl. přenesená",J221,0)</f>
        <v>0</v>
      </c>
      <c r="BH221" s="149">
        <f>IF(N221="sníž. přenesená",J221,0)</f>
        <v>0</v>
      </c>
      <c r="BI221" s="149">
        <f>IF(N221="nulová",J221,0)</f>
        <v>0</v>
      </c>
      <c r="BJ221" s="16" t="s">
        <v>78</v>
      </c>
      <c r="BK221" s="149">
        <f>ROUND(I221*H221,2)</f>
        <v>0</v>
      </c>
      <c r="BL221" s="16" t="s">
        <v>92</v>
      </c>
      <c r="BM221" s="148" t="s">
        <v>289</v>
      </c>
    </row>
    <row r="222" spans="2:65" s="12" customFormat="1" ht="10.199999999999999">
      <c r="B222" s="150"/>
      <c r="D222" s="151" t="s">
        <v>158</v>
      </c>
      <c r="E222" s="152" t="s">
        <v>1</v>
      </c>
      <c r="F222" s="153" t="s">
        <v>214</v>
      </c>
      <c r="H222" s="154">
        <v>6</v>
      </c>
      <c r="I222" s="155"/>
      <c r="L222" s="150"/>
      <c r="M222" s="156"/>
      <c r="T222" s="157"/>
      <c r="AT222" s="152" t="s">
        <v>158</v>
      </c>
      <c r="AU222" s="152" t="s">
        <v>82</v>
      </c>
      <c r="AV222" s="12" t="s">
        <v>82</v>
      </c>
      <c r="AW222" s="12" t="s">
        <v>31</v>
      </c>
      <c r="AX222" s="12" t="s">
        <v>78</v>
      </c>
      <c r="AY222" s="152" t="s">
        <v>151</v>
      </c>
    </row>
    <row r="223" spans="2:65" s="12" customFormat="1" ht="10.199999999999999">
      <c r="B223" s="150"/>
      <c r="D223" s="151" t="s">
        <v>158</v>
      </c>
      <c r="F223" s="153" t="s">
        <v>290</v>
      </c>
      <c r="H223" s="154">
        <v>6.18</v>
      </c>
      <c r="I223" s="155"/>
      <c r="L223" s="150"/>
      <c r="M223" s="156"/>
      <c r="T223" s="157"/>
      <c r="AT223" s="152" t="s">
        <v>158</v>
      </c>
      <c r="AU223" s="152" t="s">
        <v>82</v>
      </c>
      <c r="AV223" s="12" t="s">
        <v>82</v>
      </c>
      <c r="AW223" s="12" t="s">
        <v>4</v>
      </c>
      <c r="AX223" s="12" t="s">
        <v>78</v>
      </c>
      <c r="AY223" s="152" t="s">
        <v>151</v>
      </c>
    </row>
    <row r="224" spans="2:65" s="1" customFormat="1" ht="21.75" customHeight="1">
      <c r="B224" s="31"/>
      <c r="C224" s="136" t="s">
        <v>291</v>
      </c>
      <c r="D224" s="136" t="s">
        <v>153</v>
      </c>
      <c r="E224" s="137" t="s">
        <v>292</v>
      </c>
      <c r="F224" s="138" t="s">
        <v>293</v>
      </c>
      <c r="G224" s="139" t="s">
        <v>173</v>
      </c>
      <c r="H224" s="140">
        <v>93.5</v>
      </c>
      <c r="I224" s="141"/>
      <c r="J224" s="142">
        <f>ROUND(I224*H224,2)</f>
        <v>0</v>
      </c>
      <c r="K224" s="143"/>
      <c r="L224" s="31"/>
      <c r="M224" s="144" t="s">
        <v>1</v>
      </c>
      <c r="N224" s="145" t="s">
        <v>39</v>
      </c>
      <c r="P224" s="146">
        <f>O224*H224</f>
        <v>0</v>
      </c>
      <c r="Q224" s="146">
        <v>3.5999999999999999E-3</v>
      </c>
      <c r="R224" s="146">
        <f>Q224*H224</f>
        <v>0.33660000000000001</v>
      </c>
      <c r="S224" s="146">
        <v>0</v>
      </c>
      <c r="T224" s="147">
        <f>S224*H224</f>
        <v>0</v>
      </c>
      <c r="AR224" s="148" t="s">
        <v>92</v>
      </c>
      <c r="AT224" s="148" t="s">
        <v>153</v>
      </c>
      <c r="AU224" s="148" t="s">
        <v>82</v>
      </c>
      <c r="AY224" s="16" t="s">
        <v>151</v>
      </c>
      <c r="BE224" s="149">
        <f>IF(N224="základní",J224,0)</f>
        <v>0</v>
      </c>
      <c r="BF224" s="149">
        <f>IF(N224="snížená",J224,0)</f>
        <v>0</v>
      </c>
      <c r="BG224" s="149">
        <f>IF(N224="zákl. přenesená",J224,0)</f>
        <v>0</v>
      </c>
      <c r="BH224" s="149">
        <f>IF(N224="sníž. přenesená",J224,0)</f>
        <v>0</v>
      </c>
      <c r="BI224" s="149">
        <f>IF(N224="nulová",J224,0)</f>
        <v>0</v>
      </c>
      <c r="BJ224" s="16" t="s">
        <v>78</v>
      </c>
      <c r="BK224" s="149">
        <f>ROUND(I224*H224,2)</f>
        <v>0</v>
      </c>
      <c r="BL224" s="16" t="s">
        <v>92</v>
      </c>
      <c r="BM224" s="148" t="s">
        <v>294</v>
      </c>
    </row>
    <row r="225" spans="2:65" s="11" customFormat="1" ht="22.8" customHeight="1">
      <c r="B225" s="124"/>
      <c r="D225" s="125" t="s">
        <v>73</v>
      </c>
      <c r="E225" s="134" t="s">
        <v>187</v>
      </c>
      <c r="F225" s="134" t="s">
        <v>295</v>
      </c>
      <c r="I225" s="127"/>
      <c r="J225" s="135">
        <f>BK225</f>
        <v>0</v>
      </c>
      <c r="L225" s="124"/>
      <c r="M225" s="129"/>
      <c r="P225" s="130">
        <f>SUM(P226:P228)</f>
        <v>0</v>
      </c>
      <c r="R225" s="130">
        <f>SUM(R226:R228)</f>
        <v>3.7465599999999997</v>
      </c>
      <c r="T225" s="131">
        <f>SUM(T226:T228)</f>
        <v>0</v>
      </c>
      <c r="AR225" s="125" t="s">
        <v>78</v>
      </c>
      <c r="AT225" s="132" t="s">
        <v>73</v>
      </c>
      <c r="AU225" s="132" t="s">
        <v>78</v>
      </c>
      <c r="AY225" s="125" t="s">
        <v>151</v>
      </c>
      <c r="BK225" s="133">
        <f>SUM(BK226:BK228)</f>
        <v>0</v>
      </c>
    </row>
    <row r="226" spans="2:65" s="1" customFormat="1" ht="33" customHeight="1">
      <c r="B226" s="31"/>
      <c r="C226" s="136" t="s">
        <v>296</v>
      </c>
      <c r="D226" s="136" t="s">
        <v>153</v>
      </c>
      <c r="E226" s="137" t="s">
        <v>297</v>
      </c>
      <c r="F226" s="138" t="s">
        <v>298</v>
      </c>
      <c r="G226" s="139" t="s">
        <v>299</v>
      </c>
      <c r="H226" s="140">
        <v>4</v>
      </c>
      <c r="I226" s="141"/>
      <c r="J226" s="142">
        <f>ROUND(I226*H226,2)</f>
        <v>0</v>
      </c>
      <c r="K226" s="143"/>
      <c r="L226" s="31"/>
      <c r="M226" s="144" t="s">
        <v>1</v>
      </c>
      <c r="N226" s="145" t="s">
        <v>39</v>
      </c>
      <c r="P226" s="146">
        <f>O226*H226</f>
        <v>0</v>
      </c>
      <c r="Q226" s="146">
        <v>0.30399999999999999</v>
      </c>
      <c r="R226" s="146">
        <f>Q226*H226</f>
        <v>1.216</v>
      </c>
      <c r="S226" s="146">
        <v>0</v>
      </c>
      <c r="T226" s="147">
        <f>S226*H226</f>
        <v>0</v>
      </c>
      <c r="AR226" s="148" t="s">
        <v>92</v>
      </c>
      <c r="AT226" s="148" t="s">
        <v>153</v>
      </c>
      <c r="AU226" s="148" t="s">
        <v>82</v>
      </c>
      <c r="AY226" s="16" t="s">
        <v>151</v>
      </c>
      <c r="BE226" s="149">
        <f>IF(N226="základní",J226,0)</f>
        <v>0</v>
      </c>
      <c r="BF226" s="149">
        <f>IF(N226="snížená",J226,0)</f>
        <v>0</v>
      </c>
      <c r="BG226" s="149">
        <f>IF(N226="zákl. přenesená",J226,0)</f>
        <v>0</v>
      </c>
      <c r="BH226" s="149">
        <f>IF(N226="sníž. přenesená",J226,0)</f>
        <v>0</v>
      </c>
      <c r="BI226" s="149">
        <f>IF(N226="nulová",J226,0)</f>
        <v>0</v>
      </c>
      <c r="BJ226" s="16" t="s">
        <v>78</v>
      </c>
      <c r="BK226" s="149">
        <f>ROUND(I226*H226,2)</f>
        <v>0</v>
      </c>
      <c r="BL226" s="16" t="s">
        <v>92</v>
      </c>
      <c r="BM226" s="148" t="s">
        <v>300</v>
      </c>
    </row>
    <row r="227" spans="2:65" s="1" customFormat="1" ht="24.15" customHeight="1">
      <c r="B227" s="31"/>
      <c r="C227" s="136" t="s">
        <v>301</v>
      </c>
      <c r="D227" s="136" t="s">
        <v>153</v>
      </c>
      <c r="E227" s="137" t="s">
        <v>302</v>
      </c>
      <c r="F227" s="138" t="s">
        <v>303</v>
      </c>
      <c r="G227" s="139" t="s">
        <v>299</v>
      </c>
      <c r="H227" s="140">
        <v>2</v>
      </c>
      <c r="I227" s="141"/>
      <c r="J227" s="142">
        <f>ROUND(I227*H227,2)</f>
        <v>0</v>
      </c>
      <c r="K227" s="143"/>
      <c r="L227" s="31"/>
      <c r="M227" s="144" t="s">
        <v>1</v>
      </c>
      <c r="N227" s="145" t="s">
        <v>39</v>
      </c>
      <c r="P227" s="146">
        <f>O227*H227</f>
        <v>0</v>
      </c>
      <c r="Q227" s="146">
        <v>0.42368</v>
      </c>
      <c r="R227" s="146">
        <f>Q227*H227</f>
        <v>0.84736</v>
      </c>
      <c r="S227" s="146">
        <v>0</v>
      </c>
      <c r="T227" s="147">
        <f>S227*H227</f>
        <v>0</v>
      </c>
      <c r="AR227" s="148" t="s">
        <v>92</v>
      </c>
      <c r="AT227" s="148" t="s">
        <v>153</v>
      </c>
      <c r="AU227" s="148" t="s">
        <v>82</v>
      </c>
      <c r="AY227" s="16" t="s">
        <v>151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6" t="s">
        <v>78</v>
      </c>
      <c r="BK227" s="149">
        <f>ROUND(I227*H227,2)</f>
        <v>0</v>
      </c>
      <c r="BL227" s="16" t="s">
        <v>92</v>
      </c>
      <c r="BM227" s="148" t="s">
        <v>304</v>
      </c>
    </row>
    <row r="228" spans="2:65" s="1" customFormat="1" ht="24.15" customHeight="1">
      <c r="B228" s="31"/>
      <c r="C228" s="136" t="s">
        <v>305</v>
      </c>
      <c r="D228" s="136" t="s">
        <v>153</v>
      </c>
      <c r="E228" s="137" t="s">
        <v>306</v>
      </c>
      <c r="F228" s="138" t="s">
        <v>307</v>
      </c>
      <c r="G228" s="139" t="s">
        <v>299</v>
      </c>
      <c r="H228" s="140">
        <v>4</v>
      </c>
      <c r="I228" s="141"/>
      <c r="J228" s="142">
        <f>ROUND(I228*H228,2)</f>
        <v>0</v>
      </c>
      <c r="K228" s="143"/>
      <c r="L228" s="31"/>
      <c r="M228" s="144" t="s">
        <v>1</v>
      </c>
      <c r="N228" s="145" t="s">
        <v>39</v>
      </c>
      <c r="P228" s="146">
        <f>O228*H228</f>
        <v>0</v>
      </c>
      <c r="Q228" s="146">
        <v>0.42080000000000001</v>
      </c>
      <c r="R228" s="146">
        <f>Q228*H228</f>
        <v>1.6832</v>
      </c>
      <c r="S228" s="146">
        <v>0</v>
      </c>
      <c r="T228" s="147">
        <f>S228*H228</f>
        <v>0</v>
      </c>
      <c r="AR228" s="148" t="s">
        <v>92</v>
      </c>
      <c r="AT228" s="148" t="s">
        <v>153</v>
      </c>
      <c r="AU228" s="148" t="s">
        <v>82</v>
      </c>
      <c r="AY228" s="16" t="s">
        <v>151</v>
      </c>
      <c r="BE228" s="149">
        <f>IF(N228="základní",J228,0)</f>
        <v>0</v>
      </c>
      <c r="BF228" s="149">
        <f>IF(N228="snížená",J228,0)</f>
        <v>0</v>
      </c>
      <c r="BG228" s="149">
        <f>IF(N228="zákl. přenesená",J228,0)</f>
        <v>0</v>
      </c>
      <c r="BH228" s="149">
        <f>IF(N228="sníž. přenesená",J228,0)</f>
        <v>0</v>
      </c>
      <c r="BI228" s="149">
        <f>IF(N228="nulová",J228,0)</f>
        <v>0</v>
      </c>
      <c r="BJ228" s="16" t="s">
        <v>78</v>
      </c>
      <c r="BK228" s="149">
        <f>ROUND(I228*H228,2)</f>
        <v>0</v>
      </c>
      <c r="BL228" s="16" t="s">
        <v>92</v>
      </c>
      <c r="BM228" s="148" t="s">
        <v>308</v>
      </c>
    </row>
    <row r="229" spans="2:65" s="11" customFormat="1" ht="22.8" customHeight="1">
      <c r="B229" s="124"/>
      <c r="D229" s="125" t="s">
        <v>73</v>
      </c>
      <c r="E229" s="134" t="s">
        <v>192</v>
      </c>
      <c r="F229" s="134" t="s">
        <v>309</v>
      </c>
      <c r="I229" s="127"/>
      <c r="J229" s="135">
        <f>BK229</f>
        <v>0</v>
      </c>
      <c r="L229" s="124"/>
      <c r="M229" s="129"/>
      <c r="P229" s="130">
        <f>SUM(P230:P243)</f>
        <v>0</v>
      </c>
      <c r="R229" s="130">
        <f>SUM(R230:R243)</f>
        <v>71.297926560000022</v>
      </c>
      <c r="T229" s="131">
        <f>SUM(T230:T243)</f>
        <v>0</v>
      </c>
      <c r="AR229" s="125" t="s">
        <v>78</v>
      </c>
      <c r="AT229" s="132" t="s">
        <v>73</v>
      </c>
      <c r="AU229" s="132" t="s">
        <v>78</v>
      </c>
      <c r="AY229" s="125" t="s">
        <v>151</v>
      </c>
      <c r="BK229" s="133">
        <f>SUM(BK230:BK243)</f>
        <v>0</v>
      </c>
    </row>
    <row r="230" spans="2:65" s="1" customFormat="1" ht="33" customHeight="1">
      <c r="B230" s="31"/>
      <c r="C230" s="136" t="s">
        <v>310</v>
      </c>
      <c r="D230" s="136" t="s">
        <v>153</v>
      </c>
      <c r="E230" s="137" t="s">
        <v>311</v>
      </c>
      <c r="F230" s="138" t="s">
        <v>312</v>
      </c>
      <c r="G230" s="139" t="s">
        <v>173</v>
      </c>
      <c r="H230" s="140">
        <v>92.5</v>
      </c>
      <c r="I230" s="141"/>
      <c r="J230" s="142">
        <f>ROUND(I230*H230,2)</f>
        <v>0</v>
      </c>
      <c r="K230" s="143"/>
      <c r="L230" s="31"/>
      <c r="M230" s="144" t="s">
        <v>1</v>
      </c>
      <c r="N230" s="145" t="s">
        <v>39</v>
      </c>
      <c r="P230" s="146">
        <f>O230*H230</f>
        <v>0</v>
      </c>
      <c r="Q230" s="146">
        <v>0.14215</v>
      </c>
      <c r="R230" s="146">
        <f>Q230*H230</f>
        <v>13.148875</v>
      </c>
      <c r="S230" s="146">
        <v>0</v>
      </c>
      <c r="T230" s="147">
        <f>S230*H230</f>
        <v>0</v>
      </c>
      <c r="AR230" s="148" t="s">
        <v>92</v>
      </c>
      <c r="AT230" s="148" t="s">
        <v>153</v>
      </c>
      <c r="AU230" s="148" t="s">
        <v>82</v>
      </c>
      <c r="AY230" s="16" t="s">
        <v>151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6" t="s">
        <v>78</v>
      </c>
      <c r="BK230" s="149">
        <f>ROUND(I230*H230,2)</f>
        <v>0</v>
      </c>
      <c r="BL230" s="16" t="s">
        <v>92</v>
      </c>
      <c r="BM230" s="148" t="s">
        <v>313</v>
      </c>
    </row>
    <row r="231" spans="2:65" s="1" customFormat="1" ht="16.5" customHeight="1">
      <c r="B231" s="31"/>
      <c r="C231" s="165" t="s">
        <v>314</v>
      </c>
      <c r="D231" s="165" t="s">
        <v>257</v>
      </c>
      <c r="E231" s="166" t="s">
        <v>315</v>
      </c>
      <c r="F231" s="167" t="s">
        <v>316</v>
      </c>
      <c r="G231" s="168" t="s">
        <v>299</v>
      </c>
      <c r="H231" s="169">
        <v>373.7</v>
      </c>
      <c r="I231" s="170"/>
      <c r="J231" s="171">
        <f>ROUND(I231*H231,2)</f>
        <v>0</v>
      </c>
      <c r="K231" s="172"/>
      <c r="L231" s="173"/>
      <c r="M231" s="174" t="s">
        <v>1</v>
      </c>
      <c r="N231" s="175" t="s">
        <v>39</v>
      </c>
      <c r="P231" s="146">
        <f>O231*H231</f>
        <v>0</v>
      </c>
      <c r="Q231" s="146">
        <v>4.5999999999999999E-2</v>
      </c>
      <c r="R231" s="146">
        <f>Q231*H231</f>
        <v>17.190200000000001</v>
      </c>
      <c r="S231" s="146">
        <v>0</v>
      </c>
      <c r="T231" s="147">
        <f>S231*H231</f>
        <v>0</v>
      </c>
      <c r="AR231" s="148" t="s">
        <v>187</v>
      </c>
      <c r="AT231" s="148" t="s">
        <v>257</v>
      </c>
      <c r="AU231" s="148" t="s">
        <v>82</v>
      </c>
      <c r="AY231" s="16" t="s">
        <v>151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6" t="s">
        <v>78</v>
      </c>
      <c r="BK231" s="149">
        <f>ROUND(I231*H231,2)</f>
        <v>0</v>
      </c>
      <c r="BL231" s="16" t="s">
        <v>92</v>
      </c>
      <c r="BM231" s="148" t="s">
        <v>317</v>
      </c>
    </row>
    <row r="232" spans="2:65" s="12" customFormat="1" ht="10.199999999999999">
      <c r="B232" s="150"/>
      <c r="D232" s="151" t="s">
        <v>158</v>
      </c>
      <c r="F232" s="153" t="s">
        <v>318</v>
      </c>
      <c r="H232" s="154">
        <v>373.7</v>
      </c>
      <c r="I232" s="155"/>
      <c r="L232" s="150"/>
      <c r="M232" s="156"/>
      <c r="T232" s="157"/>
      <c r="AT232" s="152" t="s">
        <v>158</v>
      </c>
      <c r="AU232" s="152" t="s">
        <v>82</v>
      </c>
      <c r="AV232" s="12" t="s">
        <v>82</v>
      </c>
      <c r="AW232" s="12" t="s">
        <v>4</v>
      </c>
      <c r="AX232" s="12" t="s">
        <v>78</v>
      </c>
      <c r="AY232" s="152" t="s">
        <v>151</v>
      </c>
    </row>
    <row r="233" spans="2:65" s="1" customFormat="1" ht="33" customHeight="1">
      <c r="B233" s="31"/>
      <c r="C233" s="136" t="s">
        <v>319</v>
      </c>
      <c r="D233" s="136" t="s">
        <v>153</v>
      </c>
      <c r="E233" s="137" t="s">
        <v>320</v>
      </c>
      <c r="F233" s="138" t="s">
        <v>321</v>
      </c>
      <c r="G233" s="139" t="s">
        <v>173</v>
      </c>
      <c r="H233" s="140">
        <v>185.4</v>
      </c>
      <c r="I233" s="141"/>
      <c r="J233" s="142">
        <f>ROUND(I233*H233,2)</f>
        <v>0</v>
      </c>
      <c r="K233" s="143"/>
      <c r="L233" s="31"/>
      <c r="M233" s="144" t="s">
        <v>1</v>
      </c>
      <c r="N233" s="145" t="s">
        <v>39</v>
      </c>
      <c r="P233" s="146">
        <f>O233*H233</f>
        <v>0</v>
      </c>
      <c r="Q233" s="146">
        <v>0.15540000000000001</v>
      </c>
      <c r="R233" s="146">
        <f>Q233*H233</f>
        <v>28.811160000000005</v>
      </c>
      <c r="S233" s="146">
        <v>0</v>
      </c>
      <c r="T233" s="147">
        <f>S233*H233</f>
        <v>0</v>
      </c>
      <c r="AR233" s="148" t="s">
        <v>92</v>
      </c>
      <c r="AT233" s="148" t="s">
        <v>153</v>
      </c>
      <c r="AU233" s="148" t="s">
        <v>82</v>
      </c>
      <c r="AY233" s="16" t="s">
        <v>151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6" t="s">
        <v>78</v>
      </c>
      <c r="BK233" s="149">
        <f>ROUND(I233*H233,2)</f>
        <v>0</v>
      </c>
      <c r="BL233" s="16" t="s">
        <v>92</v>
      </c>
      <c r="BM233" s="148" t="s">
        <v>322</v>
      </c>
    </row>
    <row r="234" spans="2:65" s="12" customFormat="1" ht="10.199999999999999">
      <c r="B234" s="150"/>
      <c r="D234" s="151" t="s">
        <v>158</v>
      </c>
      <c r="E234" s="152" t="s">
        <v>1</v>
      </c>
      <c r="F234" s="153" t="s">
        <v>323</v>
      </c>
      <c r="H234" s="154">
        <v>185.4</v>
      </c>
      <c r="I234" s="155"/>
      <c r="L234" s="150"/>
      <c r="M234" s="156"/>
      <c r="T234" s="157"/>
      <c r="AT234" s="152" t="s">
        <v>158</v>
      </c>
      <c r="AU234" s="152" t="s">
        <v>82</v>
      </c>
      <c r="AV234" s="12" t="s">
        <v>82</v>
      </c>
      <c r="AW234" s="12" t="s">
        <v>31</v>
      </c>
      <c r="AX234" s="12" t="s">
        <v>78</v>
      </c>
      <c r="AY234" s="152" t="s">
        <v>151</v>
      </c>
    </row>
    <row r="235" spans="2:65" s="1" customFormat="1" ht="16.5" customHeight="1">
      <c r="B235" s="31"/>
      <c r="C235" s="165" t="s">
        <v>324</v>
      </c>
      <c r="D235" s="165" t="s">
        <v>257</v>
      </c>
      <c r="E235" s="166" t="s">
        <v>325</v>
      </c>
      <c r="F235" s="167" t="s">
        <v>326</v>
      </c>
      <c r="G235" s="168" t="s">
        <v>173</v>
      </c>
      <c r="H235" s="169">
        <v>67.83</v>
      </c>
      <c r="I235" s="170"/>
      <c r="J235" s="171">
        <f>ROUND(I235*H235,2)</f>
        <v>0</v>
      </c>
      <c r="K235" s="172"/>
      <c r="L235" s="173"/>
      <c r="M235" s="174" t="s">
        <v>1</v>
      </c>
      <c r="N235" s="175" t="s">
        <v>39</v>
      </c>
      <c r="P235" s="146">
        <f>O235*H235</f>
        <v>0</v>
      </c>
      <c r="Q235" s="146">
        <v>0.08</v>
      </c>
      <c r="R235" s="146">
        <f>Q235*H235</f>
        <v>5.4264000000000001</v>
      </c>
      <c r="S235" s="146">
        <v>0</v>
      </c>
      <c r="T235" s="147">
        <f>S235*H235</f>
        <v>0</v>
      </c>
      <c r="AR235" s="148" t="s">
        <v>187</v>
      </c>
      <c r="AT235" s="148" t="s">
        <v>257</v>
      </c>
      <c r="AU235" s="148" t="s">
        <v>82</v>
      </c>
      <c r="AY235" s="16" t="s">
        <v>151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6" t="s">
        <v>78</v>
      </c>
      <c r="BK235" s="149">
        <f>ROUND(I235*H235,2)</f>
        <v>0</v>
      </c>
      <c r="BL235" s="16" t="s">
        <v>92</v>
      </c>
      <c r="BM235" s="148" t="s">
        <v>327</v>
      </c>
    </row>
    <row r="236" spans="2:65" s="12" customFormat="1" ht="10.199999999999999">
      <c r="B236" s="150"/>
      <c r="D236" s="151" t="s">
        <v>158</v>
      </c>
      <c r="F236" s="153" t="s">
        <v>328</v>
      </c>
      <c r="H236" s="154">
        <v>67.83</v>
      </c>
      <c r="I236" s="155"/>
      <c r="L236" s="150"/>
      <c r="M236" s="156"/>
      <c r="T236" s="157"/>
      <c r="AT236" s="152" t="s">
        <v>158</v>
      </c>
      <c r="AU236" s="152" t="s">
        <v>82</v>
      </c>
      <c r="AV236" s="12" t="s">
        <v>82</v>
      </c>
      <c r="AW236" s="12" t="s">
        <v>4</v>
      </c>
      <c r="AX236" s="12" t="s">
        <v>78</v>
      </c>
      <c r="AY236" s="152" t="s">
        <v>151</v>
      </c>
    </row>
    <row r="237" spans="2:65" s="1" customFormat="1" ht="24.15" customHeight="1">
      <c r="B237" s="31"/>
      <c r="C237" s="165" t="s">
        <v>329</v>
      </c>
      <c r="D237" s="165" t="s">
        <v>257</v>
      </c>
      <c r="E237" s="166" t="s">
        <v>330</v>
      </c>
      <c r="F237" s="167" t="s">
        <v>331</v>
      </c>
      <c r="G237" s="168" t="s">
        <v>173</v>
      </c>
      <c r="H237" s="169">
        <v>9</v>
      </c>
      <c r="I237" s="170"/>
      <c r="J237" s="171">
        <f>ROUND(I237*H237,2)</f>
        <v>0</v>
      </c>
      <c r="K237" s="172"/>
      <c r="L237" s="173"/>
      <c r="M237" s="174" t="s">
        <v>1</v>
      </c>
      <c r="N237" s="175" t="s">
        <v>39</v>
      </c>
      <c r="P237" s="146">
        <f>O237*H237</f>
        <v>0</v>
      </c>
      <c r="Q237" s="146">
        <v>6.5670000000000006E-2</v>
      </c>
      <c r="R237" s="146">
        <f>Q237*H237</f>
        <v>0.59103000000000006</v>
      </c>
      <c r="S237" s="146">
        <v>0</v>
      </c>
      <c r="T237" s="147">
        <f>S237*H237</f>
        <v>0</v>
      </c>
      <c r="AR237" s="148" t="s">
        <v>187</v>
      </c>
      <c r="AT237" s="148" t="s">
        <v>257</v>
      </c>
      <c r="AU237" s="148" t="s">
        <v>82</v>
      </c>
      <c r="AY237" s="16" t="s">
        <v>151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6" t="s">
        <v>78</v>
      </c>
      <c r="BK237" s="149">
        <f>ROUND(I237*H237,2)</f>
        <v>0</v>
      </c>
      <c r="BL237" s="16" t="s">
        <v>92</v>
      </c>
      <c r="BM237" s="148" t="s">
        <v>332</v>
      </c>
    </row>
    <row r="238" spans="2:65" s="1" customFormat="1" ht="24.15" customHeight="1">
      <c r="B238" s="31"/>
      <c r="C238" s="165" t="s">
        <v>333</v>
      </c>
      <c r="D238" s="165" t="s">
        <v>257</v>
      </c>
      <c r="E238" s="166" t="s">
        <v>334</v>
      </c>
      <c r="F238" s="167" t="s">
        <v>335</v>
      </c>
      <c r="G238" s="168" t="s">
        <v>173</v>
      </c>
      <c r="H238" s="169">
        <v>18</v>
      </c>
      <c r="I238" s="170"/>
      <c r="J238" s="171">
        <f>ROUND(I238*H238,2)</f>
        <v>0</v>
      </c>
      <c r="K238" s="172"/>
      <c r="L238" s="173"/>
      <c r="M238" s="174" t="s">
        <v>1</v>
      </c>
      <c r="N238" s="175" t="s">
        <v>39</v>
      </c>
      <c r="P238" s="146">
        <f>O238*H238</f>
        <v>0</v>
      </c>
      <c r="Q238" s="146">
        <v>4.8300000000000003E-2</v>
      </c>
      <c r="R238" s="146">
        <f>Q238*H238</f>
        <v>0.86940000000000006</v>
      </c>
      <c r="S238" s="146">
        <v>0</v>
      </c>
      <c r="T238" s="147">
        <f>S238*H238</f>
        <v>0</v>
      </c>
      <c r="AR238" s="148" t="s">
        <v>187</v>
      </c>
      <c r="AT238" s="148" t="s">
        <v>257</v>
      </c>
      <c r="AU238" s="148" t="s">
        <v>82</v>
      </c>
      <c r="AY238" s="16" t="s">
        <v>151</v>
      </c>
      <c r="BE238" s="149">
        <f>IF(N238="základní",J238,0)</f>
        <v>0</v>
      </c>
      <c r="BF238" s="149">
        <f>IF(N238="snížená",J238,0)</f>
        <v>0</v>
      </c>
      <c r="BG238" s="149">
        <f>IF(N238="zákl. přenesená",J238,0)</f>
        <v>0</v>
      </c>
      <c r="BH238" s="149">
        <f>IF(N238="sníž. přenesená",J238,0)</f>
        <v>0</v>
      </c>
      <c r="BI238" s="149">
        <f>IF(N238="nulová",J238,0)</f>
        <v>0</v>
      </c>
      <c r="BJ238" s="16" t="s">
        <v>78</v>
      </c>
      <c r="BK238" s="149">
        <f>ROUND(I238*H238,2)</f>
        <v>0</v>
      </c>
      <c r="BL238" s="16" t="s">
        <v>92</v>
      </c>
      <c r="BM238" s="148" t="s">
        <v>336</v>
      </c>
    </row>
    <row r="239" spans="2:65" s="12" customFormat="1" ht="10.199999999999999">
      <c r="B239" s="150"/>
      <c r="D239" s="151" t="s">
        <v>158</v>
      </c>
      <c r="E239" s="152" t="s">
        <v>1</v>
      </c>
      <c r="F239" s="153" t="s">
        <v>337</v>
      </c>
      <c r="H239" s="154">
        <v>18</v>
      </c>
      <c r="I239" s="155"/>
      <c r="L239" s="150"/>
      <c r="M239" s="156"/>
      <c r="T239" s="157"/>
      <c r="AT239" s="152" t="s">
        <v>158</v>
      </c>
      <c r="AU239" s="152" t="s">
        <v>82</v>
      </c>
      <c r="AV239" s="12" t="s">
        <v>82</v>
      </c>
      <c r="AW239" s="12" t="s">
        <v>31</v>
      </c>
      <c r="AX239" s="12" t="s">
        <v>78</v>
      </c>
      <c r="AY239" s="152" t="s">
        <v>151</v>
      </c>
    </row>
    <row r="240" spans="2:65" s="1" customFormat="1" ht="16.5" customHeight="1">
      <c r="B240" s="31"/>
      <c r="C240" s="165" t="s">
        <v>338</v>
      </c>
      <c r="D240" s="165" t="s">
        <v>257</v>
      </c>
      <c r="E240" s="166" t="s">
        <v>339</v>
      </c>
      <c r="F240" s="167" t="s">
        <v>340</v>
      </c>
      <c r="G240" s="168" t="s">
        <v>173</v>
      </c>
      <c r="H240" s="169">
        <v>93.738</v>
      </c>
      <c r="I240" s="170"/>
      <c r="J240" s="171">
        <f>ROUND(I240*H240,2)</f>
        <v>0</v>
      </c>
      <c r="K240" s="172"/>
      <c r="L240" s="173"/>
      <c r="M240" s="174" t="s">
        <v>1</v>
      </c>
      <c r="N240" s="175" t="s">
        <v>39</v>
      </c>
      <c r="P240" s="146">
        <f>O240*H240</f>
        <v>0</v>
      </c>
      <c r="Q240" s="146">
        <v>5.6120000000000003E-2</v>
      </c>
      <c r="R240" s="146">
        <f>Q240*H240</f>
        <v>5.2605765600000005</v>
      </c>
      <c r="S240" s="146">
        <v>0</v>
      </c>
      <c r="T240" s="147">
        <f>S240*H240</f>
        <v>0</v>
      </c>
      <c r="AR240" s="148" t="s">
        <v>187</v>
      </c>
      <c r="AT240" s="148" t="s">
        <v>257</v>
      </c>
      <c r="AU240" s="148" t="s">
        <v>82</v>
      </c>
      <c r="AY240" s="16" t="s">
        <v>151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6" t="s">
        <v>78</v>
      </c>
      <c r="BK240" s="149">
        <f>ROUND(I240*H240,2)</f>
        <v>0</v>
      </c>
      <c r="BL240" s="16" t="s">
        <v>92</v>
      </c>
      <c r="BM240" s="148" t="s">
        <v>341</v>
      </c>
    </row>
    <row r="241" spans="2:65" s="12" customFormat="1" ht="10.199999999999999">
      <c r="B241" s="150"/>
      <c r="D241" s="151" t="s">
        <v>158</v>
      </c>
      <c r="F241" s="153" t="s">
        <v>342</v>
      </c>
      <c r="H241" s="154">
        <v>93.738</v>
      </c>
      <c r="I241" s="155"/>
      <c r="L241" s="150"/>
      <c r="M241" s="156"/>
      <c r="T241" s="157"/>
      <c r="AT241" s="152" t="s">
        <v>158</v>
      </c>
      <c r="AU241" s="152" t="s">
        <v>82</v>
      </c>
      <c r="AV241" s="12" t="s">
        <v>82</v>
      </c>
      <c r="AW241" s="12" t="s">
        <v>4</v>
      </c>
      <c r="AX241" s="12" t="s">
        <v>78</v>
      </c>
      <c r="AY241" s="152" t="s">
        <v>151</v>
      </c>
    </row>
    <row r="242" spans="2:65" s="1" customFormat="1" ht="24.15" customHeight="1">
      <c r="B242" s="31"/>
      <c r="C242" s="136" t="s">
        <v>343</v>
      </c>
      <c r="D242" s="136" t="s">
        <v>153</v>
      </c>
      <c r="E242" s="137" t="s">
        <v>344</v>
      </c>
      <c r="F242" s="138" t="s">
        <v>345</v>
      </c>
      <c r="G242" s="139" t="s">
        <v>173</v>
      </c>
      <c r="H242" s="140">
        <v>93.5</v>
      </c>
      <c r="I242" s="141"/>
      <c r="J242" s="142">
        <f>ROUND(I242*H242,2)</f>
        <v>0</v>
      </c>
      <c r="K242" s="143"/>
      <c r="L242" s="31"/>
      <c r="M242" s="144" t="s">
        <v>1</v>
      </c>
      <c r="N242" s="145" t="s">
        <v>39</v>
      </c>
      <c r="P242" s="146">
        <f>O242*H242</f>
        <v>0</v>
      </c>
      <c r="Q242" s="146">
        <v>0</v>
      </c>
      <c r="R242" s="146">
        <f>Q242*H242</f>
        <v>0</v>
      </c>
      <c r="S242" s="146">
        <v>0</v>
      </c>
      <c r="T242" s="147">
        <f>S242*H242</f>
        <v>0</v>
      </c>
      <c r="AR242" s="148" t="s">
        <v>92</v>
      </c>
      <c r="AT242" s="148" t="s">
        <v>153</v>
      </c>
      <c r="AU242" s="148" t="s">
        <v>82</v>
      </c>
      <c r="AY242" s="16" t="s">
        <v>151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6" t="s">
        <v>78</v>
      </c>
      <c r="BK242" s="149">
        <f>ROUND(I242*H242,2)</f>
        <v>0</v>
      </c>
      <c r="BL242" s="16" t="s">
        <v>92</v>
      </c>
      <c r="BM242" s="148" t="s">
        <v>346</v>
      </c>
    </row>
    <row r="243" spans="2:65" s="1" customFormat="1" ht="24.15" customHeight="1">
      <c r="B243" s="31"/>
      <c r="C243" s="136" t="s">
        <v>347</v>
      </c>
      <c r="D243" s="136" t="s">
        <v>153</v>
      </c>
      <c r="E243" s="137" t="s">
        <v>348</v>
      </c>
      <c r="F243" s="138" t="s">
        <v>349</v>
      </c>
      <c r="G243" s="139" t="s">
        <v>173</v>
      </c>
      <c r="H243" s="140">
        <v>9.5</v>
      </c>
      <c r="I243" s="141"/>
      <c r="J243" s="142">
        <f>ROUND(I243*H243,2)</f>
        <v>0</v>
      </c>
      <c r="K243" s="143"/>
      <c r="L243" s="31"/>
      <c r="M243" s="144" t="s">
        <v>1</v>
      </c>
      <c r="N243" s="145" t="s">
        <v>39</v>
      </c>
      <c r="P243" s="146">
        <f>O243*H243</f>
        <v>0</v>
      </c>
      <c r="Q243" s="146">
        <v>3.0000000000000001E-5</v>
      </c>
      <c r="R243" s="146">
        <f>Q243*H243</f>
        <v>2.8499999999999999E-4</v>
      </c>
      <c r="S243" s="146">
        <v>0</v>
      </c>
      <c r="T243" s="147">
        <f>S243*H243</f>
        <v>0</v>
      </c>
      <c r="AR243" s="148" t="s">
        <v>92</v>
      </c>
      <c r="AT243" s="148" t="s">
        <v>153</v>
      </c>
      <c r="AU243" s="148" t="s">
        <v>82</v>
      </c>
      <c r="AY243" s="16" t="s">
        <v>151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6" t="s">
        <v>78</v>
      </c>
      <c r="BK243" s="149">
        <f>ROUND(I243*H243,2)</f>
        <v>0</v>
      </c>
      <c r="BL243" s="16" t="s">
        <v>92</v>
      </c>
      <c r="BM243" s="148" t="s">
        <v>350</v>
      </c>
    </row>
    <row r="244" spans="2:65" s="11" customFormat="1" ht="22.8" customHeight="1">
      <c r="B244" s="124"/>
      <c r="D244" s="125" t="s">
        <v>73</v>
      </c>
      <c r="E244" s="134" t="s">
        <v>351</v>
      </c>
      <c r="F244" s="134" t="s">
        <v>352</v>
      </c>
      <c r="I244" s="127"/>
      <c r="J244" s="135">
        <f>BK244</f>
        <v>0</v>
      </c>
      <c r="L244" s="124"/>
      <c r="M244" s="129"/>
      <c r="P244" s="130">
        <f>SUM(P245:P248)</f>
        <v>0</v>
      </c>
      <c r="R244" s="130">
        <f>SUM(R245:R248)</f>
        <v>0</v>
      </c>
      <c r="T244" s="131">
        <f>SUM(T245:T248)</f>
        <v>0</v>
      </c>
      <c r="AR244" s="125" t="s">
        <v>78</v>
      </c>
      <c r="AT244" s="132" t="s">
        <v>73</v>
      </c>
      <c r="AU244" s="132" t="s">
        <v>78</v>
      </c>
      <c r="AY244" s="125" t="s">
        <v>151</v>
      </c>
      <c r="BK244" s="133">
        <f>SUM(BK245:BK248)</f>
        <v>0</v>
      </c>
    </row>
    <row r="245" spans="2:65" s="1" customFormat="1" ht="16.5" customHeight="1">
      <c r="B245" s="31"/>
      <c r="C245" s="136" t="s">
        <v>353</v>
      </c>
      <c r="D245" s="136" t="s">
        <v>153</v>
      </c>
      <c r="E245" s="137" t="s">
        <v>354</v>
      </c>
      <c r="F245" s="138" t="s">
        <v>355</v>
      </c>
      <c r="G245" s="139" t="s">
        <v>195</v>
      </c>
      <c r="H245" s="140">
        <v>132.17400000000001</v>
      </c>
      <c r="I245" s="141"/>
      <c r="J245" s="142">
        <f>ROUND(I245*H245,2)</f>
        <v>0</v>
      </c>
      <c r="K245" s="143"/>
      <c r="L245" s="31"/>
      <c r="M245" s="144" t="s">
        <v>1</v>
      </c>
      <c r="N245" s="145" t="s">
        <v>39</v>
      </c>
      <c r="P245" s="146">
        <f>O245*H245</f>
        <v>0</v>
      </c>
      <c r="Q245" s="146">
        <v>0</v>
      </c>
      <c r="R245" s="146">
        <f>Q245*H245</f>
        <v>0</v>
      </c>
      <c r="S245" s="146">
        <v>0</v>
      </c>
      <c r="T245" s="147">
        <f>S245*H245</f>
        <v>0</v>
      </c>
      <c r="AR245" s="148" t="s">
        <v>92</v>
      </c>
      <c r="AT245" s="148" t="s">
        <v>153</v>
      </c>
      <c r="AU245" s="148" t="s">
        <v>82</v>
      </c>
      <c r="AY245" s="16" t="s">
        <v>151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6" t="s">
        <v>78</v>
      </c>
      <c r="BK245" s="149">
        <f>ROUND(I245*H245,2)</f>
        <v>0</v>
      </c>
      <c r="BL245" s="16" t="s">
        <v>92</v>
      </c>
      <c r="BM245" s="148" t="s">
        <v>356</v>
      </c>
    </row>
    <row r="246" spans="2:65" s="1" customFormat="1" ht="24.15" customHeight="1">
      <c r="B246" s="31"/>
      <c r="C246" s="136" t="s">
        <v>357</v>
      </c>
      <c r="D246" s="136" t="s">
        <v>153</v>
      </c>
      <c r="E246" s="137" t="s">
        <v>358</v>
      </c>
      <c r="F246" s="138" t="s">
        <v>359</v>
      </c>
      <c r="G246" s="139" t="s">
        <v>195</v>
      </c>
      <c r="H246" s="140">
        <v>2643.48</v>
      </c>
      <c r="I246" s="141"/>
      <c r="J246" s="142">
        <f>ROUND(I246*H246,2)</f>
        <v>0</v>
      </c>
      <c r="K246" s="143"/>
      <c r="L246" s="31"/>
      <c r="M246" s="144" t="s">
        <v>1</v>
      </c>
      <c r="N246" s="145" t="s">
        <v>39</v>
      </c>
      <c r="P246" s="146">
        <f>O246*H246</f>
        <v>0</v>
      </c>
      <c r="Q246" s="146">
        <v>0</v>
      </c>
      <c r="R246" s="146">
        <f>Q246*H246</f>
        <v>0</v>
      </c>
      <c r="S246" s="146">
        <v>0</v>
      </c>
      <c r="T246" s="147">
        <f>S246*H246</f>
        <v>0</v>
      </c>
      <c r="AR246" s="148" t="s">
        <v>92</v>
      </c>
      <c r="AT246" s="148" t="s">
        <v>153</v>
      </c>
      <c r="AU246" s="148" t="s">
        <v>82</v>
      </c>
      <c r="AY246" s="16" t="s">
        <v>151</v>
      </c>
      <c r="BE246" s="149">
        <f>IF(N246="základní",J246,0)</f>
        <v>0</v>
      </c>
      <c r="BF246" s="149">
        <f>IF(N246="snížená",J246,0)</f>
        <v>0</v>
      </c>
      <c r="BG246" s="149">
        <f>IF(N246="zákl. přenesená",J246,0)</f>
        <v>0</v>
      </c>
      <c r="BH246" s="149">
        <f>IF(N246="sníž. přenesená",J246,0)</f>
        <v>0</v>
      </c>
      <c r="BI246" s="149">
        <f>IF(N246="nulová",J246,0)</f>
        <v>0</v>
      </c>
      <c r="BJ246" s="16" t="s">
        <v>78</v>
      </c>
      <c r="BK246" s="149">
        <f>ROUND(I246*H246,2)</f>
        <v>0</v>
      </c>
      <c r="BL246" s="16" t="s">
        <v>92</v>
      </c>
      <c r="BM246" s="148" t="s">
        <v>360</v>
      </c>
    </row>
    <row r="247" spans="2:65" s="12" customFormat="1" ht="10.199999999999999">
      <c r="B247" s="150"/>
      <c r="D247" s="151" t="s">
        <v>158</v>
      </c>
      <c r="F247" s="153" t="s">
        <v>361</v>
      </c>
      <c r="H247" s="154">
        <v>2643.48</v>
      </c>
      <c r="I247" s="155"/>
      <c r="L247" s="150"/>
      <c r="M247" s="156"/>
      <c r="T247" s="157"/>
      <c r="AT247" s="152" t="s">
        <v>158</v>
      </c>
      <c r="AU247" s="152" t="s">
        <v>82</v>
      </c>
      <c r="AV247" s="12" t="s">
        <v>82</v>
      </c>
      <c r="AW247" s="12" t="s">
        <v>4</v>
      </c>
      <c r="AX247" s="12" t="s">
        <v>78</v>
      </c>
      <c r="AY247" s="152" t="s">
        <v>151</v>
      </c>
    </row>
    <row r="248" spans="2:65" s="1" customFormat="1" ht="37.799999999999997" customHeight="1">
      <c r="B248" s="31"/>
      <c r="C248" s="136" t="s">
        <v>362</v>
      </c>
      <c r="D248" s="136" t="s">
        <v>153</v>
      </c>
      <c r="E248" s="137" t="s">
        <v>363</v>
      </c>
      <c r="F248" s="138" t="s">
        <v>364</v>
      </c>
      <c r="G248" s="139" t="s">
        <v>195</v>
      </c>
      <c r="H248" s="140">
        <v>132.17400000000001</v>
      </c>
      <c r="I248" s="141"/>
      <c r="J248" s="142">
        <f>ROUND(I248*H248,2)</f>
        <v>0</v>
      </c>
      <c r="K248" s="143"/>
      <c r="L248" s="31"/>
      <c r="M248" s="144" t="s">
        <v>1</v>
      </c>
      <c r="N248" s="145" t="s">
        <v>39</v>
      </c>
      <c r="P248" s="146">
        <f>O248*H248</f>
        <v>0</v>
      </c>
      <c r="Q248" s="146">
        <v>0</v>
      </c>
      <c r="R248" s="146">
        <f>Q248*H248</f>
        <v>0</v>
      </c>
      <c r="S248" s="146">
        <v>0</v>
      </c>
      <c r="T248" s="147">
        <f>S248*H248</f>
        <v>0</v>
      </c>
      <c r="AR248" s="148" t="s">
        <v>92</v>
      </c>
      <c r="AT248" s="148" t="s">
        <v>153</v>
      </c>
      <c r="AU248" s="148" t="s">
        <v>82</v>
      </c>
      <c r="AY248" s="16" t="s">
        <v>151</v>
      </c>
      <c r="BE248" s="149">
        <f>IF(N248="základní",J248,0)</f>
        <v>0</v>
      </c>
      <c r="BF248" s="149">
        <f>IF(N248="snížená",J248,0)</f>
        <v>0</v>
      </c>
      <c r="BG248" s="149">
        <f>IF(N248="zákl. přenesená",J248,0)</f>
        <v>0</v>
      </c>
      <c r="BH248" s="149">
        <f>IF(N248="sníž. přenesená",J248,0)</f>
        <v>0</v>
      </c>
      <c r="BI248" s="149">
        <f>IF(N248="nulová",J248,0)</f>
        <v>0</v>
      </c>
      <c r="BJ248" s="16" t="s">
        <v>78</v>
      </c>
      <c r="BK248" s="149">
        <f>ROUND(I248*H248,2)</f>
        <v>0</v>
      </c>
      <c r="BL248" s="16" t="s">
        <v>92</v>
      </c>
      <c r="BM248" s="148" t="s">
        <v>365</v>
      </c>
    </row>
    <row r="249" spans="2:65" s="11" customFormat="1" ht="22.8" customHeight="1">
      <c r="B249" s="124"/>
      <c r="D249" s="125" t="s">
        <v>73</v>
      </c>
      <c r="E249" s="134" t="s">
        <v>366</v>
      </c>
      <c r="F249" s="134" t="s">
        <v>367</v>
      </c>
      <c r="I249" s="127"/>
      <c r="J249" s="135">
        <f>BK249</f>
        <v>0</v>
      </c>
      <c r="L249" s="124"/>
      <c r="M249" s="129"/>
      <c r="P249" s="130">
        <f>P250</f>
        <v>0</v>
      </c>
      <c r="R249" s="130">
        <f>R250</f>
        <v>0</v>
      </c>
      <c r="T249" s="131">
        <f>T250</f>
        <v>0</v>
      </c>
      <c r="AR249" s="125" t="s">
        <v>78</v>
      </c>
      <c r="AT249" s="132" t="s">
        <v>73</v>
      </c>
      <c r="AU249" s="132" t="s">
        <v>78</v>
      </c>
      <c r="AY249" s="125" t="s">
        <v>151</v>
      </c>
      <c r="BK249" s="133">
        <f>BK250</f>
        <v>0</v>
      </c>
    </row>
    <row r="250" spans="2:65" s="1" customFormat="1" ht="24.15" customHeight="1">
      <c r="B250" s="31"/>
      <c r="C250" s="136" t="s">
        <v>368</v>
      </c>
      <c r="D250" s="136" t="s">
        <v>153</v>
      </c>
      <c r="E250" s="137" t="s">
        <v>369</v>
      </c>
      <c r="F250" s="138" t="s">
        <v>370</v>
      </c>
      <c r="G250" s="139" t="s">
        <v>195</v>
      </c>
      <c r="H250" s="140">
        <v>199.32300000000001</v>
      </c>
      <c r="I250" s="141"/>
      <c r="J250" s="142">
        <f>ROUND(I250*H250,2)</f>
        <v>0</v>
      </c>
      <c r="K250" s="143"/>
      <c r="L250" s="31"/>
      <c r="M250" s="176" t="s">
        <v>1</v>
      </c>
      <c r="N250" s="177" t="s">
        <v>39</v>
      </c>
      <c r="O250" s="178"/>
      <c r="P250" s="179">
        <f>O250*H250</f>
        <v>0</v>
      </c>
      <c r="Q250" s="179">
        <v>0</v>
      </c>
      <c r="R250" s="179">
        <f>Q250*H250</f>
        <v>0</v>
      </c>
      <c r="S250" s="179">
        <v>0</v>
      </c>
      <c r="T250" s="180">
        <f>S250*H250</f>
        <v>0</v>
      </c>
      <c r="AR250" s="148" t="s">
        <v>92</v>
      </c>
      <c r="AT250" s="148" t="s">
        <v>153</v>
      </c>
      <c r="AU250" s="148" t="s">
        <v>82</v>
      </c>
      <c r="AY250" s="16" t="s">
        <v>151</v>
      </c>
      <c r="BE250" s="149">
        <f>IF(N250="základní",J250,0)</f>
        <v>0</v>
      </c>
      <c r="BF250" s="149">
        <f>IF(N250="snížená",J250,0)</f>
        <v>0</v>
      </c>
      <c r="BG250" s="149">
        <f>IF(N250="zákl. přenesená",J250,0)</f>
        <v>0</v>
      </c>
      <c r="BH250" s="149">
        <f>IF(N250="sníž. přenesená",J250,0)</f>
        <v>0</v>
      </c>
      <c r="BI250" s="149">
        <f>IF(N250="nulová",J250,0)</f>
        <v>0</v>
      </c>
      <c r="BJ250" s="16" t="s">
        <v>78</v>
      </c>
      <c r="BK250" s="149">
        <f>ROUND(I250*H250,2)</f>
        <v>0</v>
      </c>
      <c r="BL250" s="16" t="s">
        <v>92</v>
      </c>
      <c r="BM250" s="148" t="s">
        <v>371</v>
      </c>
    </row>
    <row r="251" spans="2:65" s="1" customFormat="1" ht="6.9" customHeight="1">
      <c r="B251" s="43"/>
      <c r="C251" s="44"/>
      <c r="D251" s="44"/>
      <c r="E251" s="44"/>
      <c r="F251" s="44"/>
      <c r="G251" s="44"/>
      <c r="H251" s="44"/>
      <c r="I251" s="44"/>
      <c r="J251" s="44"/>
      <c r="K251" s="44"/>
      <c r="L251" s="31"/>
    </row>
  </sheetData>
  <sheetProtection algorithmName="SHA-512" hashValue="sN8Uwyw0HgJYFdxII874mgnnhBwz9oWcaLKDOBCHgTusmU/X0TwxFWEn7xHSB1X8eO8zJ7u0fHJ3BkQ1heOfaw==" saltValue="wckcdyG5BBHPoAqGE3prFh5zXzWJhHCxoY7lccJjyNyDFoZZyZ5UTwjO1xqaF01et/dGhbQv6rg/3oUih5wb4g==" spinCount="100000" sheet="1" objects="1" scenarios="1" formatColumns="0" formatRows="0" autoFilter="0"/>
  <autoFilter ref="C126:K250" xr:uid="{00000000-0009-0000-0000-000001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6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88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0" t="str">
        <f>'Rekapitulace stavby'!K6</f>
        <v>NOVÁ LHOTA - chodník podél silnice III/49916 - etapa 1</v>
      </c>
      <c r="F7" s="231"/>
      <c r="G7" s="231"/>
      <c r="H7" s="231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0" t="s">
        <v>121</v>
      </c>
      <c r="F9" s="232"/>
      <c r="G9" s="232"/>
      <c r="H9" s="232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2" t="s">
        <v>372</v>
      </c>
      <c r="F11" s="232"/>
      <c r="G11" s="232"/>
      <c r="H11" s="232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3" t="str">
        <f>'Rekapitulace stavby'!E14</f>
        <v>Vyplň údaj</v>
      </c>
      <c r="F20" s="197"/>
      <c r="G20" s="197"/>
      <c r="H20" s="197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ROUND(J127,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ROUND((SUM(BE127:BE264)),  2)</f>
        <v>0</v>
      </c>
      <c r="I35" s="95">
        <v>0.21</v>
      </c>
      <c r="J35" s="85">
        <f>ROUND(((SUM(BE127:BE264))*I35),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ROUND((SUM(BF127:BF264)),  2)</f>
        <v>0</v>
      </c>
      <c r="I36" s="95">
        <v>0.12</v>
      </c>
      <c r="J36" s="85">
        <f>ROUND(((SUM(BF127:BF264))*I36),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ROUND((SUM(BG127:BG264)),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ROUND((SUM(BH127:BH264)),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ROUND((SUM(BI127:BI264)),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0" t="str">
        <f>E7</f>
        <v>NOVÁ LHOTA - chodník podél silnice III/49916 - etapa 1</v>
      </c>
      <c r="F85" s="231"/>
      <c r="G85" s="231"/>
      <c r="H85" s="231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0" t="s">
        <v>121</v>
      </c>
      <c r="F87" s="232"/>
      <c r="G87" s="232"/>
      <c r="H87" s="232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2" t="str">
        <f>E11</f>
        <v>2 - úsek 2 - uznatelné náklady</v>
      </c>
      <c r="F89" s="232"/>
      <c r="G89" s="232"/>
      <c r="H89" s="23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J127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J129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J167</f>
        <v>0</v>
      </c>
      <c r="L101" s="111"/>
    </row>
    <row r="102" spans="2:47" s="9" customFormat="1" ht="19.95" customHeight="1">
      <c r="B102" s="111"/>
      <c r="D102" s="112" t="s">
        <v>132</v>
      </c>
      <c r="E102" s="113"/>
      <c r="F102" s="113"/>
      <c r="G102" s="113"/>
      <c r="H102" s="113"/>
      <c r="I102" s="113"/>
      <c r="J102" s="114">
        <f>J236</f>
        <v>0</v>
      </c>
      <c r="L102" s="111"/>
    </row>
    <row r="103" spans="2:47" s="9" customFormat="1" ht="19.95" customHeight="1">
      <c r="B103" s="111"/>
      <c r="D103" s="112" t="s">
        <v>133</v>
      </c>
      <c r="E103" s="113"/>
      <c r="F103" s="113"/>
      <c r="G103" s="113"/>
      <c r="H103" s="113"/>
      <c r="I103" s="113"/>
      <c r="J103" s="114">
        <f>J242</f>
        <v>0</v>
      </c>
      <c r="L103" s="111"/>
    </row>
    <row r="104" spans="2:47" s="9" customFormat="1" ht="19.95" customHeight="1">
      <c r="B104" s="111"/>
      <c r="D104" s="112" t="s">
        <v>134</v>
      </c>
      <c r="E104" s="113"/>
      <c r="F104" s="113"/>
      <c r="G104" s="113"/>
      <c r="H104" s="113"/>
      <c r="I104" s="113"/>
      <c r="J104" s="114">
        <f>J258</f>
        <v>0</v>
      </c>
      <c r="L104" s="111"/>
    </row>
    <row r="105" spans="2:47" s="9" customFormat="1" ht="19.95" customHeight="1">
      <c r="B105" s="111"/>
      <c r="D105" s="112" t="s">
        <v>135</v>
      </c>
      <c r="E105" s="113"/>
      <c r="F105" s="113"/>
      <c r="G105" s="113"/>
      <c r="H105" s="113"/>
      <c r="I105" s="113"/>
      <c r="J105" s="114">
        <f>J263</f>
        <v>0</v>
      </c>
      <c r="L105" s="111"/>
    </row>
    <row r="106" spans="2:47" s="1" customFormat="1" ht="21.75" customHeight="1">
      <c r="B106" s="31"/>
      <c r="L106" s="31"/>
    </row>
    <row r="107" spans="2:47" s="1" customFormat="1" ht="6.9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47" s="1" customFormat="1" ht="6.9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47" s="1" customFormat="1" ht="24.9" customHeight="1">
      <c r="B112" s="31"/>
      <c r="C112" s="20" t="s">
        <v>136</v>
      </c>
      <c r="L112" s="31"/>
    </row>
    <row r="113" spans="2:63" s="1" customFormat="1" ht="6.9" customHeight="1">
      <c r="B113" s="31"/>
      <c r="L113" s="31"/>
    </row>
    <row r="114" spans="2:63" s="1" customFormat="1" ht="12" customHeight="1">
      <c r="B114" s="31"/>
      <c r="C114" s="26" t="s">
        <v>16</v>
      </c>
      <c r="L114" s="31"/>
    </row>
    <row r="115" spans="2:63" s="1" customFormat="1" ht="16.5" customHeight="1">
      <c r="B115" s="31"/>
      <c r="E115" s="230" t="str">
        <f>E7</f>
        <v>NOVÁ LHOTA - chodník podél silnice III/49916 - etapa 1</v>
      </c>
      <c r="F115" s="231"/>
      <c r="G115" s="231"/>
      <c r="H115" s="231"/>
      <c r="L115" s="31"/>
    </row>
    <row r="116" spans="2:63" ht="12" customHeight="1">
      <c r="B116" s="19"/>
      <c r="C116" s="26" t="s">
        <v>120</v>
      </c>
      <c r="L116" s="19"/>
    </row>
    <row r="117" spans="2:63" s="1" customFormat="1" ht="16.5" customHeight="1">
      <c r="B117" s="31"/>
      <c r="E117" s="230" t="s">
        <v>121</v>
      </c>
      <c r="F117" s="232"/>
      <c r="G117" s="232"/>
      <c r="H117" s="232"/>
      <c r="L117" s="31"/>
    </row>
    <row r="118" spans="2:63" s="1" customFormat="1" ht="12" customHeight="1">
      <c r="B118" s="31"/>
      <c r="C118" s="26" t="s">
        <v>122</v>
      </c>
      <c r="L118" s="31"/>
    </row>
    <row r="119" spans="2:63" s="1" customFormat="1" ht="16.5" customHeight="1">
      <c r="B119" s="31"/>
      <c r="E119" s="192" t="str">
        <f>E11</f>
        <v>2 - úsek 2 - uznatelné náklady</v>
      </c>
      <c r="F119" s="232"/>
      <c r="G119" s="232"/>
      <c r="H119" s="232"/>
      <c r="L119" s="31"/>
    </row>
    <row r="120" spans="2:63" s="1" customFormat="1" ht="6.9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F14</f>
        <v xml:space="preserve"> </v>
      </c>
      <c r="I121" s="26" t="s">
        <v>22</v>
      </c>
      <c r="J121" s="51" t="str">
        <f>IF(J14="","",J14)</f>
        <v>31. 1. 2022</v>
      </c>
      <c r="L121" s="31"/>
    </row>
    <row r="122" spans="2:63" s="1" customFormat="1" ht="6.9" customHeight="1">
      <c r="B122" s="31"/>
      <c r="L122" s="31"/>
    </row>
    <row r="123" spans="2:63" s="1" customFormat="1" ht="15.15" customHeight="1">
      <c r="B123" s="31"/>
      <c r="C123" s="26" t="s">
        <v>24</v>
      </c>
      <c r="F123" s="24" t="str">
        <f>E17</f>
        <v>Obec Nová Lhota</v>
      </c>
      <c r="I123" s="26" t="s">
        <v>30</v>
      </c>
      <c r="J123" s="29" t="str">
        <f>E23</f>
        <v xml:space="preserve"> </v>
      </c>
      <c r="L123" s="31"/>
    </row>
    <row r="124" spans="2:63" s="1" customFormat="1" ht="15.15" customHeight="1">
      <c r="B124" s="31"/>
      <c r="C124" s="26" t="s">
        <v>28</v>
      </c>
      <c r="F124" s="24" t="str">
        <f>IF(E20="","",E20)</f>
        <v>Vyplň údaj</v>
      </c>
      <c r="I124" s="26" t="s">
        <v>32</v>
      </c>
      <c r="J124" s="29" t="str">
        <f>E26</f>
        <v xml:space="preserve"> 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5"/>
      <c r="C126" s="116" t="s">
        <v>137</v>
      </c>
      <c r="D126" s="117" t="s">
        <v>59</v>
      </c>
      <c r="E126" s="117" t="s">
        <v>55</v>
      </c>
      <c r="F126" s="117" t="s">
        <v>56</v>
      </c>
      <c r="G126" s="117" t="s">
        <v>138</v>
      </c>
      <c r="H126" s="117" t="s">
        <v>139</v>
      </c>
      <c r="I126" s="117" t="s">
        <v>140</v>
      </c>
      <c r="J126" s="118" t="s">
        <v>126</v>
      </c>
      <c r="K126" s="119" t="s">
        <v>141</v>
      </c>
      <c r="L126" s="115"/>
      <c r="M126" s="58" t="s">
        <v>1</v>
      </c>
      <c r="N126" s="59" t="s">
        <v>38</v>
      </c>
      <c r="O126" s="59" t="s">
        <v>142</v>
      </c>
      <c r="P126" s="59" t="s">
        <v>143</v>
      </c>
      <c r="Q126" s="59" t="s">
        <v>144</v>
      </c>
      <c r="R126" s="59" t="s">
        <v>145</v>
      </c>
      <c r="S126" s="59" t="s">
        <v>146</v>
      </c>
      <c r="T126" s="60" t="s">
        <v>147</v>
      </c>
    </row>
    <row r="127" spans="2:63" s="1" customFormat="1" ht="22.8" customHeight="1">
      <c r="B127" s="31"/>
      <c r="C127" s="63" t="s">
        <v>148</v>
      </c>
      <c r="J127" s="120">
        <f>BK127</f>
        <v>0</v>
      </c>
      <c r="L127" s="31"/>
      <c r="M127" s="61"/>
      <c r="N127" s="52"/>
      <c r="O127" s="52"/>
      <c r="P127" s="121">
        <f>P128</f>
        <v>0</v>
      </c>
      <c r="Q127" s="52"/>
      <c r="R127" s="121">
        <f>R128</f>
        <v>529.57170482000004</v>
      </c>
      <c r="S127" s="52"/>
      <c r="T127" s="122">
        <f>T128</f>
        <v>346.97570000000007</v>
      </c>
      <c r="AT127" s="16" t="s">
        <v>73</v>
      </c>
      <c r="AU127" s="16" t="s">
        <v>128</v>
      </c>
      <c r="BK127" s="123">
        <f>BK128</f>
        <v>0</v>
      </c>
    </row>
    <row r="128" spans="2:63" s="11" customFormat="1" ht="25.95" customHeight="1">
      <c r="B128" s="124"/>
      <c r="D128" s="125" t="s">
        <v>73</v>
      </c>
      <c r="E128" s="126" t="s">
        <v>149</v>
      </c>
      <c r="F128" s="126" t="s">
        <v>150</v>
      </c>
      <c r="I128" s="127"/>
      <c r="J128" s="128">
        <f>BK128</f>
        <v>0</v>
      </c>
      <c r="L128" s="124"/>
      <c r="M128" s="129"/>
      <c r="P128" s="130">
        <f>P129+P167+P236+P242+P258+P263</f>
        <v>0</v>
      </c>
      <c r="R128" s="130">
        <f>R129+R167+R236+R242+R258+R263</f>
        <v>529.57170482000004</v>
      </c>
      <c r="T128" s="131">
        <f>T129+T167+T236+T242+T258+T263</f>
        <v>346.97570000000007</v>
      </c>
      <c r="AR128" s="125" t="s">
        <v>78</v>
      </c>
      <c r="AT128" s="132" t="s">
        <v>73</v>
      </c>
      <c r="AU128" s="132" t="s">
        <v>74</v>
      </c>
      <c r="AY128" s="125" t="s">
        <v>151</v>
      </c>
      <c r="BK128" s="133">
        <f>BK129+BK167+BK236+BK242+BK258+BK263</f>
        <v>0</v>
      </c>
    </row>
    <row r="129" spans="2:65" s="11" customFormat="1" ht="22.8" customHeight="1">
      <c r="B129" s="124"/>
      <c r="D129" s="125" t="s">
        <v>73</v>
      </c>
      <c r="E129" s="134" t="s">
        <v>78</v>
      </c>
      <c r="F129" s="134" t="s">
        <v>152</v>
      </c>
      <c r="I129" s="127"/>
      <c r="J129" s="135">
        <f>BK129</f>
        <v>0</v>
      </c>
      <c r="L129" s="124"/>
      <c r="M129" s="129"/>
      <c r="P129" s="130">
        <f>SUM(P130:P166)</f>
        <v>0</v>
      </c>
      <c r="R129" s="130">
        <f>SUM(R130:R166)</f>
        <v>5.6832000000000011E-3</v>
      </c>
      <c r="T129" s="131">
        <f>SUM(T130:T166)</f>
        <v>344.81770000000006</v>
      </c>
      <c r="AR129" s="125" t="s">
        <v>78</v>
      </c>
      <c r="AT129" s="132" t="s">
        <v>73</v>
      </c>
      <c r="AU129" s="132" t="s">
        <v>78</v>
      </c>
      <c r="AY129" s="125" t="s">
        <v>151</v>
      </c>
      <c r="BK129" s="133">
        <f>SUM(BK130:BK166)</f>
        <v>0</v>
      </c>
    </row>
    <row r="130" spans="2:65" s="1" customFormat="1" ht="24.15" customHeight="1">
      <c r="B130" s="31"/>
      <c r="C130" s="136" t="s">
        <v>78</v>
      </c>
      <c r="D130" s="136" t="s">
        <v>153</v>
      </c>
      <c r="E130" s="137" t="s">
        <v>373</v>
      </c>
      <c r="F130" s="138" t="s">
        <v>374</v>
      </c>
      <c r="G130" s="139" t="s">
        <v>156</v>
      </c>
      <c r="H130" s="140">
        <v>28.4</v>
      </c>
      <c r="I130" s="141"/>
      <c r="J130" s="142">
        <f>ROUND(I130*H130,2)</f>
        <v>0</v>
      </c>
      <c r="K130" s="143"/>
      <c r="L130" s="31"/>
      <c r="M130" s="144" t="s">
        <v>1</v>
      </c>
      <c r="N130" s="145" t="s">
        <v>39</v>
      </c>
      <c r="P130" s="146">
        <f>O130*H130</f>
        <v>0</v>
      </c>
      <c r="Q130" s="146">
        <v>0</v>
      </c>
      <c r="R130" s="146">
        <f>Q130*H130</f>
        <v>0</v>
      </c>
      <c r="S130" s="146">
        <v>0.26</v>
      </c>
      <c r="T130" s="147">
        <f>S130*H130</f>
        <v>7.3839999999999995</v>
      </c>
      <c r="AR130" s="148" t="s">
        <v>92</v>
      </c>
      <c r="AT130" s="148" t="s">
        <v>153</v>
      </c>
      <c r="AU130" s="148" t="s">
        <v>82</v>
      </c>
      <c r="AY130" s="16" t="s">
        <v>151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6" t="s">
        <v>78</v>
      </c>
      <c r="BK130" s="149">
        <f>ROUND(I130*H130,2)</f>
        <v>0</v>
      </c>
      <c r="BL130" s="16" t="s">
        <v>92</v>
      </c>
      <c r="BM130" s="148" t="s">
        <v>375</v>
      </c>
    </row>
    <row r="131" spans="2:65" s="12" customFormat="1" ht="10.199999999999999">
      <c r="B131" s="150"/>
      <c r="D131" s="151" t="s">
        <v>158</v>
      </c>
      <c r="E131" s="152" t="s">
        <v>1</v>
      </c>
      <c r="F131" s="153" t="s">
        <v>376</v>
      </c>
      <c r="H131" s="154">
        <v>28.4</v>
      </c>
      <c r="I131" s="155"/>
      <c r="L131" s="150"/>
      <c r="M131" s="156"/>
      <c r="T131" s="157"/>
      <c r="AT131" s="152" t="s">
        <v>158</v>
      </c>
      <c r="AU131" s="152" t="s">
        <v>82</v>
      </c>
      <c r="AV131" s="12" t="s">
        <v>82</v>
      </c>
      <c r="AW131" s="12" t="s">
        <v>31</v>
      </c>
      <c r="AX131" s="12" t="s">
        <v>78</v>
      </c>
      <c r="AY131" s="152" t="s">
        <v>151</v>
      </c>
    </row>
    <row r="132" spans="2:65" s="1" customFormat="1" ht="33" customHeight="1">
      <c r="B132" s="31"/>
      <c r="C132" s="136" t="s">
        <v>82</v>
      </c>
      <c r="D132" s="136" t="s">
        <v>153</v>
      </c>
      <c r="E132" s="137" t="s">
        <v>377</v>
      </c>
      <c r="F132" s="138" t="s">
        <v>378</v>
      </c>
      <c r="G132" s="139" t="s">
        <v>156</v>
      </c>
      <c r="H132" s="140">
        <v>107.9</v>
      </c>
      <c r="I132" s="141"/>
      <c r="J132" s="142">
        <f>ROUND(I132*H132,2)</f>
        <v>0</v>
      </c>
      <c r="K132" s="143"/>
      <c r="L132" s="31"/>
      <c r="M132" s="144" t="s">
        <v>1</v>
      </c>
      <c r="N132" s="145" t="s">
        <v>39</v>
      </c>
      <c r="P132" s="146">
        <f>O132*H132</f>
        <v>0</v>
      </c>
      <c r="Q132" s="146">
        <v>0</v>
      </c>
      <c r="R132" s="146">
        <f>Q132*H132</f>
        <v>0</v>
      </c>
      <c r="S132" s="146">
        <v>0.255</v>
      </c>
      <c r="T132" s="147">
        <f>S132*H132</f>
        <v>27.514500000000002</v>
      </c>
      <c r="AR132" s="148" t="s">
        <v>92</v>
      </c>
      <c r="AT132" s="148" t="s">
        <v>153</v>
      </c>
      <c r="AU132" s="148" t="s">
        <v>82</v>
      </c>
      <c r="AY132" s="16" t="s">
        <v>151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6" t="s">
        <v>78</v>
      </c>
      <c r="BK132" s="149">
        <f>ROUND(I132*H132,2)</f>
        <v>0</v>
      </c>
      <c r="BL132" s="16" t="s">
        <v>92</v>
      </c>
      <c r="BM132" s="148" t="s">
        <v>379</v>
      </c>
    </row>
    <row r="133" spans="2:65" s="12" customFormat="1" ht="10.199999999999999">
      <c r="B133" s="150"/>
      <c r="D133" s="151" t="s">
        <v>158</v>
      </c>
      <c r="E133" s="152" t="s">
        <v>1</v>
      </c>
      <c r="F133" s="153" t="s">
        <v>380</v>
      </c>
      <c r="H133" s="154">
        <v>107.9</v>
      </c>
      <c r="I133" s="155"/>
      <c r="L133" s="150"/>
      <c r="M133" s="156"/>
      <c r="T133" s="157"/>
      <c r="AT133" s="152" t="s">
        <v>158</v>
      </c>
      <c r="AU133" s="152" t="s">
        <v>82</v>
      </c>
      <c r="AV133" s="12" t="s">
        <v>82</v>
      </c>
      <c r="AW133" s="12" t="s">
        <v>31</v>
      </c>
      <c r="AX133" s="12" t="s">
        <v>78</v>
      </c>
      <c r="AY133" s="152" t="s">
        <v>151</v>
      </c>
    </row>
    <row r="134" spans="2:65" s="1" customFormat="1" ht="24.15" customHeight="1">
      <c r="B134" s="31"/>
      <c r="C134" s="136" t="s">
        <v>89</v>
      </c>
      <c r="D134" s="136" t="s">
        <v>153</v>
      </c>
      <c r="E134" s="137" t="s">
        <v>381</v>
      </c>
      <c r="F134" s="138" t="s">
        <v>382</v>
      </c>
      <c r="G134" s="139" t="s">
        <v>156</v>
      </c>
      <c r="H134" s="140">
        <v>383.5</v>
      </c>
      <c r="I134" s="141"/>
      <c r="J134" s="142">
        <f>ROUND(I134*H134,2)</f>
        <v>0</v>
      </c>
      <c r="K134" s="143"/>
      <c r="L134" s="31"/>
      <c r="M134" s="144" t="s">
        <v>1</v>
      </c>
      <c r="N134" s="145" t="s">
        <v>39</v>
      </c>
      <c r="P134" s="146">
        <f>O134*H134</f>
        <v>0</v>
      </c>
      <c r="Q134" s="146">
        <v>0</v>
      </c>
      <c r="R134" s="146">
        <f>Q134*H134</f>
        <v>0</v>
      </c>
      <c r="S134" s="146">
        <v>0.3</v>
      </c>
      <c r="T134" s="147">
        <f>S134*H134</f>
        <v>115.05</v>
      </c>
      <c r="AR134" s="148" t="s">
        <v>92</v>
      </c>
      <c r="AT134" s="148" t="s">
        <v>153</v>
      </c>
      <c r="AU134" s="148" t="s">
        <v>82</v>
      </c>
      <c r="AY134" s="16" t="s">
        <v>151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6" t="s">
        <v>78</v>
      </c>
      <c r="BK134" s="149">
        <f>ROUND(I134*H134,2)</f>
        <v>0</v>
      </c>
      <c r="BL134" s="16" t="s">
        <v>92</v>
      </c>
      <c r="BM134" s="148" t="s">
        <v>383</v>
      </c>
    </row>
    <row r="135" spans="2:65" s="12" customFormat="1" ht="10.199999999999999">
      <c r="B135" s="150"/>
      <c r="D135" s="151" t="s">
        <v>158</v>
      </c>
      <c r="E135" s="152" t="s">
        <v>1</v>
      </c>
      <c r="F135" s="153" t="s">
        <v>384</v>
      </c>
      <c r="H135" s="154">
        <v>383.5</v>
      </c>
      <c r="I135" s="155"/>
      <c r="L135" s="150"/>
      <c r="M135" s="156"/>
      <c r="T135" s="157"/>
      <c r="AT135" s="152" t="s">
        <v>158</v>
      </c>
      <c r="AU135" s="152" t="s">
        <v>82</v>
      </c>
      <c r="AV135" s="12" t="s">
        <v>82</v>
      </c>
      <c r="AW135" s="12" t="s">
        <v>31</v>
      </c>
      <c r="AX135" s="12" t="s">
        <v>78</v>
      </c>
      <c r="AY135" s="152" t="s">
        <v>151</v>
      </c>
    </row>
    <row r="136" spans="2:65" s="1" customFormat="1" ht="24.15" customHeight="1">
      <c r="B136" s="31"/>
      <c r="C136" s="136" t="s">
        <v>92</v>
      </c>
      <c r="D136" s="136" t="s">
        <v>153</v>
      </c>
      <c r="E136" s="137" t="s">
        <v>163</v>
      </c>
      <c r="F136" s="138" t="s">
        <v>164</v>
      </c>
      <c r="G136" s="139" t="s">
        <v>156</v>
      </c>
      <c r="H136" s="140">
        <v>318.60000000000002</v>
      </c>
      <c r="I136" s="141"/>
      <c r="J136" s="142">
        <f>ROUND(I136*H136,2)</f>
        <v>0</v>
      </c>
      <c r="K136" s="143"/>
      <c r="L136" s="31"/>
      <c r="M136" s="144" t="s">
        <v>1</v>
      </c>
      <c r="N136" s="145" t="s">
        <v>39</v>
      </c>
      <c r="P136" s="146">
        <f>O136*H136</f>
        <v>0</v>
      </c>
      <c r="Q136" s="146">
        <v>0</v>
      </c>
      <c r="R136" s="146">
        <f>Q136*H136</f>
        <v>0</v>
      </c>
      <c r="S136" s="146">
        <v>0.22</v>
      </c>
      <c r="T136" s="147">
        <f>S136*H136</f>
        <v>70.091999999999999</v>
      </c>
      <c r="AR136" s="148" t="s">
        <v>92</v>
      </c>
      <c r="AT136" s="148" t="s">
        <v>153</v>
      </c>
      <c r="AU136" s="148" t="s">
        <v>82</v>
      </c>
      <c r="AY136" s="16" t="s">
        <v>151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6" t="s">
        <v>78</v>
      </c>
      <c r="BK136" s="149">
        <f>ROUND(I136*H136,2)</f>
        <v>0</v>
      </c>
      <c r="BL136" s="16" t="s">
        <v>92</v>
      </c>
      <c r="BM136" s="148" t="s">
        <v>385</v>
      </c>
    </row>
    <row r="137" spans="2:65" s="1" customFormat="1" ht="24.15" customHeight="1">
      <c r="B137" s="31"/>
      <c r="C137" s="136" t="s">
        <v>170</v>
      </c>
      <c r="D137" s="136" t="s">
        <v>153</v>
      </c>
      <c r="E137" s="137" t="s">
        <v>386</v>
      </c>
      <c r="F137" s="138" t="s">
        <v>387</v>
      </c>
      <c r="G137" s="139" t="s">
        <v>156</v>
      </c>
      <c r="H137" s="140">
        <v>36.5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0</v>
      </c>
      <c r="R137" s="146">
        <f>Q137*H137</f>
        <v>0</v>
      </c>
      <c r="S137" s="146">
        <v>0.32500000000000001</v>
      </c>
      <c r="T137" s="147">
        <f>S137*H137</f>
        <v>11.862500000000001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388</v>
      </c>
    </row>
    <row r="138" spans="2:65" s="12" customFormat="1" ht="10.199999999999999">
      <c r="B138" s="150"/>
      <c r="D138" s="151" t="s">
        <v>158</v>
      </c>
      <c r="E138" s="152" t="s">
        <v>1</v>
      </c>
      <c r="F138" s="153" t="s">
        <v>389</v>
      </c>
      <c r="H138" s="154">
        <v>36.5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78</v>
      </c>
      <c r="AY138" s="152" t="s">
        <v>151</v>
      </c>
    </row>
    <row r="139" spans="2:65" s="1" customFormat="1" ht="24.15" customHeight="1">
      <c r="B139" s="31"/>
      <c r="C139" s="136" t="s">
        <v>99</v>
      </c>
      <c r="D139" s="136" t="s">
        <v>153</v>
      </c>
      <c r="E139" s="137" t="s">
        <v>166</v>
      </c>
      <c r="F139" s="138" t="s">
        <v>167</v>
      </c>
      <c r="G139" s="139" t="s">
        <v>156</v>
      </c>
      <c r="H139" s="140">
        <v>71.040000000000006</v>
      </c>
      <c r="I139" s="141"/>
      <c r="J139" s="142">
        <f>ROUND(I139*H139,2)</f>
        <v>0</v>
      </c>
      <c r="K139" s="143"/>
      <c r="L139" s="31"/>
      <c r="M139" s="144" t="s">
        <v>1</v>
      </c>
      <c r="N139" s="145" t="s">
        <v>39</v>
      </c>
      <c r="P139" s="146">
        <f>O139*H139</f>
        <v>0</v>
      </c>
      <c r="Q139" s="146">
        <v>8.0000000000000007E-5</v>
      </c>
      <c r="R139" s="146">
        <f>Q139*H139</f>
        <v>5.6832000000000011E-3</v>
      </c>
      <c r="S139" s="146">
        <v>0.23</v>
      </c>
      <c r="T139" s="147">
        <f>S139*H139</f>
        <v>16.339200000000002</v>
      </c>
      <c r="AR139" s="148" t="s">
        <v>92</v>
      </c>
      <c r="AT139" s="148" t="s">
        <v>153</v>
      </c>
      <c r="AU139" s="148" t="s">
        <v>82</v>
      </c>
      <c r="AY139" s="16" t="s">
        <v>151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6" t="s">
        <v>78</v>
      </c>
      <c r="BK139" s="149">
        <f>ROUND(I139*H139,2)</f>
        <v>0</v>
      </c>
      <c r="BL139" s="16" t="s">
        <v>92</v>
      </c>
      <c r="BM139" s="148" t="s">
        <v>390</v>
      </c>
    </row>
    <row r="140" spans="2:65" s="12" customFormat="1" ht="10.199999999999999">
      <c r="B140" s="150"/>
      <c r="D140" s="151" t="s">
        <v>158</v>
      </c>
      <c r="E140" s="152" t="s">
        <v>1</v>
      </c>
      <c r="F140" s="153" t="s">
        <v>391</v>
      </c>
      <c r="H140" s="154">
        <v>71.040000000000006</v>
      </c>
      <c r="I140" s="155"/>
      <c r="L140" s="150"/>
      <c r="M140" s="156"/>
      <c r="T140" s="157"/>
      <c r="AT140" s="152" t="s">
        <v>158</v>
      </c>
      <c r="AU140" s="152" t="s">
        <v>82</v>
      </c>
      <c r="AV140" s="12" t="s">
        <v>82</v>
      </c>
      <c r="AW140" s="12" t="s">
        <v>31</v>
      </c>
      <c r="AX140" s="12" t="s">
        <v>78</v>
      </c>
      <c r="AY140" s="152" t="s">
        <v>151</v>
      </c>
    </row>
    <row r="141" spans="2:65" s="1" customFormat="1" ht="16.5" customHeight="1">
      <c r="B141" s="31"/>
      <c r="C141" s="136" t="s">
        <v>102</v>
      </c>
      <c r="D141" s="136" t="s">
        <v>153</v>
      </c>
      <c r="E141" s="137" t="s">
        <v>171</v>
      </c>
      <c r="F141" s="138" t="s">
        <v>172</v>
      </c>
      <c r="G141" s="139" t="s">
        <v>173</v>
      </c>
      <c r="H141" s="140">
        <v>471.1</v>
      </c>
      <c r="I141" s="141"/>
      <c r="J141" s="142">
        <f>ROUND(I141*H141,2)</f>
        <v>0</v>
      </c>
      <c r="K141" s="143"/>
      <c r="L141" s="31"/>
      <c r="M141" s="144" t="s">
        <v>1</v>
      </c>
      <c r="N141" s="145" t="s">
        <v>39</v>
      </c>
      <c r="P141" s="146">
        <f>O141*H141</f>
        <v>0</v>
      </c>
      <c r="Q141" s="146">
        <v>0</v>
      </c>
      <c r="R141" s="146">
        <f>Q141*H141</f>
        <v>0</v>
      </c>
      <c r="S141" s="146">
        <v>0.20499999999999999</v>
      </c>
      <c r="T141" s="147">
        <f>S141*H141</f>
        <v>96.575500000000005</v>
      </c>
      <c r="AR141" s="148" t="s">
        <v>92</v>
      </c>
      <c r="AT141" s="148" t="s">
        <v>153</v>
      </c>
      <c r="AU141" s="148" t="s">
        <v>82</v>
      </c>
      <c r="AY141" s="16" t="s">
        <v>151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6" t="s">
        <v>78</v>
      </c>
      <c r="BK141" s="149">
        <f>ROUND(I141*H141,2)</f>
        <v>0</v>
      </c>
      <c r="BL141" s="16" t="s">
        <v>92</v>
      </c>
      <c r="BM141" s="148" t="s">
        <v>392</v>
      </c>
    </row>
    <row r="142" spans="2:65" s="1" customFormat="1" ht="33" customHeight="1">
      <c r="B142" s="31"/>
      <c r="C142" s="136" t="s">
        <v>187</v>
      </c>
      <c r="D142" s="136" t="s">
        <v>153</v>
      </c>
      <c r="E142" s="137" t="s">
        <v>175</v>
      </c>
      <c r="F142" s="138" t="s">
        <v>176</v>
      </c>
      <c r="G142" s="139" t="s">
        <v>177</v>
      </c>
      <c r="H142" s="140">
        <v>22.661000000000001</v>
      </c>
      <c r="I142" s="141"/>
      <c r="J142" s="142">
        <f>ROUND(I142*H142,2)</f>
        <v>0</v>
      </c>
      <c r="K142" s="143"/>
      <c r="L142" s="31"/>
      <c r="M142" s="144" t="s">
        <v>1</v>
      </c>
      <c r="N142" s="145" t="s">
        <v>39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92</v>
      </c>
      <c r="AT142" s="148" t="s">
        <v>153</v>
      </c>
      <c r="AU142" s="148" t="s">
        <v>82</v>
      </c>
      <c r="AY142" s="16" t="s">
        <v>151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6" t="s">
        <v>78</v>
      </c>
      <c r="BK142" s="149">
        <f>ROUND(I142*H142,2)</f>
        <v>0</v>
      </c>
      <c r="BL142" s="16" t="s">
        <v>92</v>
      </c>
      <c r="BM142" s="148" t="s">
        <v>393</v>
      </c>
    </row>
    <row r="143" spans="2:65" s="12" customFormat="1" ht="10.199999999999999">
      <c r="B143" s="150"/>
      <c r="D143" s="151" t="s">
        <v>158</v>
      </c>
      <c r="E143" s="152" t="s">
        <v>1</v>
      </c>
      <c r="F143" s="153" t="s">
        <v>394</v>
      </c>
      <c r="H143" s="154">
        <v>138.4</v>
      </c>
      <c r="I143" s="155"/>
      <c r="L143" s="150"/>
      <c r="M143" s="156"/>
      <c r="T143" s="157"/>
      <c r="AT143" s="152" t="s">
        <v>158</v>
      </c>
      <c r="AU143" s="152" t="s">
        <v>82</v>
      </c>
      <c r="AV143" s="12" t="s">
        <v>82</v>
      </c>
      <c r="AW143" s="12" t="s">
        <v>31</v>
      </c>
      <c r="AX143" s="12" t="s">
        <v>74</v>
      </c>
      <c r="AY143" s="152" t="s">
        <v>151</v>
      </c>
    </row>
    <row r="144" spans="2:65" s="12" customFormat="1" ht="10.199999999999999">
      <c r="B144" s="150"/>
      <c r="D144" s="151" t="s">
        <v>158</v>
      </c>
      <c r="E144" s="152" t="s">
        <v>1</v>
      </c>
      <c r="F144" s="153" t="s">
        <v>395</v>
      </c>
      <c r="H144" s="154">
        <v>-115.739</v>
      </c>
      <c r="I144" s="155"/>
      <c r="L144" s="150"/>
      <c r="M144" s="156"/>
      <c r="T144" s="157"/>
      <c r="AT144" s="152" t="s">
        <v>158</v>
      </c>
      <c r="AU144" s="152" t="s">
        <v>82</v>
      </c>
      <c r="AV144" s="12" t="s">
        <v>82</v>
      </c>
      <c r="AW144" s="12" t="s">
        <v>31</v>
      </c>
      <c r="AX144" s="12" t="s">
        <v>74</v>
      </c>
      <c r="AY144" s="152" t="s">
        <v>151</v>
      </c>
    </row>
    <row r="145" spans="2:65" s="13" customFormat="1" ht="10.199999999999999">
      <c r="B145" s="158"/>
      <c r="D145" s="151" t="s">
        <v>158</v>
      </c>
      <c r="E145" s="159" t="s">
        <v>1</v>
      </c>
      <c r="F145" s="160" t="s">
        <v>181</v>
      </c>
      <c r="H145" s="161">
        <v>22.661000000000001</v>
      </c>
      <c r="I145" s="162"/>
      <c r="L145" s="158"/>
      <c r="M145" s="163"/>
      <c r="T145" s="164"/>
      <c r="AT145" s="159" t="s">
        <v>158</v>
      </c>
      <c r="AU145" s="159" t="s">
        <v>82</v>
      </c>
      <c r="AV145" s="13" t="s">
        <v>92</v>
      </c>
      <c r="AW145" s="13" t="s">
        <v>31</v>
      </c>
      <c r="AX145" s="13" t="s">
        <v>78</v>
      </c>
      <c r="AY145" s="159" t="s">
        <v>151</v>
      </c>
    </row>
    <row r="146" spans="2:65" s="1" customFormat="1" ht="37.799999999999997" customHeight="1">
      <c r="B146" s="31"/>
      <c r="C146" s="136" t="s">
        <v>192</v>
      </c>
      <c r="D146" s="136" t="s">
        <v>153</v>
      </c>
      <c r="E146" s="137" t="s">
        <v>182</v>
      </c>
      <c r="F146" s="138" t="s">
        <v>183</v>
      </c>
      <c r="G146" s="139" t="s">
        <v>177</v>
      </c>
      <c r="H146" s="140">
        <v>8.5609999999999999</v>
      </c>
      <c r="I146" s="141"/>
      <c r="J146" s="142">
        <f>ROUND(I146*H146,2)</f>
        <v>0</v>
      </c>
      <c r="K146" s="143"/>
      <c r="L146" s="31"/>
      <c r="M146" s="144" t="s">
        <v>1</v>
      </c>
      <c r="N146" s="145" t="s">
        <v>39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92</v>
      </c>
      <c r="AT146" s="148" t="s">
        <v>153</v>
      </c>
      <c r="AU146" s="148" t="s">
        <v>82</v>
      </c>
      <c r="AY146" s="16" t="s">
        <v>151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6" t="s">
        <v>78</v>
      </c>
      <c r="BK146" s="149">
        <f>ROUND(I146*H146,2)</f>
        <v>0</v>
      </c>
      <c r="BL146" s="16" t="s">
        <v>92</v>
      </c>
      <c r="BM146" s="148" t="s">
        <v>396</v>
      </c>
    </row>
    <row r="147" spans="2:65" s="12" customFormat="1" ht="10.199999999999999">
      <c r="B147" s="150"/>
      <c r="D147" s="151" t="s">
        <v>158</v>
      </c>
      <c r="E147" s="152" t="s">
        <v>1</v>
      </c>
      <c r="F147" s="153" t="s">
        <v>397</v>
      </c>
      <c r="H147" s="154">
        <v>22.661000000000001</v>
      </c>
      <c r="I147" s="155"/>
      <c r="L147" s="150"/>
      <c r="M147" s="156"/>
      <c r="T147" s="157"/>
      <c r="AT147" s="152" t="s">
        <v>158</v>
      </c>
      <c r="AU147" s="152" t="s">
        <v>82</v>
      </c>
      <c r="AV147" s="12" t="s">
        <v>82</v>
      </c>
      <c r="AW147" s="12" t="s">
        <v>31</v>
      </c>
      <c r="AX147" s="12" t="s">
        <v>74</v>
      </c>
      <c r="AY147" s="152" t="s">
        <v>151</v>
      </c>
    </row>
    <row r="148" spans="2:65" s="12" customFormat="1" ht="10.199999999999999">
      <c r="B148" s="150"/>
      <c r="D148" s="151" t="s">
        <v>158</v>
      </c>
      <c r="E148" s="152" t="s">
        <v>1</v>
      </c>
      <c r="F148" s="153" t="s">
        <v>398</v>
      </c>
      <c r="H148" s="154">
        <v>-14.1</v>
      </c>
      <c r="I148" s="155"/>
      <c r="L148" s="150"/>
      <c r="M148" s="156"/>
      <c r="T148" s="157"/>
      <c r="AT148" s="152" t="s">
        <v>158</v>
      </c>
      <c r="AU148" s="152" t="s">
        <v>82</v>
      </c>
      <c r="AV148" s="12" t="s">
        <v>82</v>
      </c>
      <c r="AW148" s="12" t="s">
        <v>31</v>
      </c>
      <c r="AX148" s="12" t="s">
        <v>74</v>
      </c>
      <c r="AY148" s="152" t="s">
        <v>151</v>
      </c>
    </row>
    <row r="149" spans="2:65" s="13" customFormat="1" ht="10.199999999999999">
      <c r="B149" s="158"/>
      <c r="D149" s="151" t="s">
        <v>158</v>
      </c>
      <c r="E149" s="159" t="s">
        <v>1</v>
      </c>
      <c r="F149" s="160" t="s">
        <v>181</v>
      </c>
      <c r="H149" s="161">
        <v>8.5609999999999999</v>
      </c>
      <c r="I149" s="162"/>
      <c r="L149" s="158"/>
      <c r="M149" s="163"/>
      <c r="T149" s="164"/>
      <c r="AT149" s="159" t="s">
        <v>158</v>
      </c>
      <c r="AU149" s="159" t="s">
        <v>82</v>
      </c>
      <c r="AV149" s="13" t="s">
        <v>92</v>
      </c>
      <c r="AW149" s="13" t="s">
        <v>31</v>
      </c>
      <c r="AX149" s="13" t="s">
        <v>78</v>
      </c>
      <c r="AY149" s="159" t="s">
        <v>151</v>
      </c>
    </row>
    <row r="150" spans="2:65" s="1" customFormat="1" ht="37.799999999999997" customHeight="1">
      <c r="B150" s="31"/>
      <c r="C150" s="136" t="s">
        <v>198</v>
      </c>
      <c r="D150" s="136" t="s">
        <v>153</v>
      </c>
      <c r="E150" s="137" t="s">
        <v>188</v>
      </c>
      <c r="F150" s="138" t="s">
        <v>189</v>
      </c>
      <c r="G150" s="139" t="s">
        <v>177</v>
      </c>
      <c r="H150" s="140">
        <v>94.171000000000006</v>
      </c>
      <c r="I150" s="141"/>
      <c r="J150" s="142">
        <f>ROUND(I150*H150,2)</f>
        <v>0</v>
      </c>
      <c r="K150" s="143"/>
      <c r="L150" s="31"/>
      <c r="M150" s="144" t="s">
        <v>1</v>
      </c>
      <c r="N150" s="145" t="s">
        <v>39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92</v>
      </c>
      <c r="AT150" s="148" t="s">
        <v>153</v>
      </c>
      <c r="AU150" s="148" t="s">
        <v>82</v>
      </c>
      <c r="AY150" s="16" t="s">
        <v>151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6" t="s">
        <v>78</v>
      </c>
      <c r="BK150" s="149">
        <f>ROUND(I150*H150,2)</f>
        <v>0</v>
      </c>
      <c r="BL150" s="16" t="s">
        <v>92</v>
      </c>
      <c r="BM150" s="148" t="s">
        <v>399</v>
      </c>
    </row>
    <row r="151" spans="2:65" s="12" customFormat="1" ht="10.199999999999999">
      <c r="B151" s="150"/>
      <c r="D151" s="151" t="s">
        <v>158</v>
      </c>
      <c r="F151" s="153" t="s">
        <v>400</v>
      </c>
      <c r="H151" s="154">
        <v>94.171000000000006</v>
      </c>
      <c r="I151" s="155"/>
      <c r="L151" s="150"/>
      <c r="M151" s="156"/>
      <c r="T151" s="157"/>
      <c r="AT151" s="152" t="s">
        <v>158</v>
      </c>
      <c r="AU151" s="152" t="s">
        <v>82</v>
      </c>
      <c r="AV151" s="12" t="s">
        <v>82</v>
      </c>
      <c r="AW151" s="12" t="s">
        <v>4</v>
      </c>
      <c r="AX151" s="12" t="s">
        <v>78</v>
      </c>
      <c r="AY151" s="152" t="s">
        <v>151</v>
      </c>
    </row>
    <row r="152" spans="2:65" s="1" customFormat="1" ht="33" customHeight="1">
      <c r="B152" s="31"/>
      <c r="C152" s="136" t="s">
        <v>203</v>
      </c>
      <c r="D152" s="136" t="s">
        <v>153</v>
      </c>
      <c r="E152" s="137" t="s">
        <v>193</v>
      </c>
      <c r="F152" s="138" t="s">
        <v>194</v>
      </c>
      <c r="G152" s="139" t="s">
        <v>195</v>
      </c>
      <c r="H152" s="140">
        <v>15.41</v>
      </c>
      <c r="I152" s="141"/>
      <c r="J152" s="142">
        <f>ROUND(I152*H152,2)</f>
        <v>0</v>
      </c>
      <c r="K152" s="143"/>
      <c r="L152" s="31"/>
      <c r="M152" s="144" t="s">
        <v>1</v>
      </c>
      <c r="N152" s="145" t="s">
        <v>39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92</v>
      </c>
      <c r="AT152" s="148" t="s">
        <v>153</v>
      </c>
      <c r="AU152" s="148" t="s">
        <v>82</v>
      </c>
      <c r="AY152" s="16" t="s">
        <v>151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6" t="s">
        <v>78</v>
      </c>
      <c r="BK152" s="149">
        <f>ROUND(I152*H152,2)</f>
        <v>0</v>
      </c>
      <c r="BL152" s="16" t="s">
        <v>92</v>
      </c>
      <c r="BM152" s="148" t="s">
        <v>401</v>
      </c>
    </row>
    <row r="153" spans="2:65" s="12" customFormat="1" ht="10.199999999999999">
      <c r="B153" s="150"/>
      <c r="D153" s="151" t="s">
        <v>158</v>
      </c>
      <c r="F153" s="153" t="s">
        <v>402</v>
      </c>
      <c r="H153" s="154">
        <v>15.41</v>
      </c>
      <c r="I153" s="155"/>
      <c r="L153" s="150"/>
      <c r="M153" s="156"/>
      <c r="T153" s="157"/>
      <c r="AT153" s="152" t="s">
        <v>158</v>
      </c>
      <c r="AU153" s="152" t="s">
        <v>82</v>
      </c>
      <c r="AV153" s="12" t="s">
        <v>82</v>
      </c>
      <c r="AW153" s="12" t="s">
        <v>4</v>
      </c>
      <c r="AX153" s="12" t="s">
        <v>78</v>
      </c>
      <c r="AY153" s="152" t="s">
        <v>151</v>
      </c>
    </row>
    <row r="154" spans="2:65" s="1" customFormat="1" ht="16.5" customHeight="1">
      <c r="B154" s="31"/>
      <c r="C154" s="136" t="s">
        <v>8</v>
      </c>
      <c r="D154" s="136" t="s">
        <v>153</v>
      </c>
      <c r="E154" s="137" t="s">
        <v>199</v>
      </c>
      <c r="F154" s="138" t="s">
        <v>200</v>
      </c>
      <c r="G154" s="139" t="s">
        <v>177</v>
      </c>
      <c r="H154" s="140">
        <v>14.1</v>
      </c>
      <c r="I154" s="141"/>
      <c r="J154" s="142">
        <f>ROUND(I154*H154,2)</f>
        <v>0</v>
      </c>
      <c r="K154" s="143"/>
      <c r="L154" s="31"/>
      <c r="M154" s="144" t="s">
        <v>1</v>
      </c>
      <c r="N154" s="145" t="s">
        <v>39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92</v>
      </c>
      <c r="AT154" s="148" t="s">
        <v>153</v>
      </c>
      <c r="AU154" s="148" t="s">
        <v>82</v>
      </c>
      <c r="AY154" s="16" t="s">
        <v>151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6" t="s">
        <v>78</v>
      </c>
      <c r="BK154" s="149">
        <f>ROUND(I154*H154,2)</f>
        <v>0</v>
      </c>
      <c r="BL154" s="16" t="s">
        <v>92</v>
      </c>
      <c r="BM154" s="148" t="s">
        <v>403</v>
      </c>
    </row>
    <row r="155" spans="2:65" s="12" customFormat="1" ht="10.199999999999999">
      <c r="B155" s="150"/>
      <c r="D155" s="151" t="s">
        <v>158</v>
      </c>
      <c r="E155" s="152" t="s">
        <v>1</v>
      </c>
      <c r="F155" s="153" t="s">
        <v>404</v>
      </c>
      <c r="H155" s="154">
        <v>14.1</v>
      </c>
      <c r="I155" s="155"/>
      <c r="L155" s="150"/>
      <c r="M155" s="156"/>
      <c r="T155" s="157"/>
      <c r="AT155" s="152" t="s">
        <v>158</v>
      </c>
      <c r="AU155" s="152" t="s">
        <v>82</v>
      </c>
      <c r="AV155" s="12" t="s">
        <v>82</v>
      </c>
      <c r="AW155" s="12" t="s">
        <v>31</v>
      </c>
      <c r="AX155" s="12" t="s">
        <v>78</v>
      </c>
      <c r="AY155" s="152" t="s">
        <v>151</v>
      </c>
    </row>
    <row r="156" spans="2:65" s="1" customFormat="1" ht="37.799999999999997" customHeight="1">
      <c r="B156" s="31"/>
      <c r="C156" s="136" t="s">
        <v>218</v>
      </c>
      <c r="D156" s="136" t="s">
        <v>153</v>
      </c>
      <c r="E156" s="137" t="s">
        <v>204</v>
      </c>
      <c r="F156" s="138" t="s">
        <v>205</v>
      </c>
      <c r="G156" s="139" t="s">
        <v>156</v>
      </c>
      <c r="H156" s="140">
        <v>145.80000000000001</v>
      </c>
      <c r="I156" s="141"/>
      <c r="J156" s="142">
        <f>ROUND(I156*H156,2)</f>
        <v>0</v>
      </c>
      <c r="K156" s="143"/>
      <c r="L156" s="31"/>
      <c r="M156" s="144" t="s">
        <v>1</v>
      </c>
      <c r="N156" s="145" t="s">
        <v>39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92</v>
      </c>
      <c r="AT156" s="148" t="s">
        <v>153</v>
      </c>
      <c r="AU156" s="148" t="s">
        <v>82</v>
      </c>
      <c r="AY156" s="16" t="s">
        <v>151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6" t="s">
        <v>78</v>
      </c>
      <c r="BK156" s="149">
        <f>ROUND(I156*H156,2)</f>
        <v>0</v>
      </c>
      <c r="BL156" s="16" t="s">
        <v>92</v>
      </c>
      <c r="BM156" s="148" t="s">
        <v>405</v>
      </c>
    </row>
    <row r="157" spans="2:65" s="1" customFormat="1" ht="24.15" customHeight="1">
      <c r="B157" s="31"/>
      <c r="C157" s="136" t="s">
        <v>222</v>
      </c>
      <c r="D157" s="136" t="s">
        <v>153</v>
      </c>
      <c r="E157" s="137" t="s">
        <v>207</v>
      </c>
      <c r="F157" s="138" t="s">
        <v>208</v>
      </c>
      <c r="G157" s="139" t="s">
        <v>156</v>
      </c>
      <c r="H157" s="140">
        <v>389.84</v>
      </c>
      <c r="I157" s="141"/>
      <c r="J157" s="142">
        <f>ROUND(I157*H157,2)</f>
        <v>0</v>
      </c>
      <c r="K157" s="143"/>
      <c r="L157" s="31"/>
      <c r="M157" s="144" t="s">
        <v>1</v>
      </c>
      <c r="N157" s="145" t="s">
        <v>39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92</v>
      </c>
      <c r="AT157" s="148" t="s">
        <v>153</v>
      </c>
      <c r="AU157" s="148" t="s">
        <v>82</v>
      </c>
      <c r="AY157" s="16" t="s">
        <v>151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6" t="s">
        <v>78</v>
      </c>
      <c r="BK157" s="149">
        <f>ROUND(I157*H157,2)</f>
        <v>0</v>
      </c>
      <c r="BL157" s="16" t="s">
        <v>92</v>
      </c>
      <c r="BM157" s="148" t="s">
        <v>406</v>
      </c>
    </row>
    <row r="158" spans="2:65" s="12" customFormat="1" ht="10.199999999999999">
      <c r="B158" s="150"/>
      <c r="D158" s="151" t="s">
        <v>158</v>
      </c>
      <c r="E158" s="152" t="s">
        <v>1</v>
      </c>
      <c r="F158" s="153" t="s">
        <v>407</v>
      </c>
      <c r="H158" s="154">
        <v>207.8</v>
      </c>
      <c r="I158" s="155"/>
      <c r="L158" s="150"/>
      <c r="M158" s="156"/>
      <c r="T158" s="157"/>
      <c r="AT158" s="152" t="s">
        <v>158</v>
      </c>
      <c r="AU158" s="152" t="s">
        <v>82</v>
      </c>
      <c r="AV158" s="12" t="s">
        <v>82</v>
      </c>
      <c r="AW158" s="12" t="s">
        <v>31</v>
      </c>
      <c r="AX158" s="12" t="s">
        <v>74</v>
      </c>
      <c r="AY158" s="152" t="s">
        <v>151</v>
      </c>
    </row>
    <row r="159" spans="2:65" s="12" customFormat="1" ht="10.199999999999999">
      <c r="B159" s="150"/>
      <c r="D159" s="151" t="s">
        <v>158</v>
      </c>
      <c r="E159" s="152" t="s">
        <v>1</v>
      </c>
      <c r="F159" s="153" t="s">
        <v>408</v>
      </c>
      <c r="H159" s="154">
        <v>2.6</v>
      </c>
      <c r="I159" s="155"/>
      <c r="L159" s="150"/>
      <c r="M159" s="156"/>
      <c r="T159" s="157"/>
      <c r="AT159" s="152" t="s">
        <v>158</v>
      </c>
      <c r="AU159" s="152" t="s">
        <v>82</v>
      </c>
      <c r="AV159" s="12" t="s">
        <v>82</v>
      </c>
      <c r="AW159" s="12" t="s">
        <v>31</v>
      </c>
      <c r="AX159" s="12" t="s">
        <v>74</v>
      </c>
      <c r="AY159" s="152" t="s">
        <v>151</v>
      </c>
    </row>
    <row r="160" spans="2:65" s="12" customFormat="1" ht="10.199999999999999">
      <c r="B160" s="150"/>
      <c r="D160" s="151" t="s">
        <v>158</v>
      </c>
      <c r="E160" s="152" t="s">
        <v>1</v>
      </c>
      <c r="F160" s="153" t="s">
        <v>409</v>
      </c>
      <c r="H160" s="154">
        <v>2.2000000000000002</v>
      </c>
      <c r="I160" s="155"/>
      <c r="L160" s="150"/>
      <c r="M160" s="156"/>
      <c r="T160" s="157"/>
      <c r="AT160" s="152" t="s">
        <v>158</v>
      </c>
      <c r="AU160" s="152" t="s">
        <v>82</v>
      </c>
      <c r="AV160" s="12" t="s">
        <v>82</v>
      </c>
      <c r="AW160" s="12" t="s">
        <v>31</v>
      </c>
      <c r="AX160" s="12" t="s">
        <v>74</v>
      </c>
      <c r="AY160" s="152" t="s">
        <v>151</v>
      </c>
    </row>
    <row r="161" spans="2:65" s="12" customFormat="1" ht="30.6">
      <c r="B161" s="150"/>
      <c r="D161" s="151" t="s">
        <v>158</v>
      </c>
      <c r="E161" s="152" t="s">
        <v>1</v>
      </c>
      <c r="F161" s="153" t="s">
        <v>410</v>
      </c>
      <c r="H161" s="154">
        <v>51.6</v>
      </c>
      <c r="I161" s="155"/>
      <c r="L161" s="150"/>
      <c r="M161" s="156"/>
      <c r="T161" s="157"/>
      <c r="AT161" s="152" t="s">
        <v>158</v>
      </c>
      <c r="AU161" s="152" t="s">
        <v>82</v>
      </c>
      <c r="AV161" s="12" t="s">
        <v>82</v>
      </c>
      <c r="AW161" s="12" t="s">
        <v>31</v>
      </c>
      <c r="AX161" s="12" t="s">
        <v>74</v>
      </c>
      <c r="AY161" s="152" t="s">
        <v>151</v>
      </c>
    </row>
    <row r="162" spans="2:65" s="12" customFormat="1" ht="30.6">
      <c r="B162" s="150"/>
      <c r="D162" s="151" t="s">
        <v>158</v>
      </c>
      <c r="E162" s="152" t="s">
        <v>1</v>
      </c>
      <c r="F162" s="153" t="s">
        <v>411</v>
      </c>
      <c r="H162" s="154">
        <v>38.6</v>
      </c>
      <c r="I162" s="155"/>
      <c r="L162" s="150"/>
      <c r="M162" s="156"/>
      <c r="T162" s="157"/>
      <c r="AT162" s="152" t="s">
        <v>158</v>
      </c>
      <c r="AU162" s="152" t="s">
        <v>82</v>
      </c>
      <c r="AV162" s="12" t="s">
        <v>82</v>
      </c>
      <c r="AW162" s="12" t="s">
        <v>31</v>
      </c>
      <c r="AX162" s="12" t="s">
        <v>74</v>
      </c>
      <c r="AY162" s="152" t="s">
        <v>151</v>
      </c>
    </row>
    <row r="163" spans="2:65" s="12" customFormat="1" ht="30.6">
      <c r="B163" s="150"/>
      <c r="D163" s="151" t="s">
        <v>158</v>
      </c>
      <c r="E163" s="152" t="s">
        <v>1</v>
      </c>
      <c r="F163" s="153" t="s">
        <v>412</v>
      </c>
      <c r="H163" s="154">
        <v>43.6</v>
      </c>
      <c r="I163" s="155"/>
      <c r="L163" s="150"/>
      <c r="M163" s="156"/>
      <c r="T163" s="157"/>
      <c r="AT163" s="152" t="s">
        <v>158</v>
      </c>
      <c r="AU163" s="152" t="s">
        <v>82</v>
      </c>
      <c r="AV163" s="12" t="s">
        <v>82</v>
      </c>
      <c r="AW163" s="12" t="s">
        <v>31</v>
      </c>
      <c r="AX163" s="12" t="s">
        <v>74</v>
      </c>
      <c r="AY163" s="152" t="s">
        <v>151</v>
      </c>
    </row>
    <row r="164" spans="2:65" s="12" customFormat="1" ht="10.199999999999999">
      <c r="B164" s="150"/>
      <c r="D164" s="151" t="s">
        <v>158</v>
      </c>
      <c r="E164" s="152" t="s">
        <v>1</v>
      </c>
      <c r="F164" s="153" t="s">
        <v>413</v>
      </c>
      <c r="H164" s="154">
        <v>8</v>
      </c>
      <c r="I164" s="155"/>
      <c r="L164" s="150"/>
      <c r="M164" s="156"/>
      <c r="T164" s="157"/>
      <c r="AT164" s="152" t="s">
        <v>158</v>
      </c>
      <c r="AU164" s="152" t="s">
        <v>82</v>
      </c>
      <c r="AV164" s="12" t="s">
        <v>82</v>
      </c>
      <c r="AW164" s="12" t="s">
        <v>31</v>
      </c>
      <c r="AX164" s="12" t="s">
        <v>74</v>
      </c>
      <c r="AY164" s="152" t="s">
        <v>151</v>
      </c>
    </row>
    <row r="165" spans="2:65" s="13" customFormat="1" ht="10.199999999999999">
      <c r="B165" s="158"/>
      <c r="D165" s="151" t="s">
        <v>158</v>
      </c>
      <c r="E165" s="159" t="s">
        <v>1</v>
      </c>
      <c r="F165" s="160" t="s">
        <v>181</v>
      </c>
      <c r="H165" s="161">
        <v>354.4</v>
      </c>
      <c r="I165" s="162"/>
      <c r="L165" s="158"/>
      <c r="M165" s="163"/>
      <c r="T165" s="164"/>
      <c r="AT165" s="159" t="s">
        <v>158</v>
      </c>
      <c r="AU165" s="159" t="s">
        <v>82</v>
      </c>
      <c r="AV165" s="13" t="s">
        <v>92</v>
      </c>
      <c r="AW165" s="13" t="s">
        <v>31</v>
      </c>
      <c r="AX165" s="13" t="s">
        <v>78</v>
      </c>
      <c r="AY165" s="159" t="s">
        <v>151</v>
      </c>
    </row>
    <row r="166" spans="2:65" s="12" customFormat="1" ht="10.199999999999999">
      <c r="B166" s="150"/>
      <c r="D166" s="151" t="s">
        <v>158</v>
      </c>
      <c r="F166" s="153" t="s">
        <v>414</v>
      </c>
      <c r="H166" s="154">
        <v>389.84</v>
      </c>
      <c r="I166" s="155"/>
      <c r="L166" s="150"/>
      <c r="M166" s="156"/>
      <c r="T166" s="157"/>
      <c r="AT166" s="152" t="s">
        <v>158</v>
      </c>
      <c r="AU166" s="152" t="s">
        <v>82</v>
      </c>
      <c r="AV166" s="12" t="s">
        <v>82</v>
      </c>
      <c r="AW166" s="12" t="s">
        <v>4</v>
      </c>
      <c r="AX166" s="12" t="s">
        <v>78</v>
      </c>
      <c r="AY166" s="152" t="s">
        <v>151</v>
      </c>
    </row>
    <row r="167" spans="2:65" s="11" customFormat="1" ht="22.8" customHeight="1">
      <c r="B167" s="124"/>
      <c r="D167" s="125" t="s">
        <v>73</v>
      </c>
      <c r="E167" s="134" t="s">
        <v>170</v>
      </c>
      <c r="F167" s="134" t="s">
        <v>217</v>
      </c>
      <c r="I167" s="127"/>
      <c r="J167" s="135">
        <f>BK167</f>
        <v>0</v>
      </c>
      <c r="L167" s="124"/>
      <c r="M167" s="129"/>
      <c r="P167" s="130">
        <f>SUM(P168:P235)</f>
        <v>0</v>
      </c>
      <c r="R167" s="130">
        <f>SUM(R168:R235)</f>
        <v>344.2811403</v>
      </c>
      <c r="T167" s="131">
        <f>SUM(T168:T235)</f>
        <v>0</v>
      </c>
      <c r="AR167" s="125" t="s">
        <v>78</v>
      </c>
      <c r="AT167" s="132" t="s">
        <v>73</v>
      </c>
      <c r="AU167" s="132" t="s">
        <v>78</v>
      </c>
      <c r="AY167" s="125" t="s">
        <v>151</v>
      </c>
      <c r="BK167" s="133">
        <f>SUM(BK168:BK235)</f>
        <v>0</v>
      </c>
    </row>
    <row r="168" spans="2:65" s="1" customFormat="1" ht="21.75" customHeight="1">
      <c r="B168" s="31"/>
      <c r="C168" s="136" t="s">
        <v>227</v>
      </c>
      <c r="D168" s="136" t="s">
        <v>153</v>
      </c>
      <c r="E168" s="137" t="s">
        <v>219</v>
      </c>
      <c r="F168" s="138" t="s">
        <v>220</v>
      </c>
      <c r="G168" s="139" t="s">
        <v>156</v>
      </c>
      <c r="H168" s="140">
        <v>354.4</v>
      </c>
      <c r="I168" s="141"/>
      <c r="J168" s="142">
        <f>ROUND(I168*H168,2)</f>
        <v>0</v>
      </c>
      <c r="K168" s="143"/>
      <c r="L168" s="31"/>
      <c r="M168" s="144" t="s">
        <v>1</v>
      </c>
      <c r="N168" s="145" t="s">
        <v>39</v>
      </c>
      <c r="P168" s="146">
        <f>O168*H168</f>
        <v>0</v>
      </c>
      <c r="Q168" s="146">
        <v>9.1999999999999998E-2</v>
      </c>
      <c r="R168" s="146">
        <f>Q168*H168</f>
        <v>32.604799999999997</v>
      </c>
      <c r="S168" s="146">
        <v>0</v>
      </c>
      <c r="T168" s="147">
        <f>S168*H168</f>
        <v>0</v>
      </c>
      <c r="AR168" s="148" t="s">
        <v>92</v>
      </c>
      <c r="AT168" s="148" t="s">
        <v>153</v>
      </c>
      <c r="AU168" s="148" t="s">
        <v>82</v>
      </c>
      <c r="AY168" s="16" t="s">
        <v>151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6" t="s">
        <v>78</v>
      </c>
      <c r="BK168" s="149">
        <f>ROUND(I168*H168,2)</f>
        <v>0</v>
      </c>
      <c r="BL168" s="16" t="s">
        <v>92</v>
      </c>
      <c r="BM168" s="148" t="s">
        <v>415</v>
      </c>
    </row>
    <row r="169" spans="2:65" s="12" customFormat="1" ht="10.199999999999999">
      <c r="B169" s="150"/>
      <c r="D169" s="151" t="s">
        <v>158</v>
      </c>
      <c r="E169" s="152" t="s">
        <v>1</v>
      </c>
      <c r="F169" s="153" t="s">
        <v>407</v>
      </c>
      <c r="H169" s="154">
        <v>207.8</v>
      </c>
      <c r="I169" s="155"/>
      <c r="L169" s="150"/>
      <c r="M169" s="156"/>
      <c r="T169" s="157"/>
      <c r="AT169" s="152" t="s">
        <v>158</v>
      </c>
      <c r="AU169" s="152" t="s">
        <v>82</v>
      </c>
      <c r="AV169" s="12" t="s">
        <v>82</v>
      </c>
      <c r="AW169" s="12" t="s">
        <v>31</v>
      </c>
      <c r="AX169" s="12" t="s">
        <v>74</v>
      </c>
      <c r="AY169" s="152" t="s">
        <v>151</v>
      </c>
    </row>
    <row r="170" spans="2:65" s="12" customFormat="1" ht="10.199999999999999">
      <c r="B170" s="150"/>
      <c r="D170" s="151" t="s">
        <v>158</v>
      </c>
      <c r="E170" s="152" t="s">
        <v>1</v>
      </c>
      <c r="F170" s="153" t="s">
        <v>408</v>
      </c>
      <c r="H170" s="154">
        <v>2.6</v>
      </c>
      <c r="I170" s="155"/>
      <c r="L170" s="150"/>
      <c r="M170" s="156"/>
      <c r="T170" s="157"/>
      <c r="AT170" s="152" t="s">
        <v>158</v>
      </c>
      <c r="AU170" s="152" t="s">
        <v>82</v>
      </c>
      <c r="AV170" s="12" t="s">
        <v>82</v>
      </c>
      <c r="AW170" s="12" t="s">
        <v>31</v>
      </c>
      <c r="AX170" s="12" t="s">
        <v>74</v>
      </c>
      <c r="AY170" s="152" t="s">
        <v>151</v>
      </c>
    </row>
    <row r="171" spans="2:65" s="12" customFormat="1" ht="10.199999999999999">
      <c r="B171" s="150"/>
      <c r="D171" s="151" t="s">
        <v>158</v>
      </c>
      <c r="E171" s="152" t="s">
        <v>1</v>
      </c>
      <c r="F171" s="153" t="s">
        <v>409</v>
      </c>
      <c r="H171" s="154">
        <v>2.2000000000000002</v>
      </c>
      <c r="I171" s="155"/>
      <c r="L171" s="150"/>
      <c r="M171" s="156"/>
      <c r="T171" s="157"/>
      <c r="AT171" s="152" t="s">
        <v>158</v>
      </c>
      <c r="AU171" s="152" t="s">
        <v>82</v>
      </c>
      <c r="AV171" s="12" t="s">
        <v>82</v>
      </c>
      <c r="AW171" s="12" t="s">
        <v>31</v>
      </c>
      <c r="AX171" s="12" t="s">
        <v>74</v>
      </c>
      <c r="AY171" s="152" t="s">
        <v>151</v>
      </c>
    </row>
    <row r="172" spans="2:65" s="12" customFormat="1" ht="30.6">
      <c r="B172" s="150"/>
      <c r="D172" s="151" t="s">
        <v>158</v>
      </c>
      <c r="E172" s="152" t="s">
        <v>1</v>
      </c>
      <c r="F172" s="153" t="s">
        <v>410</v>
      </c>
      <c r="H172" s="154">
        <v>51.6</v>
      </c>
      <c r="I172" s="155"/>
      <c r="L172" s="150"/>
      <c r="M172" s="156"/>
      <c r="T172" s="157"/>
      <c r="AT172" s="152" t="s">
        <v>158</v>
      </c>
      <c r="AU172" s="152" t="s">
        <v>82</v>
      </c>
      <c r="AV172" s="12" t="s">
        <v>82</v>
      </c>
      <c r="AW172" s="12" t="s">
        <v>31</v>
      </c>
      <c r="AX172" s="12" t="s">
        <v>74</v>
      </c>
      <c r="AY172" s="152" t="s">
        <v>151</v>
      </c>
    </row>
    <row r="173" spans="2:65" s="12" customFormat="1" ht="30.6">
      <c r="B173" s="150"/>
      <c r="D173" s="151" t="s">
        <v>158</v>
      </c>
      <c r="E173" s="152" t="s">
        <v>1</v>
      </c>
      <c r="F173" s="153" t="s">
        <v>411</v>
      </c>
      <c r="H173" s="154">
        <v>38.6</v>
      </c>
      <c r="I173" s="155"/>
      <c r="L173" s="150"/>
      <c r="M173" s="156"/>
      <c r="T173" s="157"/>
      <c r="AT173" s="152" t="s">
        <v>158</v>
      </c>
      <c r="AU173" s="152" t="s">
        <v>82</v>
      </c>
      <c r="AV173" s="12" t="s">
        <v>82</v>
      </c>
      <c r="AW173" s="12" t="s">
        <v>31</v>
      </c>
      <c r="AX173" s="12" t="s">
        <v>74</v>
      </c>
      <c r="AY173" s="152" t="s">
        <v>151</v>
      </c>
    </row>
    <row r="174" spans="2:65" s="12" customFormat="1" ht="30.6">
      <c r="B174" s="150"/>
      <c r="D174" s="151" t="s">
        <v>158</v>
      </c>
      <c r="E174" s="152" t="s">
        <v>1</v>
      </c>
      <c r="F174" s="153" t="s">
        <v>412</v>
      </c>
      <c r="H174" s="154">
        <v>43.6</v>
      </c>
      <c r="I174" s="155"/>
      <c r="L174" s="150"/>
      <c r="M174" s="156"/>
      <c r="T174" s="157"/>
      <c r="AT174" s="152" t="s">
        <v>158</v>
      </c>
      <c r="AU174" s="152" t="s">
        <v>82</v>
      </c>
      <c r="AV174" s="12" t="s">
        <v>82</v>
      </c>
      <c r="AW174" s="12" t="s">
        <v>31</v>
      </c>
      <c r="AX174" s="12" t="s">
        <v>74</v>
      </c>
      <c r="AY174" s="152" t="s">
        <v>151</v>
      </c>
    </row>
    <row r="175" spans="2:65" s="12" customFormat="1" ht="10.199999999999999">
      <c r="B175" s="150"/>
      <c r="D175" s="151" t="s">
        <v>158</v>
      </c>
      <c r="E175" s="152" t="s">
        <v>1</v>
      </c>
      <c r="F175" s="153" t="s">
        <v>413</v>
      </c>
      <c r="H175" s="154">
        <v>8</v>
      </c>
      <c r="I175" s="155"/>
      <c r="L175" s="150"/>
      <c r="M175" s="156"/>
      <c r="T175" s="157"/>
      <c r="AT175" s="152" t="s">
        <v>158</v>
      </c>
      <c r="AU175" s="152" t="s">
        <v>82</v>
      </c>
      <c r="AV175" s="12" t="s">
        <v>82</v>
      </c>
      <c r="AW175" s="12" t="s">
        <v>31</v>
      </c>
      <c r="AX175" s="12" t="s">
        <v>74</v>
      </c>
      <c r="AY175" s="152" t="s">
        <v>151</v>
      </c>
    </row>
    <row r="176" spans="2:65" s="13" customFormat="1" ht="10.199999999999999">
      <c r="B176" s="158"/>
      <c r="D176" s="151" t="s">
        <v>158</v>
      </c>
      <c r="E176" s="159" t="s">
        <v>1</v>
      </c>
      <c r="F176" s="160" t="s">
        <v>181</v>
      </c>
      <c r="H176" s="161">
        <v>354.4</v>
      </c>
      <c r="I176" s="162"/>
      <c r="L176" s="158"/>
      <c r="M176" s="163"/>
      <c r="T176" s="164"/>
      <c r="AT176" s="159" t="s">
        <v>158</v>
      </c>
      <c r="AU176" s="159" t="s">
        <v>82</v>
      </c>
      <c r="AV176" s="13" t="s">
        <v>92</v>
      </c>
      <c r="AW176" s="13" t="s">
        <v>31</v>
      </c>
      <c r="AX176" s="13" t="s">
        <v>78</v>
      </c>
      <c r="AY176" s="159" t="s">
        <v>151</v>
      </c>
    </row>
    <row r="177" spans="2:65" s="1" customFormat="1" ht="24.15" customHeight="1">
      <c r="B177" s="31"/>
      <c r="C177" s="136" t="s">
        <v>232</v>
      </c>
      <c r="D177" s="136" t="s">
        <v>153</v>
      </c>
      <c r="E177" s="137" t="s">
        <v>416</v>
      </c>
      <c r="F177" s="138" t="s">
        <v>417</v>
      </c>
      <c r="G177" s="139" t="s">
        <v>156</v>
      </c>
      <c r="H177" s="140">
        <v>155.97999999999999</v>
      </c>
      <c r="I177" s="141"/>
      <c r="J177" s="142">
        <f>ROUND(I177*H177,2)</f>
        <v>0</v>
      </c>
      <c r="K177" s="143"/>
      <c r="L177" s="31"/>
      <c r="M177" s="144" t="s">
        <v>1</v>
      </c>
      <c r="N177" s="145" t="s">
        <v>39</v>
      </c>
      <c r="P177" s="146">
        <f>O177*H177</f>
        <v>0</v>
      </c>
      <c r="Q177" s="146">
        <v>0.34499999999999997</v>
      </c>
      <c r="R177" s="146">
        <f>Q177*H177</f>
        <v>53.813099999999991</v>
      </c>
      <c r="S177" s="146">
        <v>0</v>
      </c>
      <c r="T177" s="147">
        <f>S177*H177</f>
        <v>0</v>
      </c>
      <c r="AR177" s="148" t="s">
        <v>92</v>
      </c>
      <c r="AT177" s="148" t="s">
        <v>153</v>
      </c>
      <c r="AU177" s="148" t="s">
        <v>82</v>
      </c>
      <c r="AY177" s="16" t="s">
        <v>151</v>
      </c>
      <c r="BE177" s="149">
        <f>IF(N177="základní",J177,0)</f>
        <v>0</v>
      </c>
      <c r="BF177" s="149">
        <f>IF(N177="snížená",J177,0)</f>
        <v>0</v>
      </c>
      <c r="BG177" s="149">
        <f>IF(N177="zákl. přenesená",J177,0)</f>
        <v>0</v>
      </c>
      <c r="BH177" s="149">
        <f>IF(N177="sníž. přenesená",J177,0)</f>
        <v>0</v>
      </c>
      <c r="BI177" s="149">
        <f>IF(N177="nulová",J177,0)</f>
        <v>0</v>
      </c>
      <c r="BJ177" s="16" t="s">
        <v>78</v>
      </c>
      <c r="BK177" s="149">
        <f>ROUND(I177*H177,2)</f>
        <v>0</v>
      </c>
      <c r="BL177" s="16" t="s">
        <v>92</v>
      </c>
      <c r="BM177" s="148" t="s">
        <v>418</v>
      </c>
    </row>
    <row r="178" spans="2:65" s="12" customFormat="1" ht="30.6">
      <c r="B178" s="150"/>
      <c r="D178" s="151" t="s">
        <v>158</v>
      </c>
      <c r="E178" s="152" t="s">
        <v>1</v>
      </c>
      <c r="F178" s="153" t="s">
        <v>410</v>
      </c>
      <c r="H178" s="154">
        <v>51.6</v>
      </c>
      <c r="I178" s="155"/>
      <c r="L178" s="150"/>
      <c r="M178" s="156"/>
      <c r="T178" s="157"/>
      <c r="AT178" s="152" t="s">
        <v>158</v>
      </c>
      <c r="AU178" s="152" t="s">
        <v>82</v>
      </c>
      <c r="AV178" s="12" t="s">
        <v>82</v>
      </c>
      <c r="AW178" s="12" t="s">
        <v>31</v>
      </c>
      <c r="AX178" s="12" t="s">
        <v>74</v>
      </c>
      <c r="AY178" s="152" t="s">
        <v>151</v>
      </c>
    </row>
    <row r="179" spans="2:65" s="12" customFormat="1" ht="30.6">
      <c r="B179" s="150"/>
      <c r="D179" s="151" t="s">
        <v>158</v>
      </c>
      <c r="E179" s="152" t="s">
        <v>1</v>
      </c>
      <c r="F179" s="153" t="s">
        <v>411</v>
      </c>
      <c r="H179" s="154">
        <v>38.6</v>
      </c>
      <c r="I179" s="155"/>
      <c r="L179" s="150"/>
      <c r="M179" s="156"/>
      <c r="T179" s="157"/>
      <c r="AT179" s="152" t="s">
        <v>158</v>
      </c>
      <c r="AU179" s="152" t="s">
        <v>82</v>
      </c>
      <c r="AV179" s="12" t="s">
        <v>82</v>
      </c>
      <c r="AW179" s="12" t="s">
        <v>31</v>
      </c>
      <c r="AX179" s="12" t="s">
        <v>74</v>
      </c>
      <c r="AY179" s="152" t="s">
        <v>151</v>
      </c>
    </row>
    <row r="180" spans="2:65" s="12" customFormat="1" ht="30.6">
      <c r="B180" s="150"/>
      <c r="D180" s="151" t="s">
        <v>158</v>
      </c>
      <c r="E180" s="152" t="s">
        <v>1</v>
      </c>
      <c r="F180" s="153" t="s">
        <v>412</v>
      </c>
      <c r="H180" s="154">
        <v>43.6</v>
      </c>
      <c r="I180" s="155"/>
      <c r="L180" s="150"/>
      <c r="M180" s="156"/>
      <c r="T180" s="157"/>
      <c r="AT180" s="152" t="s">
        <v>158</v>
      </c>
      <c r="AU180" s="152" t="s">
        <v>82</v>
      </c>
      <c r="AV180" s="12" t="s">
        <v>82</v>
      </c>
      <c r="AW180" s="12" t="s">
        <v>31</v>
      </c>
      <c r="AX180" s="12" t="s">
        <v>74</v>
      </c>
      <c r="AY180" s="152" t="s">
        <v>151</v>
      </c>
    </row>
    <row r="181" spans="2:65" s="12" customFormat="1" ht="10.199999999999999">
      <c r="B181" s="150"/>
      <c r="D181" s="151" t="s">
        <v>158</v>
      </c>
      <c r="E181" s="152" t="s">
        <v>1</v>
      </c>
      <c r="F181" s="153" t="s">
        <v>413</v>
      </c>
      <c r="H181" s="154">
        <v>8</v>
      </c>
      <c r="I181" s="155"/>
      <c r="L181" s="150"/>
      <c r="M181" s="156"/>
      <c r="T181" s="157"/>
      <c r="AT181" s="152" t="s">
        <v>158</v>
      </c>
      <c r="AU181" s="152" t="s">
        <v>82</v>
      </c>
      <c r="AV181" s="12" t="s">
        <v>82</v>
      </c>
      <c r="AW181" s="12" t="s">
        <v>31</v>
      </c>
      <c r="AX181" s="12" t="s">
        <v>74</v>
      </c>
      <c r="AY181" s="152" t="s">
        <v>151</v>
      </c>
    </row>
    <row r="182" spans="2:65" s="13" customFormat="1" ht="10.199999999999999">
      <c r="B182" s="158"/>
      <c r="D182" s="151" t="s">
        <v>158</v>
      </c>
      <c r="E182" s="159" t="s">
        <v>1</v>
      </c>
      <c r="F182" s="160" t="s">
        <v>181</v>
      </c>
      <c r="H182" s="161">
        <v>141.80000000000001</v>
      </c>
      <c r="I182" s="162"/>
      <c r="L182" s="158"/>
      <c r="M182" s="163"/>
      <c r="T182" s="164"/>
      <c r="AT182" s="159" t="s">
        <v>158</v>
      </c>
      <c r="AU182" s="159" t="s">
        <v>82</v>
      </c>
      <c r="AV182" s="13" t="s">
        <v>92</v>
      </c>
      <c r="AW182" s="13" t="s">
        <v>31</v>
      </c>
      <c r="AX182" s="13" t="s">
        <v>78</v>
      </c>
      <c r="AY182" s="159" t="s">
        <v>151</v>
      </c>
    </row>
    <row r="183" spans="2:65" s="12" customFormat="1" ht="10.199999999999999">
      <c r="B183" s="150"/>
      <c r="D183" s="151" t="s">
        <v>158</v>
      </c>
      <c r="F183" s="153" t="s">
        <v>419</v>
      </c>
      <c r="H183" s="154">
        <v>155.97999999999999</v>
      </c>
      <c r="I183" s="155"/>
      <c r="L183" s="150"/>
      <c r="M183" s="156"/>
      <c r="T183" s="157"/>
      <c r="AT183" s="152" t="s">
        <v>158</v>
      </c>
      <c r="AU183" s="152" t="s">
        <v>82</v>
      </c>
      <c r="AV183" s="12" t="s">
        <v>82</v>
      </c>
      <c r="AW183" s="12" t="s">
        <v>4</v>
      </c>
      <c r="AX183" s="12" t="s">
        <v>78</v>
      </c>
      <c r="AY183" s="152" t="s">
        <v>151</v>
      </c>
    </row>
    <row r="184" spans="2:65" s="1" customFormat="1" ht="24.15" customHeight="1">
      <c r="B184" s="31"/>
      <c r="C184" s="136" t="s">
        <v>236</v>
      </c>
      <c r="D184" s="136" t="s">
        <v>153</v>
      </c>
      <c r="E184" s="137" t="s">
        <v>228</v>
      </c>
      <c r="F184" s="138" t="s">
        <v>229</v>
      </c>
      <c r="G184" s="139" t="s">
        <v>156</v>
      </c>
      <c r="H184" s="140">
        <v>233.86</v>
      </c>
      <c r="I184" s="141"/>
      <c r="J184" s="142">
        <f>ROUND(I184*H184,2)</f>
        <v>0</v>
      </c>
      <c r="K184" s="143"/>
      <c r="L184" s="31"/>
      <c r="M184" s="144" t="s">
        <v>1</v>
      </c>
      <c r="N184" s="145" t="s">
        <v>39</v>
      </c>
      <c r="P184" s="146">
        <f>O184*H184</f>
        <v>0</v>
      </c>
      <c r="Q184" s="146">
        <v>0.46</v>
      </c>
      <c r="R184" s="146">
        <f>Q184*H184</f>
        <v>107.57560000000001</v>
      </c>
      <c r="S184" s="146">
        <v>0</v>
      </c>
      <c r="T184" s="147">
        <f>S184*H184</f>
        <v>0</v>
      </c>
      <c r="AR184" s="148" t="s">
        <v>92</v>
      </c>
      <c r="AT184" s="148" t="s">
        <v>153</v>
      </c>
      <c r="AU184" s="148" t="s">
        <v>82</v>
      </c>
      <c r="AY184" s="16" t="s">
        <v>151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6" t="s">
        <v>78</v>
      </c>
      <c r="BK184" s="149">
        <f>ROUND(I184*H184,2)</f>
        <v>0</v>
      </c>
      <c r="BL184" s="16" t="s">
        <v>92</v>
      </c>
      <c r="BM184" s="148" t="s">
        <v>420</v>
      </c>
    </row>
    <row r="185" spans="2:65" s="12" customFormat="1" ht="10.199999999999999">
      <c r="B185" s="150"/>
      <c r="D185" s="151" t="s">
        <v>158</v>
      </c>
      <c r="E185" s="152" t="s">
        <v>1</v>
      </c>
      <c r="F185" s="153" t="s">
        <v>407</v>
      </c>
      <c r="H185" s="154">
        <v>207.8</v>
      </c>
      <c r="I185" s="155"/>
      <c r="L185" s="150"/>
      <c r="M185" s="156"/>
      <c r="T185" s="157"/>
      <c r="AT185" s="152" t="s">
        <v>158</v>
      </c>
      <c r="AU185" s="152" t="s">
        <v>82</v>
      </c>
      <c r="AV185" s="12" t="s">
        <v>82</v>
      </c>
      <c r="AW185" s="12" t="s">
        <v>31</v>
      </c>
      <c r="AX185" s="12" t="s">
        <v>74</v>
      </c>
      <c r="AY185" s="152" t="s">
        <v>151</v>
      </c>
    </row>
    <row r="186" spans="2:65" s="12" customFormat="1" ht="10.199999999999999">
      <c r="B186" s="150"/>
      <c r="D186" s="151" t="s">
        <v>158</v>
      </c>
      <c r="E186" s="152" t="s">
        <v>1</v>
      </c>
      <c r="F186" s="153" t="s">
        <v>408</v>
      </c>
      <c r="H186" s="154">
        <v>2.6</v>
      </c>
      <c r="I186" s="155"/>
      <c r="L186" s="150"/>
      <c r="M186" s="156"/>
      <c r="T186" s="157"/>
      <c r="AT186" s="152" t="s">
        <v>158</v>
      </c>
      <c r="AU186" s="152" t="s">
        <v>82</v>
      </c>
      <c r="AV186" s="12" t="s">
        <v>82</v>
      </c>
      <c r="AW186" s="12" t="s">
        <v>31</v>
      </c>
      <c r="AX186" s="12" t="s">
        <v>74</v>
      </c>
      <c r="AY186" s="152" t="s">
        <v>151</v>
      </c>
    </row>
    <row r="187" spans="2:65" s="12" customFormat="1" ht="10.199999999999999">
      <c r="B187" s="150"/>
      <c r="D187" s="151" t="s">
        <v>158</v>
      </c>
      <c r="E187" s="152" t="s">
        <v>1</v>
      </c>
      <c r="F187" s="153" t="s">
        <v>409</v>
      </c>
      <c r="H187" s="154">
        <v>2.2000000000000002</v>
      </c>
      <c r="I187" s="155"/>
      <c r="L187" s="150"/>
      <c r="M187" s="156"/>
      <c r="T187" s="157"/>
      <c r="AT187" s="152" t="s">
        <v>158</v>
      </c>
      <c r="AU187" s="152" t="s">
        <v>82</v>
      </c>
      <c r="AV187" s="12" t="s">
        <v>82</v>
      </c>
      <c r="AW187" s="12" t="s">
        <v>31</v>
      </c>
      <c r="AX187" s="12" t="s">
        <v>74</v>
      </c>
      <c r="AY187" s="152" t="s">
        <v>151</v>
      </c>
    </row>
    <row r="188" spans="2:65" s="13" customFormat="1" ht="10.199999999999999">
      <c r="B188" s="158"/>
      <c r="D188" s="151" t="s">
        <v>158</v>
      </c>
      <c r="E188" s="159" t="s">
        <v>1</v>
      </c>
      <c r="F188" s="160" t="s">
        <v>181</v>
      </c>
      <c r="H188" s="161">
        <v>212.6</v>
      </c>
      <c r="I188" s="162"/>
      <c r="L188" s="158"/>
      <c r="M188" s="163"/>
      <c r="T188" s="164"/>
      <c r="AT188" s="159" t="s">
        <v>158</v>
      </c>
      <c r="AU188" s="159" t="s">
        <v>82</v>
      </c>
      <c r="AV188" s="13" t="s">
        <v>92</v>
      </c>
      <c r="AW188" s="13" t="s">
        <v>31</v>
      </c>
      <c r="AX188" s="13" t="s">
        <v>78</v>
      </c>
      <c r="AY188" s="159" t="s">
        <v>151</v>
      </c>
    </row>
    <row r="189" spans="2:65" s="12" customFormat="1" ht="10.199999999999999">
      <c r="B189" s="150"/>
      <c r="D189" s="151" t="s">
        <v>158</v>
      </c>
      <c r="F189" s="153" t="s">
        <v>421</v>
      </c>
      <c r="H189" s="154">
        <v>233.86</v>
      </c>
      <c r="I189" s="155"/>
      <c r="L189" s="150"/>
      <c r="M189" s="156"/>
      <c r="T189" s="157"/>
      <c r="AT189" s="152" t="s">
        <v>158</v>
      </c>
      <c r="AU189" s="152" t="s">
        <v>82</v>
      </c>
      <c r="AV189" s="12" t="s">
        <v>82</v>
      </c>
      <c r="AW189" s="12" t="s">
        <v>4</v>
      </c>
      <c r="AX189" s="12" t="s">
        <v>78</v>
      </c>
      <c r="AY189" s="152" t="s">
        <v>151</v>
      </c>
    </row>
    <row r="190" spans="2:65" s="1" customFormat="1" ht="33" customHeight="1">
      <c r="B190" s="31"/>
      <c r="C190" s="136" t="s">
        <v>241</v>
      </c>
      <c r="D190" s="136" t="s">
        <v>153</v>
      </c>
      <c r="E190" s="137" t="s">
        <v>233</v>
      </c>
      <c r="F190" s="138" t="s">
        <v>234</v>
      </c>
      <c r="G190" s="139" t="s">
        <v>156</v>
      </c>
      <c r="H190" s="140">
        <v>71.040000000000006</v>
      </c>
      <c r="I190" s="141"/>
      <c r="J190" s="142">
        <f>ROUND(I190*H190,2)</f>
        <v>0</v>
      </c>
      <c r="K190" s="143"/>
      <c r="L190" s="31"/>
      <c r="M190" s="144" t="s">
        <v>1</v>
      </c>
      <c r="N190" s="145" t="s">
        <v>39</v>
      </c>
      <c r="P190" s="146">
        <f>O190*H190</f>
        <v>0</v>
      </c>
      <c r="Q190" s="146">
        <v>0.13188</v>
      </c>
      <c r="R190" s="146">
        <f>Q190*H190</f>
        <v>9.3687552000000007</v>
      </c>
      <c r="S190" s="146">
        <v>0</v>
      </c>
      <c r="T190" s="147">
        <f>S190*H190</f>
        <v>0</v>
      </c>
      <c r="AR190" s="148" t="s">
        <v>92</v>
      </c>
      <c r="AT190" s="148" t="s">
        <v>153</v>
      </c>
      <c r="AU190" s="148" t="s">
        <v>82</v>
      </c>
      <c r="AY190" s="16" t="s">
        <v>151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6" t="s">
        <v>78</v>
      </c>
      <c r="BK190" s="149">
        <f>ROUND(I190*H190,2)</f>
        <v>0</v>
      </c>
      <c r="BL190" s="16" t="s">
        <v>92</v>
      </c>
      <c r="BM190" s="148" t="s">
        <v>422</v>
      </c>
    </row>
    <row r="191" spans="2:65" s="12" customFormat="1" ht="10.199999999999999">
      <c r="B191" s="150"/>
      <c r="D191" s="151" t="s">
        <v>158</v>
      </c>
      <c r="E191" s="152" t="s">
        <v>1</v>
      </c>
      <c r="F191" s="153" t="s">
        <v>391</v>
      </c>
      <c r="H191" s="154">
        <v>71.040000000000006</v>
      </c>
      <c r="I191" s="155"/>
      <c r="L191" s="150"/>
      <c r="M191" s="156"/>
      <c r="T191" s="157"/>
      <c r="AT191" s="152" t="s">
        <v>158</v>
      </c>
      <c r="AU191" s="152" t="s">
        <v>82</v>
      </c>
      <c r="AV191" s="12" t="s">
        <v>82</v>
      </c>
      <c r="AW191" s="12" t="s">
        <v>31</v>
      </c>
      <c r="AX191" s="12" t="s">
        <v>78</v>
      </c>
      <c r="AY191" s="152" t="s">
        <v>151</v>
      </c>
    </row>
    <row r="192" spans="2:65" s="1" customFormat="1" ht="24.15" customHeight="1">
      <c r="B192" s="31"/>
      <c r="C192" s="136" t="s">
        <v>245</v>
      </c>
      <c r="D192" s="136" t="s">
        <v>153</v>
      </c>
      <c r="E192" s="137" t="s">
        <v>237</v>
      </c>
      <c r="F192" s="138" t="s">
        <v>238</v>
      </c>
      <c r="G192" s="139" t="s">
        <v>156</v>
      </c>
      <c r="H192" s="140">
        <v>148.88999999999999</v>
      </c>
      <c r="I192" s="141"/>
      <c r="J192" s="142">
        <f>ROUND(I192*H192,2)</f>
        <v>0</v>
      </c>
      <c r="K192" s="143"/>
      <c r="L192" s="31"/>
      <c r="M192" s="144" t="s">
        <v>1</v>
      </c>
      <c r="N192" s="145" t="s">
        <v>39</v>
      </c>
      <c r="P192" s="146">
        <f>O192*H192</f>
        <v>0</v>
      </c>
      <c r="Q192" s="146">
        <v>0.30651</v>
      </c>
      <c r="R192" s="146">
        <f>Q192*H192</f>
        <v>45.636273899999999</v>
      </c>
      <c r="S192" s="146">
        <v>0</v>
      </c>
      <c r="T192" s="147">
        <f>S192*H192</f>
        <v>0</v>
      </c>
      <c r="AR192" s="148" t="s">
        <v>92</v>
      </c>
      <c r="AT192" s="148" t="s">
        <v>153</v>
      </c>
      <c r="AU192" s="148" t="s">
        <v>82</v>
      </c>
      <c r="AY192" s="16" t="s">
        <v>151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6" t="s">
        <v>78</v>
      </c>
      <c r="BK192" s="149">
        <f>ROUND(I192*H192,2)</f>
        <v>0</v>
      </c>
      <c r="BL192" s="16" t="s">
        <v>92</v>
      </c>
      <c r="BM192" s="148" t="s">
        <v>423</v>
      </c>
    </row>
    <row r="193" spans="2:65" s="12" customFormat="1" ht="30.6">
      <c r="B193" s="150"/>
      <c r="D193" s="151" t="s">
        <v>158</v>
      </c>
      <c r="E193" s="152" t="s">
        <v>1</v>
      </c>
      <c r="F193" s="153" t="s">
        <v>410</v>
      </c>
      <c r="H193" s="154">
        <v>51.6</v>
      </c>
      <c r="I193" s="155"/>
      <c r="L193" s="150"/>
      <c r="M193" s="156"/>
      <c r="T193" s="157"/>
      <c r="AT193" s="152" t="s">
        <v>158</v>
      </c>
      <c r="AU193" s="152" t="s">
        <v>82</v>
      </c>
      <c r="AV193" s="12" t="s">
        <v>82</v>
      </c>
      <c r="AW193" s="12" t="s">
        <v>31</v>
      </c>
      <c r="AX193" s="12" t="s">
        <v>74</v>
      </c>
      <c r="AY193" s="152" t="s">
        <v>151</v>
      </c>
    </row>
    <row r="194" spans="2:65" s="12" customFormat="1" ht="30.6">
      <c r="B194" s="150"/>
      <c r="D194" s="151" t="s">
        <v>158</v>
      </c>
      <c r="E194" s="152" t="s">
        <v>1</v>
      </c>
      <c r="F194" s="153" t="s">
        <v>411</v>
      </c>
      <c r="H194" s="154">
        <v>38.6</v>
      </c>
      <c r="I194" s="155"/>
      <c r="L194" s="150"/>
      <c r="M194" s="156"/>
      <c r="T194" s="157"/>
      <c r="AT194" s="152" t="s">
        <v>158</v>
      </c>
      <c r="AU194" s="152" t="s">
        <v>82</v>
      </c>
      <c r="AV194" s="12" t="s">
        <v>82</v>
      </c>
      <c r="AW194" s="12" t="s">
        <v>31</v>
      </c>
      <c r="AX194" s="12" t="s">
        <v>74</v>
      </c>
      <c r="AY194" s="152" t="s">
        <v>151</v>
      </c>
    </row>
    <row r="195" spans="2:65" s="12" customFormat="1" ht="30.6">
      <c r="B195" s="150"/>
      <c r="D195" s="151" t="s">
        <v>158</v>
      </c>
      <c r="E195" s="152" t="s">
        <v>1</v>
      </c>
      <c r="F195" s="153" t="s">
        <v>412</v>
      </c>
      <c r="H195" s="154">
        <v>43.6</v>
      </c>
      <c r="I195" s="155"/>
      <c r="L195" s="150"/>
      <c r="M195" s="156"/>
      <c r="T195" s="157"/>
      <c r="AT195" s="152" t="s">
        <v>158</v>
      </c>
      <c r="AU195" s="152" t="s">
        <v>82</v>
      </c>
      <c r="AV195" s="12" t="s">
        <v>82</v>
      </c>
      <c r="AW195" s="12" t="s">
        <v>31</v>
      </c>
      <c r="AX195" s="12" t="s">
        <v>74</v>
      </c>
      <c r="AY195" s="152" t="s">
        <v>151</v>
      </c>
    </row>
    <row r="196" spans="2:65" s="12" customFormat="1" ht="10.199999999999999">
      <c r="B196" s="150"/>
      <c r="D196" s="151" t="s">
        <v>158</v>
      </c>
      <c r="E196" s="152" t="s">
        <v>1</v>
      </c>
      <c r="F196" s="153" t="s">
        <v>413</v>
      </c>
      <c r="H196" s="154">
        <v>8</v>
      </c>
      <c r="I196" s="155"/>
      <c r="L196" s="150"/>
      <c r="M196" s="156"/>
      <c r="T196" s="157"/>
      <c r="AT196" s="152" t="s">
        <v>158</v>
      </c>
      <c r="AU196" s="152" t="s">
        <v>82</v>
      </c>
      <c r="AV196" s="12" t="s">
        <v>82</v>
      </c>
      <c r="AW196" s="12" t="s">
        <v>31</v>
      </c>
      <c r="AX196" s="12" t="s">
        <v>74</v>
      </c>
      <c r="AY196" s="152" t="s">
        <v>151</v>
      </c>
    </row>
    <row r="197" spans="2:65" s="13" customFormat="1" ht="10.199999999999999">
      <c r="B197" s="158"/>
      <c r="D197" s="151" t="s">
        <v>158</v>
      </c>
      <c r="E197" s="159" t="s">
        <v>1</v>
      </c>
      <c r="F197" s="160" t="s">
        <v>181</v>
      </c>
      <c r="H197" s="161">
        <v>141.80000000000001</v>
      </c>
      <c r="I197" s="162"/>
      <c r="L197" s="158"/>
      <c r="M197" s="163"/>
      <c r="T197" s="164"/>
      <c r="AT197" s="159" t="s">
        <v>158</v>
      </c>
      <c r="AU197" s="159" t="s">
        <v>82</v>
      </c>
      <c r="AV197" s="13" t="s">
        <v>92</v>
      </c>
      <c r="AW197" s="13" t="s">
        <v>31</v>
      </c>
      <c r="AX197" s="13" t="s">
        <v>78</v>
      </c>
      <c r="AY197" s="159" t="s">
        <v>151</v>
      </c>
    </row>
    <row r="198" spans="2:65" s="12" customFormat="1" ht="10.199999999999999">
      <c r="B198" s="150"/>
      <c r="D198" s="151" t="s">
        <v>158</v>
      </c>
      <c r="F198" s="153" t="s">
        <v>424</v>
      </c>
      <c r="H198" s="154">
        <v>148.88999999999999</v>
      </c>
      <c r="I198" s="155"/>
      <c r="L198" s="150"/>
      <c r="M198" s="156"/>
      <c r="T198" s="157"/>
      <c r="AT198" s="152" t="s">
        <v>158</v>
      </c>
      <c r="AU198" s="152" t="s">
        <v>82</v>
      </c>
      <c r="AV198" s="12" t="s">
        <v>82</v>
      </c>
      <c r="AW198" s="12" t="s">
        <v>4</v>
      </c>
      <c r="AX198" s="12" t="s">
        <v>78</v>
      </c>
      <c r="AY198" s="152" t="s">
        <v>151</v>
      </c>
    </row>
    <row r="199" spans="2:65" s="1" customFormat="1" ht="24.15" customHeight="1">
      <c r="B199" s="31"/>
      <c r="C199" s="136" t="s">
        <v>249</v>
      </c>
      <c r="D199" s="136" t="s">
        <v>153</v>
      </c>
      <c r="E199" s="137" t="s">
        <v>242</v>
      </c>
      <c r="F199" s="138" t="s">
        <v>243</v>
      </c>
      <c r="G199" s="139" t="s">
        <v>156</v>
      </c>
      <c r="H199" s="140">
        <v>71.040000000000006</v>
      </c>
      <c r="I199" s="141"/>
      <c r="J199" s="142">
        <f>ROUND(I199*H199,2)</f>
        <v>0</v>
      </c>
      <c r="K199" s="143"/>
      <c r="L199" s="31"/>
      <c r="M199" s="144" t="s">
        <v>1</v>
      </c>
      <c r="N199" s="145" t="s">
        <v>39</v>
      </c>
      <c r="P199" s="146">
        <f>O199*H199</f>
        <v>0</v>
      </c>
      <c r="Q199" s="146">
        <v>6.0099999999999997E-3</v>
      </c>
      <c r="R199" s="146">
        <f>Q199*H199</f>
        <v>0.42695040000000001</v>
      </c>
      <c r="S199" s="146">
        <v>0</v>
      </c>
      <c r="T199" s="147">
        <f>S199*H199</f>
        <v>0</v>
      </c>
      <c r="AR199" s="148" t="s">
        <v>92</v>
      </c>
      <c r="AT199" s="148" t="s">
        <v>153</v>
      </c>
      <c r="AU199" s="148" t="s">
        <v>82</v>
      </c>
      <c r="AY199" s="16" t="s">
        <v>151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6" t="s">
        <v>78</v>
      </c>
      <c r="BK199" s="149">
        <f>ROUND(I199*H199,2)</f>
        <v>0</v>
      </c>
      <c r="BL199" s="16" t="s">
        <v>92</v>
      </c>
      <c r="BM199" s="148" t="s">
        <v>425</v>
      </c>
    </row>
    <row r="200" spans="2:65" s="12" customFormat="1" ht="10.199999999999999">
      <c r="B200" s="150"/>
      <c r="D200" s="151" t="s">
        <v>158</v>
      </c>
      <c r="E200" s="152" t="s">
        <v>1</v>
      </c>
      <c r="F200" s="153" t="s">
        <v>391</v>
      </c>
      <c r="H200" s="154">
        <v>71.040000000000006</v>
      </c>
      <c r="I200" s="155"/>
      <c r="L200" s="150"/>
      <c r="M200" s="156"/>
      <c r="T200" s="157"/>
      <c r="AT200" s="152" t="s">
        <v>158</v>
      </c>
      <c r="AU200" s="152" t="s">
        <v>82</v>
      </c>
      <c r="AV200" s="12" t="s">
        <v>82</v>
      </c>
      <c r="AW200" s="12" t="s">
        <v>31</v>
      </c>
      <c r="AX200" s="12" t="s">
        <v>78</v>
      </c>
      <c r="AY200" s="152" t="s">
        <v>151</v>
      </c>
    </row>
    <row r="201" spans="2:65" s="1" customFormat="1" ht="21.75" customHeight="1">
      <c r="B201" s="31"/>
      <c r="C201" s="136" t="s">
        <v>7</v>
      </c>
      <c r="D201" s="136" t="s">
        <v>153</v>
      </c>
      <c r="E201" s="137" t="s">
        <v>246</v>
      </c>
      <c r="F201" s="138" t="s">
        <v>247</v>
      </c>
      <c r="G201" s="139" t="s">
        <v>156</v>
      </c>
      <c r="H201" s="140">
        <v>71.040000000000006</v>
      </c>
      <c r="I201" s="141"/>
      <c r="J201" s="142">
        <f>ROUND(I201*H201,2)</f>
        <v>0</v>
      </c>
      <c r="K201" s="143"/>
      <c r="L201" s="31"/>
      <c r="M201" s="144" t="s">
        <v>1</v>
      </c>
      <c r="N201" s="145" t="s">
        <v>39</v>
      </c>
      <c r="P201" s="146">
        <f>O201*H201</f>
        <v>0</v>
      </c>
      <c r="Q201" s="146">
        <v>5.1000000000000004E-4</v>
      </c>
      <c r="R201" s="146">
        <f>Q201*H201</f>
        <v>3.6230400000000003E-2</v>
      </c>
      <c r="S201" s="146">
        <v>0</v>
      </c>
      <c r="T201" s="147">
        <f>S201*H201</f>
        <v>0</v>
      </c>
      <c r="AR201" s="148" t="s">
        <v>92</v>
      </c>
      <c r="AT201" s="148" t="s">
        <v>153</v>
      </c>
      <c r="AU201" s="148" t="s">
        <v>82</v>
      </c>
      <c r="AY201" s="16" t="s">
        <v>151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6" t="s">
        <v>78</v>
      </c>
      <c r="BK201" s="149">
        <f>ROUND(I201*H201,2)</f>
        <v>0</v>
      </c>
      <c r="BL201" s="16" t="s">
        <v>92</v>
      </c>
      <c r="BM201" s="148" t="s">
        <v>426</v>
      </c>
    </row>
    <row r="202" spans="2:65" s="12" customFormat="1" ht="10.199999999999999">
      <c r="B202" s="150"/>
      <c r="D202" s="151" t="s">
        <v>158</v>
      </c>
      <c r="E202" s="152" t="s">
        <v>1</v>
      </c>
      <c r="F202" s="153" t="s">
        <v>391</v>
      </c>
      <c r="H202" s="154">
        <v>71.040000000000006</v>
      </c>
      <c r="I202" s="155"/>
      <c r="L202" s="150"/>
      <c r="M202" s="156"/>
      <c r="T202" s="157"/>
      <c r="AT202" s="152" t="s">
        <v>158</v>
      </c>
      <c r="AU202" s="152" t="s">
        <v>82</v>
      </c>
      <c r="AV202" s="12" t="s">
        <v>82</v>
      </c>
      <c r="AW202" s="12" t="s">
        <v>31</v>
      </c>
      <c r="AX202" s="12" t="s">
        <v>78</v>
      </c>
      <c r="AY202" s="152" t="s">
        <v>151</v>
      </c>
    </row>
    <row r="203" spans="2:65" s="1" customFormat="1" ht="33" customHeight="1">
      <c r="B203" s="31"/>
      <c r="C203" s="136" t="s">
        <v>256</v>
      </c>
      <c r="D203" s="136" t="s">
        <v>153</v>
      </c>
      <c r="E203" s="137" t="s">
        <v>250</v>
      </c>
      <c r="F203" s="138" t="s">
        <v>251</v>
      </c>
      <c r="G203" s="139" t="s">
        <v>156</v>
      </c>
      <c r="H203" s="140">
        <v>71.040000000000006</v>
      </c>
      <c r="I203" s="141"/>
      <c r="J203" s="142">
        <f>ROUND(I203*H203,2)</f>
        <v>0</v>
      </c>
      <c r="K203" s="143"/>
      <c r="L203" s="31"/>
      <c r="M203" s="144" t="s">
        <v>1</v>
      </c>
      <c r="N203" s="145" t="s">
        <v>39</v>
      </c>
      <c r="P203" s="146">
        <f>O203*H203</f>
        <v>0</v>
      </c>
      <c r="Q203" s="146">
        <v>0.12966</v>
      </c>
      <c r="R203" s="146">
        <f>Q203*H203</f>
        <v>9.2110464000000007</v>
      </c>
      <c r="S203" s="146">
        <v>0</v>
      </c>
      <c r="T203" s="147">
        <f>S203*H203</f>
        <v>0</v>
      </c>
      <c r="AR203" s="148" t="s">
        <v>92</v>
      </c>
      <c r="AT203" s="148" t="s">
        <v>153</v>
      </c>
      <c r="AU203" s="148" t="s">
        <v>82</v>
      </c>
      <c r="AY203" s="16" t="s">
        <v>151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6" t="s">
        <v>78</v>
      </c>
      <c r="BK203" s="149">
        <f>ROUND(I203*H203,2)</f>
        <v>0</v>
      </c>
      <c r="BL203" s="16" t="s">
        <v>92</v>
      </c>
      <c r="BM203" s="148" t="s">
        <v>427</v>
      </c>
    </row>
    <row r="204" spans="2:65" s="12" customFormat="1" ht="10.199999999999999">
      <c r="B204" s="150"/>
      <c r="D204" s="151" t="s">
        <v>158</v>
      </c>
      <c r="E204" s="152" t="s">
        <v>1</v>
      </c>
      <c r="F204" s="153" t="s">
        <v>391</v>
      </c>
      <c r="H204" s="154">
        <v>71.040000000000006</v>
      </c>
      <c r="I204" s="155"/>
      <c r="L204" s="150"/>
      <c r="M204" s="156"/>
      <c r="T204" s="157"/>
      <c r="AT204" s="152" t="s">
        <v>158</v>
      </c>
      <c r="AU204" s="152" t="s">
        <v>82</v>
      </c>
      <c r="AV204" s="12" t="s">
        <v>82</v>
      </c>
      <c r="AW204" s="12" t="s">
        <v>31</v>
      </c>
      <c r="AX204" s="12" t="s">
        <v>78</v>
      </c>
      <c r="AY204" s="152" t="s">
        <v>151</v>
      </c>
    </row>
    <row r="205" spans="2:65" s="1" customFormat="1" ht="33" customHeight="1">
      <c r="B205" s="31"/>
      <c r="C205" s="136" t="s">
        <v>262</v>
      </c>
      <c r="D205" s="136" t="s">
        <v>153</v>
      </c>
      <c r="E205" s="137" t="s">
        <v>253</v>
      </c>
      <c r="F205" s="138" t="s">
        <v>254</v>
      </c>
      <c r="G205" s="139" t="s">
        <v>156</v>
      </c>
      <c r="H205" s="140">
        <v>212.6</v>
      </c>
      <c r="I205" s="141"/>
      <c r="J205" s="142">
        <f>ROUND(I205*H205,2)</f>
        <v>0</v>
      </c>
      <c r="K205" s="143"/>
      <c r="L205" s="31"/>
      <c r="M205" s="144" t="s">
        <v>1</v>
      </c>
      <c r="N205" s="145" t="s">
        <v>39</v>
      </c>
      <c r="P205" s="146">
        <f>O205*H205</f>
        <v>0</v>
      </c>
      <c r="Q205" s="146">
        <v>8.9219999999999994E-2</v>
      </c>
      <c r="R205" s="146">
        <f>Q205*H205</f>
        <v>18.968171999999999</v>
      </c>
      <c r="S205" s="146">
        <v>0</v>
      </c>
      <c r="T205" s="147">
        <f>S205*H205</f>
        <v>0</v>
      </c>
      <c r="AR205" s="148" t="s">
        <v>92</v>
      </c>
      <c r="AT205" s="148" t="s">
        <v>153</v>
      </c>
      <c r="AU205" s="148" t="s">
        <v>82</v>
      </c>
      <c r="AY205" s="16" t="s">
        <v>151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6" t="s">
        <v>78</v>
      </c>
      <c r="BK205" s="149">
        <f>ROUND(I205*H205,2)</f>
        <v>0</v>
      </c>
      <c r="BL205" s="16" t="s">
        <v>92</v>
      </c>
      <c r="BM205" s="148" t="s">
        <v>428</v>
      </c>
    </row>
    <row r="206" spans="2:65" s="12" customFormat="1" ht="10.199999999999999">
      <c r="B206" s="150"/>
      <c r="D206" s="151" t="s">
        <v>158</v>
      </c>
      <c r="E206" s="152" t="s">
        <v>1</v>
      </c>
      <c r="F206" s="153" t="s">
        <v>407</v>
      </c>
      <c r="H206" s="154">
        <v>207.8</v>
      </c>
      <c r="I206" s="155"/>
      <c r="L206" s="150"/>
      <c r="M206" s="156"/>
      <c r="T206" s="157"/>
      <c r="AT206" s="152" t="s">
        <v>158</v>
      </c>
      <c r="AU206" s="152" t="s">
        <v>82</v>
      </c>
      <c r="AV206" s="12" t="s">
        <v>82</v>
      </c>
      <c r="AW206" s="12" t="s">
        <v>31</v>
      </c>
      <c r="AX206" s="12" t="s">
        <v>74</v>
      </c>
      <c r="AY206" s="152" t="s">
        <v>151</v>
      </c>
    </row>
    <row r="207" spans="2:65" s="12" customFormat="1" ht="10.199999999999999">
      <c r="B207" s="150"/>
      <c r="D207" s="151" t="s">
        <v>158</v>
      </c>
      <c r="E207" s="152" t="s">
        <v>1</v>
      </c>
      <c r="F207" s="153" t="s">
        <v>408</v>
      </c>
      <c r="H207" s="154">
        <v>2.6</v>
      </c>
      <c r="I207" s="155"/>
      <c r="L207" s="150"/>
      <c r="M207" s="156"/>
      <c r="T207" s="157"/>
      <c r="AT207" s="152" t="s">
        <v>158</v>
      </c>
      <c r="AU207" s="152" t="s">
        <v>82</v>
      </c>
      <c r="AV207" s="12" t="s">
        <v>82</v>
      </c>
      <c r="AW207" s="12" t="s">
        <v>31</v>
      </c>
      <c r="AX207" s="12" t="s">
        <v>74</v>
      </c>
      <c r="AY207" s="152" t="s">
        <v>151</v>
      </c>
    </row>
    <row r="208" spans="2:65" s="12" customFormat="1" ht="10.199999999999999">
      <c r="B208" s="150"/>
      <c r="D208" s="151" t="s">
        <v>158</v>
      </c>
      <c r="E208" s="152" t="s">
        <v>1</v>
      </c>
      <c r="F208" s="153" t="s">
        <v>409</v>
      </c>
      <c r="H208" s="154">
        <v>2.2000000000000002</v>
      </c>
      <c r="I208" s="155"/>
      <c r="L208" s="150"/>
      <c r="M208" s="156"/>
      <c r="T208" s="157"/>
      <c r="AT208" s="152" t="s">
        <v>158</v>
      </c>
      <c r="AU208" s="152" t="s">
        <v>82</v>
      </c>
      <c r="AV208" s="12" t="s">
        <v>82</v>
      </c>
      <c r="AW208" s="12" t="s">
        <v>31</v>
      </c>
      <c r="AX208" s="12" t="s">
        <v>74</v>
      </c>
      <c r="AY208" s="152" t="s">
        <v>151</v>
      </c>
    </row>
    <row r="209" spans="2:65" s="13" customFormat="1" ht="10.199999999999999">
      <c r="B209" s="158"/>
      <c r="D209" s="151" t="s">
        <v>158</v>
      </c>
      <c r="E209" s="159" t="s">
        <v>1</v>
      </c>
      <c r="F209" s="160" t="s">
        <v>181</v>
      </c>
      <c r="H209" s="161">
        <v>212.6</v>
      </c>
      <c r="I209" s="162"/>
      <c r="L209" s="158"/>
      <c r="M209" s="163"/>
      <c r="T209" s="164"/>
      <c r="AT209" s="159" t="s">
        <v>158</v>
      </c>
      <c r="AU209" s="159" t="s">
        <v>82</v>
      </c>
      <c r="AV209" s="13" t="s">
        <v>92</v>
      </c>
      <c r="AW209" s="13" t="s">
        <v>31</v>
      </c>
      <c r="AX209" s="13" t="s">
        <v>78</v>
      </c>
      <c r="AY209" s="159" t="s">
        <v>151</v>
      </c>
    </row>
    <row r="210" spans="2:65" s="1" customFormat="1" ht="21.75" customHeight="1">
      <c r="B210" s="31"/>
      <c r="C210" s="165" t="s">
        <v>267</v>
      </c>
      <c r="D210" s="165" t="s">
        <v>257</v>
      </c>
      <c r="E210" s="166" t="s">
        <v>258</v>
      </c>
      <c r="F210" s="167" t="s">
        <v>259</v>
      </c>
      <c r="G210" s="168" t="s">
        <v>156</v>
      </c>
      <c r="H210" s="169">
        <v>214.03399999999999</v>
      </c>
      <c r="I210" s="170"/>
      <c r="J210" s="171">
        <f>ROUND(I210*H210,2)</f>
        <v>0</v>
      </c>
      <c r="K210" s="172"/>
      <c r="L210" s="173"/>
      <c r="M210" s="174" t="s">
        <v>1</v>
      </c>
      <c r="N210" s="175" t="s">
        <v>39</v>
      </c>
      <c r="P210" s="146">
        <f>O210*H210</f>
        <v>0</v>
      </c>
      <c r="Q210" s="146">
        <v>0.13100000000000001</v>
      </c>
      <c r="R210" s="146">
        <f>Q210*H210</f>
        <v>28.038454000000002</v>
      </c>
      <c r="S210" s="146">
        <v>0</v>
      </c>
      <c r="T210" s="147">
        <f>S210*H210</f>
        <v>0</v>
      </c>
      <c r="AR210" s="148" t="s">
        <v>187</v>
      </c>
      <c r="AT210" s="148" t="s">
        <v>257</v>
      </c>
      <c r="AU210" s="148" t="s">
        <v>82</v>
      </c>
      <c r="AY210" s="16" t="s">
        <v>151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6" t="s">
        <v>78</v>
      </c>
      <c r="BK210" s="149">
        <f>ROUND(I210*H210,2)</f>
        <v>0</v>
      </c>
      <c r="BL210" s="16" t="s">
        <v>92</v>
      </c>
      <c r="BM210" s="148" t="s">
        <v>429</v>
      </c>
    </row>
    <row r="211" spans="2:65" s="12" customFormat="1" ht="10.199999999999999">
      <c r="B211" s="150"/>
      <c r="D211" s="151" t="s">
        <v>158</v>
      </c>
      <c r="E211" s="152" t="s">
        <v>1</v>
      </c>
      <c r="F211" s="153" t="s">
        <v>407</v>
      </c>
      <c r="H211" s="154">
        <v>207.8</v>
      </c>
      <c r="I211" s="155"/>
      <c r="L211" s="150"/>
      <c r="M211" s="156"/>
      <c r="T211" s="157"/>
      <c r="AT211" s="152" t="s">
        <v>158</v>
      </c>
      <c r="AU211" s="152" t="s">
        <v>82</v>
      </c>
      <c r="AV211" s="12" t="s">
        <v>82</v>
      </c>
      <c r="AW211" s="12" t="s">
        <v>31</v>
      </c>
      <c r="AX211" s="12" t="s">
        <v>78</v>
      </c>
      <c r="AY211" s="152" t="s">
        <v>151</v>
      </c>
    </row>
    <row r="212" spans="2:65" s="12" customFormat="1" ht="10.199999999999999">
      <c r="B212" s="150"/>
      <c r="D212" s="151" t="s">
        <v>158</v>
      </c>
      <c r="F212" s="153" t="s">
        <v>430</v>
      </c>
      <c r="H212" s="154">
        <v>214.03399999999999</v>
      </c>
      <c r="I212" s="155"/>
      <c r="L212" s="150"/>
      <c r="M212" s="156"/>
      <c r="T212" s="157"/>
      <c r="AT212" s="152" t="s">
        <v>158</v>
      </c>
      <c r="AU212" s="152" t="s">
        <v>82</v>
      </c>
      <c r="AV212" s="12" t="s">
        <v>82</v>
      </c>
      <c r="AW212" s="12" t="s">
        <v>4</v>
      </c>
      <c r="AX212" s="12" t="s">
        <v>78</v>
      </c>
      <c r="AY212" s="152" t="s">
        <v>151</v>
      </c>
    </row>
    <row r="213" spans="2:65" s="1" customFormat="1" ht="21.75" customHeight="1">
      <c r="B213" s="31"/>
      <c r="C213" s="165" t="s">
        <v>272</v>
      </c>
      <c r="D213" s="165" t="s">
        <v>257</v>
      </c>
      <c r="E213" s="166" t="s">
        <v>263</v>
      </c>
      <c r="F213" s="167" t="s">
        <v>259</v>
      </c>
      <c r="G213" s="168" t="s">
        <v>156</v>
      </c>
      <c r="H213" s="169">
        <v>2.266</v>
      </c>
      <c r="I213" s="170"/>
      <c r="J213" s="171">
        <f>ROUND(I213*H213,2)</f>
        <v>0</v>
      </c>
      <c r="K213" s="172"/>
      <c r="L213" s="173"/>
      <c r="M213" s="174" t="s">
        <v>1</v>
      </c>
      <c r="N213" s="175" t="s">
        <v>39</v>
      </c>
      <c r="P213" s="146">
        <f>O213*H213</f>
        <v>0</v>
      </c>
      <c r="Q213" s="146">
        <v>0.13100000000000001</v>
      </c>
      <c r="R213" s="146">
        <f>Q213*H213</f>
        <v>0.296846</v>
      </c>
      <c r="S213" s="146">
        <v>0</v>
      </c>
      <c r="T213" s="147">
        <f>S213*H213</f>
        <v>0</v>
      </c>
      <c r="AR213" s="148" t="s">
        <v>187</v>
      </c>
      <c r="AT213" s="148" t="s">
        <v>257</v>
      </c>
      <c r="AU213" s="148" t="s">
        <v>82</v>
      </c>
      <c r="AY213" s="16" t="s">
        <v>151</v>
      </c>
      <c r="BE213" s="149">
        <f>IF(N213="základní",J213,0)</f>
        <v>0</v>
      </c>
      <c r="BF213" s="149">
        <f>IF(N213="snížená",J213,0)</f>
        <v>0</v>
      </c>
      <c r="BG213" s="149">
        <f>IF(N213="zákl. přenesená",J213,0)</f>
        <v>0</v>
      </c>
      <c r="BH213" s="149">
        <f>IF(N213="sníž. přenesená",J213,0)</f>
        <v>0</v>
      </c>
      <c r="BI213" s="149">
        <f>IF(N213="nulová",J213,0)</f>
        <v>0</v>
      </c>
      <c r="BJ213" s="16" t="s">
        <v>78</v>
      </c>
      <c r="BK213" s="149">
        <f>ROUND(I213*H213,2)</f>
        <v>0</v>
      </c>
      <c r="BL213" s="16" t="s">
        <v>92</v>
      </c>
      <c r="BM213" s="148" t="s">
        <v>431</v>
      </c>
    </row>
    <row r="214" spans="2:65" s="12" customFormat="1" ht="10.199999999999999">
      <c r="B214" s="150"/>
      <c r="D214" s="151" t="s">
        <v>158</v>
      </c>
      <c r="E214" s="152" t="s">
        <v>1</v>
      </c>
      <c r="F214" s="153" t="s">
        <v>409</v>
      </c>
      <c r="H214" s="154">
        <v>2.2000000000000002</v>
      </c>
      <c r="I214" s="155"/>
      <c r="L214" s="150"/>
      <c r="M214" s="156"/>
      <c r="T214" s="157"/>
      <c r="AT214" s="152" t="s">
        <v>158</v>
      </c>
      <c r="AU214" s="152" t="s">
        <v>82</v>
      </c>
      <c r="AV214" s="12" t="s">
        <v>82</v>
      </c>
      <c r="AW214" s="12" t="s">
        <v>31</v>
      </c>
      <c r="AX214" s="12" t="s">
        <v>78</v>
      </c>
      <c r="AY214" s="152" t="s">
        <v>151</v>
      </c>
    </row>
    <row r="215" spans="2:65" s="12" customFormat="1" ht="10.199999999999999">
      <c r="B215" s="150"/>
      <c r="D215" s="151" t="s">
        <v>158</v>
      </c>
      <c r="F215" s="153" t="s">
        <v>432</v>
      </c>
      <c r="H215" s="154">
        <v>2.266</v>
      </c>
      <c r="I215" s="155"/>
      <c r="L215" s="150"/>
      <c r="M215" s="156"/>
      <c r="T215" s="157"/>
      <c r="AT215" s="152" t="s">
        <v>158</v>
      </c>
      <c r="AU215" s="152" t="s">
        <v>82</v>
      </c>
      <c r="AV215" s="12" t="s">
        <v>82</v>
      </c>
      <c r="AW215" s="12" t="s">
        <v>4</v>
      </c>
      <c r="AX215" s="12" t="s">
        <v>78</v>
      </c>
      <c r="AY215" s="152" t="s">
        <v>151</v>
      </c>
    </row>
    <row r="216" spans="2:65" s="1" customFormat="1" ht="24.15" customHeight="1">
      <c r="B216" s="31"/>
      <c r="C216" s="165" t="s">
        <v>276</v>
      </c>
      <c r="D216" s="165" t="s">
        <v>257</v>
      </c>
      <c r="E216" s="166" t="s">
        <v>268</v>
      </c>
      <c r="F216" s="167" t="s">
        <v>269</v>
      </c>
      <c r="G216" s="168" t="s">
        <v>156</v>
      </c>
      <c r="H216" s="169">
        <v>2.6779999999999999</v>
      </c>
      <c r="I216" s="170"/>
      <c r="J216" s="171">
        <f>ROUND(I216*H216,2)</f>
        <v>0</v>
      </c>
      <c r="K216" s="172"/>
      <c r="L216" s="173"/>
      <c r="M216" s="174" t="s">
        <v>1</v>
      </c>
      <c r="N216" s="175" t="s">
        <v>39</v>
      </c>
      <c r="P216" s="146">
        <f>O216*H216</f>
        <v>0</v>
      </c>
      <c r="Q216" s="146">
        <v>0.13100000000000001</v>
      </c>
      <c r="R216" s="146">
        <f>Q216*H216</f>
        <v>0.35081800000000002</v>
      </c>
      <c r="S216" s="146">
        <v>0</v>
      </c>
      <c r="T216" s="147">
        <f>S216*H216</f>
        <v>0</v>
      </c>
      <c r="AR216" s="148" t="s">
        <v>187</v>
      </c>
      <c r="AT216" s="148" t="s">
        <v>257</v>
      </c>
      <c r="AU216" s="148" t="s">
        <v>82</v>
      </c>
      <c r="AY216" s="16" t="s">
        <v>151</v>
      </c>
      <c r="BE216" s="149">
        <f>IF(N216="základní",J216,0)</f>
        <v>0</v>
      </c>
      <c r="BF216" s="149">
        <f>IF(N216="snížená",J216,0)</f>
        <v>0</v>
      </c>
      <c r="BG216" s="149">
        <f>IF(N216="zákl. přenesená",J216,0)</f>
        <v>0</v>
      </c>
      <c r="BH216" s="149">
        <f>IF(N216="sníž. přenesená",J216,0)</f>
        <v>0</v>
      </c>
      <c r="BI216" s="149">
        <f>IF(N216="nulová",J216,0)</f>
        <v>0</v>
      </c>
      <c r="BJ216" s="16" t="s">
        <v>78</v>
      </c>
      <c r="BK216" s="149">
        <f>ROUND(I216*H216,2)</f>
        <v>0</v>
      </c>
      <c r="BL216" s="16" t="s">
        <v>92</v>
      </c>
      <c r="BM216" s="148" t="s">
        <v>433</v>
      </c>
    </row>
    <row r="217" spans="2:65" s="12" customFormat="1" ht="10.199999999999999">
      <c r="B217" s="150"/>
      <c r="D217" s="151" t="s">
        <v>158</v>
      </c>
      <c r="E217" s="152" t="s">
        <v>1</v>
      </c>
      <c r="F217" s="153" t="s">
        <v>408</v>
      </c>
      <c r="H217" s="154">
        <v>2.6</v>
      </c>
      <c r="I217" s="155"/>
      <c r="L217" s="150"/>
      <c r="M217" s="156"/>
      <c r="T217" s="157"/>
      <c r="AT217" s="152" t="s">
        <v>158</v>
      </c>
      <c r="AU217" s="152" t="s">
        <v>82</v>
      </c>
      <c r="AV217" s="12" t="s">
        <v>82</v>
      </c>
      <c r="AW217" s="12" t="s">
        <v>31</v>
      </c>
      <c r="AX217" s="12" t="s">
        <v>78</v>
      </c>
      <c r="AY217" s="152" t="s">
        <v>151</v>
      </c>
    </row>
    <row r="218" spans="2:65" s="12" customFormat="1" ht="10.199999999999999">
      <c r="B218" s="150"/>
      <c r="D218" s="151" t="s">
        <v>158</v>
      </c>
      <c r="F218" s="153" t="s">
        <v>434</v>
      </c>
      <c r="H218" s="154">
        <v>2.6779999999999999</v>
      </c>
      <c r="I218" s="155"/>
      <c r="L218" s="150"/>
      <c r="M218" s="156"/>
      <c r="T218" s="157"/>
      <c r="AT218" s="152" t="s">
        <v>158</v>
      </c>
      <c r="AU218" s="152" t="s">
        <v>82</v>
      </c>
      <c r="AV218" s="12" t="s">
        <v>82</v>
      </c>
      <c r="AW218" s="12" t="s">
        <v>4</v>
      </c>
      <c r="AX218" s="12" t="s">
        <v>78</v>
      </c>
      <c r="AY218" s="152" t="s">
        <v>151</v>
      </c>
    </row>
    <row r="219" spans="2:65" s="1" customFormat="1" ht="33" customHeight="1">
      <c r="B219" s="31"/>
      <c r="C219" s="136" t="s">
        <v>281</v>
      </c>
      <c r="D219" s="136" t="s">
        <v>153</v>
      </c>
      <c r="E219" s="137" t="s">
        <v>435</v>
      </c>
      <c r="F219" s="138" t="s">
        <v>436</v>
      </c>
      <c r="G219" s="139" t="s">
        <v>156</v>
      </c>
      <c r="H219" s="140">
        <v>141.80000000000001</v>
      </c>
      <c r="I219" s="141"/>
      <c r="J219" s="142">
        <f>ROUND(I219*H219,2)</f>
        <v>0</v>
      </c>
      <c r="K219" s="143"/>
      <c r="L219" s="31"/>
      <c r="M219" s="144" t="s">
        <v>1</v>
      </c>
      <c r="N219" s="145" t="s">
        <v>39</v>
      </c>
      <c r="P219" s="146">
        <f>O219*H219</f>
        <v>0</v>
      </c>
      <c r="Q219" s="146">
        <v>9.0620000000000006E-2</v>
      </c>
      <c r="R219" s="146">
        <f>Q219*H219</f>
        <v>12.849916000000002</v>
      </c>
      <c r="S219" s="146">
        <v>0</v>
      </c>
      <c r="T219" s="147">
        <f>S219*H219</f>
        <v>0</v>
      </c>
      <c r="AR219" s="148" t="s">
        <v>92</v>
      </c>
      <c r="AT219" s="148" t="s">
        <v>153</v>
      </c>
      <c r="AU219" s="148" t="s">
        <v>82</v>
      </c>
      <c r="AY219" s="16" t="s">
        <v>151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6" t="s">
        <v>78</v>
      </c>
      <c r="BK219" s="149">
        <f>ROUND(I219*H219,2)</f>
        <v>0</v>
      </c>
      <c r="BL219" s="16" t="s">
        <v>92</v>
      </c>
      <c r="BM219" s="148" t="s">
        <v>437</v>
      </c>
    </row>
    <row r="220" spans="2:65" s="12" customFormat="1" ht="30.6">
      <c r="B220" s="150"/>
      <c r="D220" s="151" t="s">
        <v>158</v>
      </c>
      <c r="E220" s="152" t="s">
        <v>1</v>
      </c>
      <c r="F220" s="153" t="s">
        <v>410</v>
      </c>
      <c r="H220" s="154">
        <v>51.6</v>
      </c>
      <c r="I220" s="155"/>
      <c r="L220" s="150"/>
      <c r="M220" s="156"/>
      <c r="T220" s="157"/>
      <c r="AT220" s="152" t="s">
        <v>158</v>
      </c>
      <c r="AU220" s="152" t="s">
        <v>82</v>
      </c>
      <c r="AV220" s="12" t="s">
        <v>82</v>
      </c>
      <c r="AW220" s="12" t="s">
        <v>31</v>
      </c>
      <c r="AX220" s="12" t="s">
        <v>74</v>
      </c>
      <c r="AY220" s="152" t="s">
        <v>151</v>
      </c>
    </row>
    <row r="221" spans="2:65" s="12" customFormat="1" ht="30.6">
      <c r="B221" s="150"/>
      <c r="D221" s="151" t="s">
        <v>158</v>
      </c>
      <c r="E221" s="152" t="s">
        <v>1</v>
      </c>
      <c r="F221" s="153" t="s">
        <v>411</v>
      </c>
      <c r="H221" s="154">
        <v>38.6</v>
      </c>
      <c r="I221" s="155"/>
      <c r="L221" s="150"/>
      <c r="M221" s="156"/>
      <c r="T221" s="157"/>
      <c r="AT221" s="152" t="s">
        <v>158</v>
      </c>
      <c r="AU221" s="152" t="s">
        <v>82</v>
      </c>
      <c r="AV221" s="12" t="s">
        <v>82</v>
      </c>
      <c r="AW221" s="12" t="s">
        <v>31</v>
      </c>
      <c r="AX221" s="12" t="s">
        <v>74</v>
      </c>
      <c r="AY221" s="152" t="s">
        <v>151</v>
      </c>
    </row>
    <row r="222" spans="2:65" s="12" customFormat="1" ht="30.6">
      <c r="B222" s="150"/>
      <c r="D222" s="151" t="s">
        <v>158</v>
      </c>
      <c r="E222" s="152" t="s">
        <v>1</v>
      </c>
      <c r="F222" s="153" t="s">
        <v>412</v>
      </c>
      <c r="H222" s="154">
        <v>43.6</v>
      </c>
      <c r="I222" s="155"/>
      <c r="L222" s="150"/>
      <c r="M222" s="156"/>
      <c r="T222" s="157"/>
      <c r="AT222" s="152" t="s">
        <v>158</v>
      </c>
      <c r="AU222" s="152" t="s">
        <v>82</v>
      </c>
      <c r="AV222" s="12" t="s">
        <v>82</v>
      </c>
      <c r="AW222" s="12" t="s">
        <v>31</v>
      </c>
      <c r="AX222" s="12" t="s">
        <v>74</v>
      </c>
      <c r="AY222" s="152" t="s">
        <v>151</v>
      </c>
    </row>
    <row r="223" spans="2:65" s="12" customFormat="1" ht="10.199999999999999">
      <c r="B223" s="150"/>
      <c r="D223" s="151" t="s">
        <v>158</v>
      </c>
      <c r="E223" s="152" t="s">
        <v>1</v>
      </c>
      <c r="F223" s="153" t="s">
        <v>413</v>
      </c>
      <c r="H223" s="154">
        <v>8</v>
      </c>
      <c r="I223" s="155"/>
      <c r="L223" s="150"/>
      <c r="M223" s="156"/>
      <c r="T223" s="157"/>
      <c r="AT223" s="152" t="s">
        <v>158</v>
      </c>
      <c r="AU223" s="152" t="s">
        <v>82</v>
      </c>
      <c r="AV223" s="12" t="s">
        <v>82</v>
      </c>
      <c r="AW223" s="12" t="s">
        <v>31</v>
      </c>
      <c r="AX223" s="12" t="s">
        <v>74</v>
      </c>
      <c r="AY223" s="152" t="s">
        <v>151</v>
      </c>
    </row>
    <row r="224" spans="2:65" s="13" customFormat="1" ht="10.199999999999999">
      <c r="B224" s="158"/>
      <c r="D224" s="151" t="s">
        <v>158</v>
      </c>
      <c r="E224" s="159" t="s">
        <v>1</v>
      </c>
      <c r="F224" s="160" t="s">
        <v>181</v>
      </c>
      <c r="H224" s="161">
        <v>141.80000000000001</v>
      </c>
      <c r="I224" s="162"/>
      <c r="L224" s="158"/>
      <c r="M224" s="163"/>
      <c r="T224" s="164"/>
      <c r="AT224" s="159" t="s">
        <v>158</v>
      </c>
      <c r="AU224" s="159" t="s">
        <v>82</v>
      </c>
      <c r="AV224" s="13" t="s">
        <v>92</v>
      </c>
      <c r="AW224" s="13" t="s">
        <v>31</v>
      </c>
      <c r="AX224" s="13" t="s">
        <v>78</v>
      </c>
      <c r="AY224" s="159" t="s">
        <v>151</v>
      </c>
    </row>
    <row r="225" spans="2:65" s="1" customFormat="1" ht="21.75" customHeight="1">
      <c r="B225" s="31"/>
      <c r="C225" s="165" t="s">
        <v>286</v>
      </c>
      <c r="D225" s="165" t="s">
        <v>257</v>
      </c>
      <c r="E225" s="166" t="s">
        <v>277</v>
      </c>
      <c r="F225" s="167" t="s">
        <v>278</v>
      </c>
      <c r="G225" s="168" t="s">
        <v>156</v>
      </c>
      <c r="H225" s="169">
        <v>53.148000000000003</v>
      </c>
      <c r="I225" s="170"/>
      <c r="J225" s="171">
        <f>ROUND(I225*H225,2)</f>
        <v>0</v>
      </c>
      <c r="K225" s="172"/>
      <c r="L225" s="173"/>
      <c r="M225" s="174" t="s">
        <v>1</v>
      </c>
      <c r="N225" s="175" t="s">
        <v>39</v>
      </c>
      <c r="P225" s="146">
        <f>O225*H225</f>
        <v>0</v>
      </c>
      <c r="Q225" s="146">
        <v>0.17599999999999999</v>
      </c>
      <c r="R225" s="146">
        <f>Q225*H225</f>
        <v>9.3540480000000006</v>
      </c>
      <c r="S225" s="146">
        <v>0</v>
      </c>
      <c r="T225" s="147">
        <f>S225*H225</f>
        <v>0</v>
      </c>
      <c r="AR225" s="148" t="s">
        <v>187</v>
      </c>
      <c r="AT225" s="148" t="s">
        <v>257</v>
      </c>
      <c r="AU225" s="148" t="s">
        <v>82</v>
      </c>
      <c r="AY225" s="16" t="s">
        <v>151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6" t="s">
        <v>78</v>
      </c>
      <c r="BK225" s="149">
        <f>ROUND(I225*H225,2)</f>
        <v>0</v>
      </c>
      <c r="BL225" s="16" t="s">
        <v>92</v>
      </c>
      <c r="BM225" s="148" t="s">
        <v>438</v>
      </c>
    </row>
    <row r="226" spans="2:65" s="12" customFormat="1" ht="30.6">
      <c r="B226" s="150"/>
      <c r="D226" s="151" t="s">
        <v>158</v>
      </c>
      <c r="E226" s="152" t="s">
        <v>1</v>
      </c>
      <c r="F226" s="153" t="s">
        <v>410</v>
      </c>
      <c r="H226" s="154">
        <v>51.6</v>
      </c>
      <c r="I226" s="155"/>
      <c r="L226" s="150"/>
      <c r="M226" s="156"/>
      <c r="T226" s="157"/>
      <c r="AT226" s="152" t="s">
        <v>158</v>
      </c>
      <c r="AU226" s="152" t="s">
        <v>82</v>
      </c>
      <c r="AV226" s="12" t="s">
        <v>82</v>
      </c>
      <c r="AW226" s="12" t="s">
        <v>31</v>
      </c>
      <c r="AX226" s="12" t="s">
        <v>78</v>
      </c>
      <c r="AY226" s="152" t="s">
        <v>151</v>
      </c>
    </row>
    <row r="227" spans="2:65" s="12" customFormat="1" ht="10.199999999999999">
      <c r="B227" s="150"/>
      <c r="D227" s="151" t="s">
        <v>158</v>
      </c>
      <c r="F227" s="153" t="s">
        <v>439</v>
      </c>
      <c r="H227" s="154">
        <v>53.148000000000003</v>
      </c>
      <c r="I227" s="155"/>
      <c r="L227" s="150"/>
      <c r="M227" s="156"/>
      <c r="T227" s="157"/>
      <c r="AT227" s="152" t="s">
        <v>158</v>
      </c>
      <c r="AU227" s="152" t="s">
        <v>82</v>
      </c>
      <c r="AV227" s="12" t="s">
        <v>82</v>
      </c>
      <c r="AW227" s="12" t="s">
        <v>4</v>
      </c>
      <c r="AX227" s="12" t="s">
        <v>78</v>
      </c>
      <c r="AY227" s="152" t="s">
        <v>151</v>
      </c>
    </row>
    <row r="228" spans="2:65" s="1" customFormat="1" ht="21.75" customHeight="1">
      <c r="B228" s="31"/>
      <c r="C228" s="165" t="s">
        <v>291</v>
      </c>
      <c r="D228" s="165" t="s">
        <v>257</v>
      </c>
      <c r="E228" s="166" t="s">
        <v>282</v>
      </c>
      <c r="F228" s="167" t="s">
        <v>278</v>
      </c>
      <c r="G228" s="168" t="s">
        <v>156</v>
      </c>
      <c r="H228" s="169">
        <v>43.6</v>
      </c>
      <c r="I228" s="170"/>
      <c r="J228" s="171">
        <f>ROUND(I228*H228,2)</f>
        <v>0</v>
      </c>
      <c r="K228" s="172"/>
      <c r="L228" s="173"/>
      <c r="M228" s="174" t="s">
        <v>1</v>
      </c>
      <c r="N228" s="175" t="s">
        <v>39</v>
      </c>
      <c r="P228" s="146">
        <f>O228*H228</f>
        <v>0</v>
      </c>
      <c r="Q228" s="146">
        <v>0.15</v>
      </c>
      <c r="R228" s="146">
        <f>Q228*H228</f>
        <v>6.54</v>
      </c>
      <c r="S228" s="146">
        <v>0</v>
      </c>
      <c r="T228" s="147">
        <f>S228*H228</f>
        <v>0</v>
      </c>
      <c r="AR228" s="148" t="s">
        <v>187</v>
      </c>
      <c r="AT228" s="148" t="s">
        <v>257</v>
      </c>
      <c r="AU228" s="148" t="s">
        <v>82</v>
      </c>
      <c r="AY228" s="16" t="s">
        <v>151</v>
      </c>
      <c r="BE228" s="149">
        <f>IF(N228="základní",J228,0)</f>
        <v>0</v>
      </c>
      <c r="BF228" s="149">
        <f>IF(N228="snížená",J228,0)</f>
        <v>0</v>
      </c>
      <c r="BG228" s="149">
        <f>IF(N228="zákl. přenesená",J228,0)</f>
        <v>0</v>
      </c>
      <c r="BH228" s="149">
        <f>IF(N228="sníž. přenesená",J228,0)</f>
        <v>0</v>
      </c>
      <c r="BI228" s="149">
        <f>IF(N228="nulová",J228,0)</f>
        <v>0</v>
      </c>
      <c r="BJ228" s="16" t="s">
        <v>78</v>
      </c>
      <c r="BK228" s="149">
        <f>ROUND(I228*H228,2)</f>
        <v>0</v>
      </c>
      <c r="BL228" s="16" t="s">
        <v>92</v>
      </c>
      <c r="BM228" s="148" t="s">
        <v>440</v>
      </c>
    </row>
    <row r="229" spans="2:65" s="12" customFormat="1" ht="30.6">
      <c r="B229" s="150"/>
      <c r="D229" s="151" t="s">
        <v>158</v>
      </c>
      <c r="E229" s="152" t="s">
        <v>1</v>
      </c>
      <c r="F229" s="153" t="s">
        <v>412</v>
      </c>
      <c r="H229" s="154">
        <v>43.6</v>
      </c>
      <c r="I229" s="155"/>
      <c r="L229" s="150"/>
      <c r="M229" s="156"/>
      <c r="T229" s="157"/>
      <c r="AT229" s="152" t="s">
        <v>158</v>
      </c>
      <c r="AU229" s="152" t="s">
        <v>82</v>
      </c>
      <c r="AV229" s="12" t="s">
        <v>82</v>
      </c>
      <c r="AW229" s="12" t="s">
        <v>31</v>
      </c>
      <c r="AX229" s="12" t="s">
        <v>78</v>
      </c>
      <c r="AY229" s="152" t="s">
        <v>151</v>
      </c>
    </row>
    <row r="230" spans="2:65" s="1" customFormat="1" ht="24.15" customHeight="1">
      <c r="B230" s="31"/>
      <c r="C230" s="165" t="s">
        <v>296</v>
      </c>
      <c r="D230" s="165" t="s">
        <v>257</v>
      </c>
      <c r="E230" s="166" t="s">
        <v>287</v>
      </c>
      <c r="F230" s="167" t="s">
        <v>288</v>
      </c>
      <c r="G230" s="168" t="s">
        <v>156</v>
      </c>
      <c r="H230" s="169">
        <v>39.758000000000003</v>
      </c>
      <c r="I230" s="170"/>
      <c r="J230" s="171">
        <f>ROUND(I230*H230,2)</f>
        <v>0</v>
      </c>
      <c r="K230" s="172"/>
      <c r="L230" s="173"/>
      <c r="M230" s="174" t="s">
        <v>1</v>
      </c>
      <c r="N230" s="175" t="s">
        <v>39</v>
      </c>
      <c r="P230" s="146">
        <f>O230*H230</f>
        <v>0</v>
      </c>
      <c r="Q230" s="146">
        <v>0.17499999999999999</v>
      </c>
      <c r="R230" s="146">
        <f>Q230*H230</f>
        <v>6.9576500000000001</v>
      </c>
      <c r="S230" s="146">
        <v>0</v>
      </c>
      <c r="T230" s="147">
        <f>S230*H230</f>
        <v>0</v>
      </c>
      <c r="AR230" s="148" t="s">
        <v>187</v>
      </c>
      <c r="AT230" s="148" t="s">
        <v>257</v>
      </c>
      <c r="AU230" s="148" t="s">
        <v>82</v>
      </c>
      <c r="AY230" s="16" t="s">
        <v>151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6" t="s">
        <v>78</v>
      </c>
      <c r="BK230" s="149">
        <f>ROUND(I230*H230,2)</f>
        <v>0</v>
      </c>
      <c r="BL230" s="16" t="s">
        <v>92</v>
      </c>
      <c r="BM230" s="148" t="s">
        <v>441</v>
      </c>
    </row>
    <row r="231" spans="2:65" s="12" customFormat="1" ht="30.6">
      <c r="B231" s="150"/>
      <c r="D231" s="151" t="s">
        <v>158</v>
      </c>
      <c r="E231" s="152" t="s">
        <v>1</v>
      </c>
      <c r="F231" s="153" t="s">
        <v>411</v>
      </c>
      <c r="H231" s="154">
        <v>38.6</v>
      </c>
      <c r="I231" s="155"/>
      <c r="L231" s="150"/>
      <c r="M231" s="156"/>
      <c r="T231" s="157"/>
      <c r="AT231" s="152" t="s">
        <v>158</v>
      </c>
      <c r="AU231" s="152" t="s">
        <v>82</v>
      </c>
      <c r="AV231" s="12" t="s">
        <v>82</v>
      </c>
      <c r="AW231" s="12" t="s">
        <v>31</v>
      </c>
      <c r="AX231" s="12" t="s">
        <v>78</v>
      </c>
      <c r="AY231" s="152" t="s">
        <v>151</v>
      </c>
    </row>
    <row r="232" spans="2:65" s="12" customFormat="1" ht="10.199999999999999">
      <c r="B232" s="150"/>
      <c r="D232" s="151" t="s">
        <v>158</v>
      </c>
      <c r="F232" s="153" t="s">
        <v>442</v>
      </c>
      <c r="H232" s="154">
        <v>39.758000000000003</v>
      </c>
      <c r="I232" s="155"/>
      <c r="L232" s="150"/>
      <c r="M232" s="156"/>
      <c r="T232" s="157"/>
      <c r="AT232" s="152" t="s">
        <v>158</v>
      </c>
      <c r="AU232" s="152" t="s">
        <v>82</v>
      </c>
      <c r="AV232" s="12" t="s">
        <v>82</v>
      </c>
      <c r="AW232" s="12" t="s">
        <v>4</v>
      </c>
      <c r="AX232" s="12" t="s">
        <v>78</v>
      </c>
      <c r="AY232" s="152" t="s">
        <v>151</v>
      </c>
    </row>
    <row r="233" spans="2:65" s="1" customFormat="1" ht="24.15" customHeight="1">
      <c r="B233" s="31"/>
      <c r="C233" s="165" t="s">
        <v>301</v>
      </c>
      <c r="D233" s="165" t="s">
        <v>257</v>
      </c>
      <c r="E233" s="166" t="s">
        <v>443</v>
      </c>
      <c r="F233" s="167" t="s">
        <v>444</v>
      </c>
      <c r="G233" s="168" t="s">
        <v>156</v>
      </c>
      <c r="H233" s="169">
        <v>8</v>
      </c>
      <c r="I233" s="170"/>
      <c r="J233" s="171">
        <f>ROUND(I233*H233,2)</f>
        <v>0</v>
      </c>
      <c r="K233" s="172"/>
      <c r="L233" s="173"/>
      <c r="M233" s="174" t="s">
        <v>1</v>
      </c>
      <c r="N233" s="175" t="s">
        <v>39</v>
      </c>
      <c r="P233" s="146">
        <f>O233*H233</f>
        <v>0</v>
      </c>
      <c r="Q233" s="146">
        <v>0.17499999999999999</v>
      </c>
      <c r="R233" s="146">
        <f>Q233*H233</f>
        <v>1.4</v>
      </c>
      <c r="S233" s="146">
        <v>0</v>
      </c>
      <c r="T233" s="147">
        <f>S233*H233</f>
        <v>0</v>
      </c>
      <c r="AR233" s="148" t="s">
        <v>187</v>
      </c>
      <c r="AT233" s="148" t="s">
        <v>257</v>
      </c>
      <c r="AU233" s="148" t="s">
        <v>82</v>
      </c>
      <c r="AY233" s="16" t="s">
        <v>151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6" t="s">
        <v>78</v>
      </c>
      <c r="BK233" s="149">
        <f>ROUND(I233*H233,2)</f>
        <v>0</v>
      </c>
      <c r="BL233" s="16" t="s">
        <v>92</v>
      </c>
      <c r="BM233" s="148" t="s">
        <v>445</v>
      </c>
    </row>
    <row r="234" spans="2:65" s="12" customFormat="1" ht="10.199999999999999">
      <c r="B234" s="150"/>
      <c r="D234" s="151" t="s">
        <v>158</v>
      </c>
      <c r="E234" s="152" t="s">
        <v>1</v>
      </c>
      <c r="F234" s="153" t="s">
        <v>413</v>
      </c>
      <c r="H234" s="154">
        <v>8</v>
      </c>
      <c r="I234" s="155"/>
      <c r="L234" s="150"/>
      <c r="M234" s="156"/>
      <c r="T234" s="157"/>
      <c r="AT234" s="152" t="s">
        <v>158</v>
      </c>
      <c r="AU234" s="152" t="s">
        <v>82</v>
      </c>
      <c r="AV234" s="12" t="s">
        <v>82</v>
      </c>
      <c r="AW234" s="12" t="s">
        <v>31</v>
      </c>
      <c r="AX234" s="12" t="s">
        <v>78</v>
      </c>
      <c r="AY234" s="152" t="s">
        <v>151</v>
      </c>
    </row>
    <row r="235" spans="2:65" s="1" customFormat="1" ht="21.75" customHeight="1">
      <c r="B235" s="31"/>
      <c r="C235" s="136" t="s">
        <v>305</v>
      </c>
      <c r="D235" s="136" t="s">
        <v>153</v>
      </c>
      <c r="E235" s="137" t="s">
        <v>292</v>
      </c>
      <c r="F235" s="138" t="s">
        <v>293</v>
      </c>
      <c r="G235" s="139" t="s">
        <v>173</v>
      </c>
      <c r="H235" s="140">
        <v>236.8</v>
      </c>
      <c r="I235" s="141"/>
      <c r="J235" s="142">
        <f>ROUND(I235*H235,2)</f>
        <v>0</v>
      </c>
      <c r="K235" s="143"/>
      <c r="L235" s="31"/>
      <c r="M235" s="144" t="s">
        <v>1</v>
      </c>
      <c r="N235" s="145" t="s">
        <v>39</v>
      </c>
      <c r="P235" s="146">
        <f>O235*H235</f>
        <v>0</v>
      </c>
      <c r="Q235" s="146">
        <v>3.5999999999999999E-3</v>
      </c>
      <c r="R235" s="146">
        <f>Q235*H235</f>
        <v>0.85248000000000002</v>
      </c>
      <c r="S235" s="146">
        <v>0</v>
      </c>
      <c r="T235" s="147">
        <f>S235*H235</f>
        <v>0</v>
      </c>
      <c r="AR235" s="148" t="s">
        <v>92</v>
      </c>
      <c r="AT235" s="148" t="s">
        <v>153</v>
      </c>
      <c r="AU235" s="148" t="s">
        <v>82</v>
      </c>
      <c r="AY235" s="16" t="s">
        <v>151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6" t="s">
        <v>78</v>
      </c>
      <c r="BK235" s="149">
        <f>ROUND(I235*H235,2)</f>
        <v>0</v>
      </c>
      <c r="BL235" s="16" t="s">
        <v>92</v>
      </c>
      <c r="BM235" s="148" t="s">
        <v>446</v>
      </c>
    </row>
    <row r="236" spans="2:65" s="11" customFormat="1" ht="22.8" customHeight="1">
      <c r="B236" s="124"/>
      <c r="D236" s="125" t="s">
        <v>73</v>
      </c>
      <c r="E236" s="134" t="s">
        <v>187</v>
      </c>
      <c r="F236" s="134" t="s">
        <v>295</v>
      </c>
      <c r="I236" s="127"/>
      <c r="J236" s="135">
        <f>BK236</f>
        <v>0</v>
      </c>
      <c r="L236" s="124"/>
      <c r="M236" s="129"/>
      <c r="P236" s="130">
        <f>SUM(P237:P241)</f>
        <v>0</v>
      </c>
      <c r="R236" s="130">
        <f>SUM(R237:R241)</f>
        <v>5.0971399999999996</v>
      </c>
      <c r="T236" s="131">
        <f>SUM(T237:T241)</f>
        <v>2.1579999999999999</v>
      </c>
      <c r="AR236" s="125" t="s">
        <v>78</v>
      </c>
      <c r="AT236" s="132" t="s">
        <v>73</v>
      </c>
      <c r="AU236" s="132" t="s">
        <v>78</v>
      </c>
      <c r="AY236" s="125" t="s">
        <v>151</v>
      </c>
      <c r="BK236" s="133">
        <f>SUM(BK237:BK241)</f>
        <v>0</v>
      </c>
    </row>
    <row r="237" spans="2:65" s="1" customFormat="1" ht="33" customHeight="1">
      <c r="B237" s="31"/>
      <c r="C237" s="136" t="s">
        <v>310</v>
      </c>
      <c r="D237" s="136" t="s">
        <v>153</v>
      </c>
      <c r="E237" s="137" t="s">
        <v>447</v>
      </c>
      <c r="F237" s="138" t="s">
        <v>448</v>
      </c>
      <c r="G237" s="139" t="s">
        <v>299</v>
      </c>
      <c r="H237" s="140">
        <v>1</v>
      </c>
      <c r="I237" s="141"/>
      <c r="J237" s="142">
        <f>ROUND(I237*H237,2)</f>
        <v>0</v>
      </c>
      <c r="K237" s="143"/>
      <c r="L237" s="31"/>
      <c r="M237" s="144" t="s">
        <v>1</v>
      </c>
      <c r="N237" s="145" t="s">
        <v>39</v>
      </c>
      <c r="P237" s="146">
        <f>O237*H237</f>
        <v>0</v>
      </c>
      <c r="Q237" s="146">
        <v>2.3765000000000001</v>
      </c>
      <c r="R237" s="146">
        <f>Q237*H237</f>
        <v>2.3765000000000001</v>
      </c>
      <c r="S237" s="146">
        <v>0</v>
      </c>
      <c r="T237" s="147">
        <f>S237*H237</f>
        <v>0</v>
      </c>
      <c r="AR237" s="148" t="s">
        <v>92</v>
      </c>
      <c r="AT237" s="148" t="s">
        <v>153</v>
      </c>
      <c r="AU237" s="148" t="s">
        <v>82</v>
      </c>
      <c r="AY237" s="16" t="s">
        <v>151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6" t="s">
        <v>78</v>
      </c>
      <c r="BK237" s="149">
        <f>ROUND(I237*H237,2)</f>
        <v>0</v>
      </c>
      <c r="BL237" s="16" t="s">
        <v>92</v>
      </c>
      <c r="BM237" s="148" t="s">
        <v>449</v>
      </c>
    </row>
    <row r="238" spans="2:65" s="1" customFormat="1" ht="33" customHeight="1">
      <c r="B238" s="31"/>
      <c r="C238" s="136" t="s">
        <v>314</v>
      </c>
      <c r="D238" s="136" t="s">
        <v>153</v>
      </c>
      <c r="E238" s="137" t="s">
        <v>297</v>
      </c>
      <c r="F238" s="138" t="s">
        <v>298</v>
      </c>
      <c r="G238" s="139" t="s">
        <v>299</v>
      </c>
      <c r="H238" s="140">
        <v>2</v>
      </c>
      <c r="I238" s="141"/>
      <c r="J238" s="142">
        <f>ROUND(I238*H238,2)</f>
        <v>0</v>
      </c>
      <c r="K238" s="143"/>
      <c r="L238" s="31"/>
      <c r="M238" s="144" t="s">
        <v>1</v>
      </c>
      <c r="N238" s="145" t="s">
        <v>39</v>
      </c>
      <c r="P238" s="146">
        <f>O238*H238</f>
        <v>0</v>
      </c>
      <c r="Q238" s="146">
        <v>0.30399999999999999</v>
      </c>
      <c r="R238" s="146">
        <f>Q238*H238</f>
        <v>0.60799999999999998</v>
      </c>
      <c r="S238" s="146">
        <v>0</v>
      </c>
      <c r="T238" s="147">
        <f>S238*H238</f>
        <v>0</v>
      </c>
      <c r="AR238" s="148" t="s">
        <v>92</v>
      </c>
      <c r="AT238" s="148" t="s">
        <v>153</v>
      </c>
      <c r="AU238" s="148" t="s">
        <v>82</v>
      </c>
      <c r="AY238" s="16" t="s">
        <v>151</v>
      </c>
      <c r="BE238" s="149">
        <f>IF(N238="základní",J238,0)</f>
        <v>0</v>
      </c>
      <c r="BF238" s="149">
        <f>IF(N238="snížená",J238,0)</f>
        <v>0</v>
      </c>
      <c r="BG238" s="149">
        <f>IF(N238="zákl. přenesená",J238,0)</f>
        <v>0</v>
      </c>
      <c r="BH238" s="149">
        <f>IF(N238="sníž. přenesená",J238,0)</f>
        <v>0</v>
      </c>
      <c r="BI238" s="149">
        <f>IF(N238="nulová",J238,0)</f>
        <v>0</v>
      </c>
      <c r="BJ238" s="16" t="s">
        <v>78</v>
      </c>
      <c r="BK238" s="149">
        <f>ROUND(I238*H238,2)</f>
        <v>0</v>
      </c>
      <c r="BL238" s="16" t="s">
        <v>92</v>
      </c>
      <c r="BM238" s="148" t="s">
        <v>450</v>
      </c>
    </row>
    <row r="239" spans="2:65" s="1" customFormat="1" ht="24.15" customHeight="1">
      <c r="B239" s="31"/>
      <c r="C239" s="136" t="s">
        <v>319</v>
      </c>
      <c r="D239" s="136" t="s">
        <v>153</v>
      </c>
      <c r="E239" s="137" t="s">
        <v>302</v>
      </c>
      <c r="F239" s="138" t="s">
        <v>303</v>
      </c>
      <c r="G239" s="139" t="s">
        <v>299</v>
      </c>
      <c r="H239" s="140">
        <v>3</v>
      </c>
      <c r="I239" s="141"/>
      <c r="J239" s="142">
        <f>ROUND(I239*H239,2)</f>
        <v>0</v>
      </c>
      <c r="K239" s="143"/>
      <c r="L239" s="31"/>
      <c r="M239" s="144" t="s">
        <v>1</v>
      </c>
      <c r="N239" s="145" t="s">
        <v>39</v>
      </c>
      <c r="P239" s="146">
        <f>O239*H239</f>
        <v>0</v>
      </c>
      <c r="Q239" s="146">
        <v>0.42368</v>
      </c>
      <c r="R239" s="146">
        <f>Q239*H239</f>
        <v>1.2710399999999999</v>
      </c>
      <c r="S239" s="146">
        <v>0</v>
      </c>
      <c r="T239" s="147">
        <f>S239*H239</f>
        <v>0</v>
      </c>
      <c r="AR239" s="148" t="s">
        <v>92</v>
      </c>
      <c r="AT239" s="148" t="s">
        <v>153</v>
      </c>
      <c r="AU239" s="148" t="s">
        <v>82</v>
      </c>
      <c r="AY239" s="16" t="s">
        <v>151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6" t="s">
        <v>78</v>
      </c>
      <c r="BK239" s="149">
        <f>ROUND(I239*H239,2)</f>
        <v>0</v>
      </c>
      <c r="BL239" s="16" t="s">
        <v>92</v>
      </c>
      <c r="BM239" s="148" t="s">
        <v>451</v>
      </c>
    </row>
    <row r="240" spans="2:65" s="1" customFormat="1" ht="24.15" customHeight="1">
      <c r="B240" s="31"/>
      <c r="C240" s="136" t="s">
        <v>324</v>
      </c>
      <c r="D240" s="136" t="s">
        <v>153</v>
      </c>
      <c r="E240" s="137" t="s">
        <v>306</v>
      </c>
      <c r="F240" s="138" t="s">
        <v>307</v>
      </c>
      <c r="G240" s="139" t="s">
        <v>299</v>
      </c>
      <c r="H240" s="140">
        <v>2</v>
      </c>
      <c r="I240" s="141"/>
      <c r="J240" s="142">
        <f>ROUND(I240*H240,2)</f>
        <v>0</v>
      </c>
      <c r="K240" s="143"/>
      <c r="L240" s="31"/>
      <c r="M240" s="144" t="s">
        <v>1</v>
      </c>
      <c r="N240" s="145" t="s">
        <v>39</v>
      </c>
      <c r="P240" s="146">
        <f>O240*H240</f>
        <v>0</v>
      </c>
      <c r="Q240" s="146">
        <v>0.42080000000000001</v>
      </c>
      <c r="R240" s="146">
        <f>Q240*H240</f>
        <v>0.84160000000000001</v>
      </c>
      <c r="S240" s="146">
        <v>0</v>
      </c>
      <c r="T240" s="147">
        <f>S240*H240</f>
        <v>0</v>
      </c>
      <c r="AR240" s="148" t="s">
        <v>92</v>
      </c>
      <c r="AT240" s="148" t="s">
        <v>153</v>
      </c>
      <c r="AU240" s="148" t="s">
        <v>82</v>
      </c>
      <c r="AY240" s="16" t="s">
        <v>151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6" t="s">
        <v>78</v>
      </c>
      <c r="BK240" s="149">
        <f>ROUND(I240*H240,2)</f>
        <v>0</v>
      </c>
      <c r="BL240" s="16" t="s">
        <v>92</v>
      </c>
      <c r="BM240" s="148" t="s">
        <v>452</v>
      </c>
    </row>
    <row r="241" spans="2:65" s="1" customFormat="1" ht="24.15" customHeight="1">
      <c r="B241" s="31"/>
      <c r="C241" s="136" t="s">
        <v>329</v>
      </c>
      <c r="D241" s="136" t="s">
        <v>153</v>
      </c>
      <c r="E241" s="137" t="s">
        <v>453</v>
      </c>
      <c r="F241" s="138" t="s">
        <v>454</v>
      </c>
      <c r="G241" s="139" t="s">
        <v>455</v>
      </c>
      <c r="H241" s="140">
        <v>1</v>
      </c>
      <c r="I241" s="141"/>
      <c r="J241" s="142">
        <f>ROUND(I241*H241,2)</f>
        <v>0</v>
      </c>
      <c r="K241" s="143"/>
      <c r="L241" s="31"/>
      <c r="M241" s="144" t="s">
        <v>1</v>
      </c>
      <c r="N241" s="145" t="s">
        <v>39</v>
      </c>
      <c r="P241" s="146">
        <f>O241*H241</f>
        <v>0</v>
      </c>
      <c r="Q241" s="146">
        <v>0</v>
      </c>
      <c r="R241" s="146">
        <f>Q241*H241</f>
        <v>0</v>
      </c>
      <c r="S241" s="146">
        <v>2.1579999999999999</v>
      </c>
      <c r="T241" s="147">
        <f>S241*H241</f>
        <v>2.1579999999999999</v>
      </c>
      <c r="AR241" s="148" t="s">
        <v>92</v>
      </c>
      <c r="AT241" s="148" t="s">
        <v>153</v>
      </c>
      <c r="AU241" s="148" t="s">
        <v>82</v>
      </c>
      <c r="AY241" s="16" t="s">
        <v>151</v>
      </c>
      <c r="BE241" s="149">
        <f>IF(N241="základní",J241,0)</f>
        <v>0</v>
      </c>
      <c r="BF241" s="149">
        <f>IF(N241="snížená",J241,0)</f>
        <v>0</v>
      </c>
      <c r="BG241" s="149">
        <f>IF(N241="zákl. přenesená",J241,0)</f>
        <v>0</v>
      </c>
      <c r="BH241" s="149">
        <f>IF(N241="sníž. přenesená",J241,0)</f>
        <v>0</v>
      </c>
      <c r="BI241" s="149">
        <f>IF(N241="nulová",J241,0)</f>
        <v>0</v>
      </c>
      <c r="BJ241" s="16" t="s">
        <v>78</v>
      </c>
      <c r="BK241" s="149">
        <f>ROUND(I241*H241,2)</f>
        <v>0</v>
      </c>
      <c r="BL241" s="16" t="s">
        <v>92</v>
      </c>
      <c r="BM241" s="148" t="s">
        <v>456</v>
      </c>
    </row>
    <row r="242" spans="2:65" s="11" customFormat="1" ht="22.8" customHeight="1">
      <c r="B242" s="124"/>
      <c r="D242" s="125" t="s">
        <v>73</v>
      </c>
      <c r="E242" s="134" t="s">
        <v>192</v>
      </c>
      <c r="F242" s="134" t="s">
        <v>309</v>
      </c>
      <c r="I242" s="127"/>
      <c r="J242" s="135">
        <f>BK242</f>
        <v>0</v>
      </c>
      <c r="L242" s="124"/>
      <c r="M242" s="129"/>
      <c r="P242" s="130">
        <f>SUM(P243:P257)</f>
        <v>0</v>
      </c>
      <c r="R242" s="130">
        <f>SUM(R243:R257)</f>
        <v>180.18774132000001</v>
      </c>
      <c r="T242" s="131">
        <f>SUM(T243:T257)</f>
        <v>0</v>
      </c>
      <c r="AR242" s="125" t="s">
        <v>78</v>
      </c>
      <c r="AT242" s="132" t="s">
        <v>73</v>
      </c>
      <c r="AU242" s="132" t="s">
        <v>78</v>
      </c>
      <c r="AY242" s="125" t="s">
        <v>151</v>
      </c>
      <c r="BK242" s="133">
        <f>SUM(BK243:BK257)</f>
        <v>0</v>
      </c>
    </row>
    <row r="243" spans="2:65" s="1" customFormat="1" ht="33" customHeight="1">
      <c r="B243" s="31"/>
      <c r="C243" s="136" t="s">
        <v>333</v>
      </c>
      <c r="D243" s="136" t="s">
        <v>153</v>
      </c>
      <c r="E243" s="137" t="s">
        <v>311</v>
      </c>
      <c r="F243" s="138" t="s">
        <v>312</v>
      </c>
      <c r="G243" s="139" t="s">
        <v>173</v>
      </c>
      <c r="H243" s="140">
        <v>236.8</v>
      </c>
      <c r="I243" s="141"/>
      <c r="J243" s="142">
        <f>ROUND(I243*H243,2)</f>
        <v>0</v>
      </c>
      <c r="K243" s="143"/>
      <c r="L243" s="31"/>
      <c r="M243" s="144" t="s">
        <v>1</v>
      </c>
      <c r="N243" s="145" t="s">
        <v>39</v>
      </c>
      <c r="P243" s="146">
        <f>O243*H243</f>
        <v>0</v>
      </c>
      <c r="Q243" s="146">
        <v>0.14215</v>
      </c>
      <c r="R243" s="146">
        <f>Q243*H243</f>
        <v>33.661120000000004</v>
      </c>
      <c r="S243" s="146">
        <v>0</v>
      </c>
      <c r="T243" s="147">
        <f>S243*H243</f>
        <v>0</v>
      </c>
      <c r="AR243" s="148" t="s">
        <v>92</v>
      </c>
      <c r="AT243" s="148" t="s">
        <v>153</v>
      </c>
      <c r="AU243" s="148" t="s">
        <v>82</v>
      </c>
      <c r="AY243" s="16" t="s">
        <v>151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6" t="s">
        <v>78</v>
      </c>
      <c r="BK243" s="149">
        <f>ROUND(I243*H243,2)</f>
        <v>0</v>
      </c>
      <c r="BL243" s="16" t="s">
        <v>92</v>
      </c>
      <c r="BM243" s="148" t="s">
        <v>457</v>
      </c>
    </row>
    <row r="244" spans="2:65" s="1" customFormat="1" ht="16.5" customHeight="1">
      <c r="B244" s="31"/>
      <c r="C244" s="165" t="s">
        <v>338</v>
      </c>
      <c r="D244" s="165" t="s">
        <v>257</v>
      </c>
      <c r="E244" s="166" t="s">
        <v>315</v>
      </c>
      <c r="F244" s="167" t="s">
        <v>316</v>
      </c>
      <c r="G244" s="168" t="s">
        <v>299</v>
      </c>
      <c r="H244" s="169">
        <v>956.67200000000003</v>
      </c>
      <c r="I244" s="170"/>
      <c r="J244" s="171">
        <f>ROUND(I244*H244,2)</f>
        <v>0</v>
      </c>
      <c r="K244" s="172"/>
      <c r="L244" s="173"/>
      <c r="M244" s="174" t="s">
        <v>1</v>
      </c>
      <c r="N244" s="175" t="s">
        <v>39</v>
      </c>
      <c r="P244" s="146">
        <f>O244*H244</f>
        <v>0</v>
      </c>
      <c r="Q244" s="146">
        <v>4.5999999999999999E-2</v>
      </c>
      <c r="R244" s="146">
        <f>Q244*H244</f>
        <v>44.006912</v>
      </c>
      <c r="S244" s="146">
        <v>0</v>
      </c>
      <c r="T244" s="147">
        <f>S244*H244</f>
        <v>0</v>
      </c>
      <c r="AR244" s="148" t="s">
        <v>187</v>
      </c>
      <c r="AT244" s="148" t="s">
        <v>257</v>
      </c>
      <c r="AU244" s="148" t="s">
        <v>82</v>
      </c>
      <c r="AY244" s="16" t="s">
        <v>151</v>
      </c>
      <c r="BE244" s="149">
        <f>IF(N244="základní",J244,0)</f>
        <v>0</v>
      </c>
      <c r="BF244" s="149">
        <f>IF(N244="snížená",J244,0)</f>
        <v>0</v>
      </c>
      <c r="BG244" s="149">
        <f>IF(N244="zákl. přenesená",J244,0)</f>
        <v>0</v>
      </c>
      <c r="BH244" s="149">
        <f>IF(N244="sníž. přenesená",J244,0)</f>
        <v>0</v>
      </c>
      <c r="BI244" s="149">
        <f>IF(N244="nulová",J244,0)</f>
        <v>0</v>
      </c>
      <c r="BJ244" s="16" t="s">
        <v>78</v>
      </c>
      <c r="BK244" s="149">
        <f>ROUND(I244*H244,2)</f>
        <v>0</v>
      </c>
      <c r="BL244" s="16" t="s">
        <v>92</v>
      </c>
      <c r="BM244" s="148" t="s">
        <v>458</v>
      </c>
    </row>
    <row r="245" spans="2:65" s="12" customFormat="1" ht="10.199999999999999">
      <c r="B245" s="150"/>
      <c r="D245" s="151" t="s">
        <v>158</v>
      </c>
      <c r="F245" s="153" t="s">
        <v>459</v>
      </c>
      <c r="H245" s="154">
        <v>956.67200000000003</v>
      </c>
      <c r="I245" s="155"/>
      <c r="L245" s="150"/>
      <c r="M245" s="156"/>
      <c r="T245" s="157"/>
      <c r="AT245" s="152" t="s">
        <v>158</v>
      </c>
      <c r="AU245" s="152" t="s">
        <v>82</v>
      </c>
      <c r="AV245" s="12" t="s">
        <v>82</v>
      </c>
      <c r="AW245" s="12" t="s">
        <v>4</v>
      </c>
      <c r="AX245" s="12" t="s">
        <v>78</v>
      </c>
      <c r="AY245" s="152" t="s">
        <v>151</v>
      </c>
    </row>
    <row r="246" spans="2:65" s="1" customFormat="1" ht="33" customHeight="1">
      <c r="B246" s="31"/>
      <c r="C246" s="136" t="s">
        <v>343</v>
      </c>
      <c r="D246" s="136" t="s">
        <v>153</v>
      </c>
      <c r="E246" s="137" t="s">
        <v>320</v>
      </c>
      <c r="F246" s="138" t="s">
        <v>321</v>
      </c>
      <c r="G246" s="139" t="s">
        <v>173</v>
      </c>
      <c r="H246" s="140">
        <v>471.1</v>
      </c>
      <c r="I246" s="141"/>
      <c r="J246" s="142">
        <f>ROUND(I246*H246,2)</f>
        <v>0</v>
      </c>
      <c r="K246" s="143"/>
      <c r="L246" s="31"/>
      <c r="M246" s="144" t="s">
        <v>1</v>
      </c>
      <c r="N246" s="145" t="s">
        <v>39</v>
      </c>
      <c r="P246" s="146">
        <f>O246*H246</f>
        <v>0</v>
      </c>
      <c r="Q246" s="146">
        <v>0.15540000000000001</v>
      </c>
      <c r="R246" s="146">
        <f>Q246*H246</f>
        <v>73.208940000000013</v>
      </c>
      <c r="S246" s="146">
        <v>0</v>
      </c>
      <c r="T246" s="147">
        <f>S246*H246</f>
        <v>0</v>
      </c>
      <c r="AR246" s="148" t="s">
        <v>92</v>
      </c>
      <c r="AT246" s="148" t="s">
        <v>153</v>
      </c>
      <c r="AU246" s="148" t="s">
        <v>82</v>
      </c>
      <c r="AY246" s="16" t="s">
        <v>151</v>
      </c>
      <c r="BE246" s="149">
        <f>IF(N246="základní",J246,0)</f>
        <v>0</v>
      </c>
      <c r="BF246" s="149">
        <f>IF(N246="snížená",J246,0)</f>
        <v>0</v>
      </c>
      <c r="BG246" s="149">
        <f>IF(N246="zákl. přenesená",J246,0)</f>
        <v>0</v>
      </c>
      <c r="BH246" s="149">
        <f>IF(N246="sníž. přenesená",J246,0)</f>
        <v>0</v>
      </c>
      <c r="BI246" s="149">
        <f>IF(N246="nulová",J246,0)</f>
        <v>0</v>
      </c>
      <c r="BJ246" s="16" t="s">
        <v>78</v>
      </c>
      <c r="BK246" s="149">
        <f>ROUND(I246*H246,2)</f>
        <v>0</v>
      </c>
      <c r="BL246" s="16" t="s">
        <v>92</v>
      </c>
      <c r="BM246" s="148" t="s">
        <v>460</v>
      </c>
    </row>
    <row r="247" spans="2:65" s="12" customFormat="1" ht="10.199999999999999">
      <c r="B247" s="150"/>
      <c r="D247" s="151" t="s">
        <v>158</v>
      </c>
      <c r="E247" s="152" t="s">
        <v>1</v>
      </c>
      <c r="F247" s="153" t="s">
        <v>461</v>
      </c>
      <c r="H247" s="154">
        <v>471.1</v>
      </c>
      <c r="I247" s="155"/>
      <c r="L247" s="150"/>
      <c r="M247" s="156"/>
      <c r="T247" s="157"/>
      <c r="AT247" s="152" t="s">
        <v>158</v>
      </c>
      <c r="AU247" s="152" t="s">
        <v>82</v>
      </c>
      <c r="AV247" s="12" t="s">
        <v>82</v>
      </c>
      <c r="AW247" s="12" t="s">
        <v>31</v>
      </c>
      <c r="AX247" s="12" t="s">
        <v>78</v>
      </c>
      <c r="AY247" s="152" t="s">
        <v>151</v>
      </c>
    </row>
    <row r="248" spans="2:65" s="1" customFormat="1" ht="16.5" customHeight="1">
      <c r="B248" s="31"/>
      <c r="C248" s="165" t="s">
        <v>347</v>
      </c>
      <c r="D248" s="165" t="s">
        <v>257</v>
      </c>
      <c r="E248" s="166" t="s">
        <v>325</v>
      </c>
      <c r="F248" s="167" t="s">
        <v>326</v>
      </c>
      <c r="G248" s="168" t="s">
        <v>173</v>
      </c>
      <c r="H248" s="169">
        <v>120.666</v>
      </c>
      <c r="I248" s="170"/>
      <c r="J248" s="171">
        <f>ROUND(I248*H248,2)</f>
        <v>0</v>
      </c>
      <c r="K248" s="172"/>
      <c r="L248" s="173"/>
      <c r="M248" s="174" t="s">
        <v>1</v>
      </c>
      <c r="N248" s="175" t="s">
        <v>39</v>
      </c>
      <c r="P248" s="146">
        <f>O248*H248</f>
        <v>0</v>
      </c>
      <c r="Q248" s="146">
        <v>0.08</v>
      </c>
      <c r="R248" s="146">
        <f>Q248*H248</f>
        <v>9.6532800000000005</v>
      </c>
      <c r="S248" s="146">
        <v>0</v>
      </c>
      <c r="T248" s="147">
        <f>S248*H248</f>
        <v>0</v>
      </c>
      <c r="AR248" s="148" t="s">
        <v>187</v>
      </c>
      <c r="AT248" s="148" t="s">
        <v>257</v>
      </c>
      <c r="AU248" s="148" t="s">
        <v>82</v>
      </c>
      <c r="AY248" s="16" t="s">
        <v>151</v>
      </c>
      <c r="BE248" s="149">
        <f>IF(N248="základní",J248,0)</f>
        <v>0</v>
      </c>
      <c r="BF248" s="149">
        <f>IF(N248="snížená",J248,0)</f>
        <v>0</v>
      </c>
      <c r="BG248" s="149">
        <f>IF(N248="zákl. přenesená",J248,0)</f>
        <v>0</v>
      </c>
      <c r="BH248" s="149">
        <f>IF(N248="sníž. přenesená",J248,0)</f>
        <v>0</v>
      </c>
      <c r="BI248" s="149">
        <f>IF(N248="nulová",J248,0)</f>
        <v>0</v>
      </c>
      <c r="BJ248" s="16" t="s">
        <v>78</v>
      </c>
      <c r="BK248" s="149">
        <f>ROUND(I248*H248,2)</f>
        <v>0</v>
      </c>
      <c r="BL248" s="16" t="s">
        <v>92</v>
      </c>
      <c r="BM248" s="148" t="s">
        <v>462</v>
      </c>
    </row>
    <row r="249" spans="2:65" s="12" customFormat="1" ht="10.199999999999999">
      <c r="B249" s="150"/>
      <c r="D249" s="151" t="s">
        <v>158</v>
      </c>
      <c r="F249" s="153" t="s">
        <v>463</v>
      </c>
      <c r="H249" s="154">
        <v>120.666</v>
      </c>
      <c r="I249" s="155"/>
      <c r="L249" s="150"/>
      <c r="M249" s="156"/>
      <c r="T249" s="157"/>
      <c r="AT249" s="152" t="s">
        <v>158</v>
      </c>
      <c r="AU249" s="152" t="s">
        <v>82</v>
      </c>
      <c r="AV249" s="12" t="s">
        <v>82</v>
      </c>
      <c r="AW249" s="12" t="s">
        <v>4</v>
      </c>
      <c r="AX249" s="12" t="s">
        <v>78</v>
      </c>
      <c r="AY249" s="152" t="s">
        <v>151</v>
      </c>
    </row>
    <row r="250" spans="2:65" s="1" customFormat="1" ht="24.15" customHeight="1">
      <c r="B250" s="31"/>
      <c r="C250" s="165" t="s">
        <v>353</v>
      </c>
      <c r="D250" s="165" t="s">
        <v>257</v>
      </c>
      <c r="E250" s="166" t="s">
        <v>330</v>
      </c>
      <c r="F250" s="167" t="s">
        <v>331</v>
      </c>
      <c r="G250" s="168" t="s">
        <v>173</v>
      </c>
      <c r="H250" s="169">
        <v>30</v>
      </c>
      <c r="I250" s="170"/>
      <c r="J250" s="171">
        <f>ROUND(I250*H250,2)</f>
        <v>0</v>
      </c>
      <c r="K250" s="172"/>
      <c r="L250" s="173"/>
      <c r="M250" s="174" t="s">
        <v>1</v>
      </c>
      <c r="N250" s="175" t="s">
        <v>39</v>
      </c>
      <c r="P250" s="146">
        <f>O250*H250</f>
        <v>0</v>
      </c>
      <c r="Q250" s="146">
        <v>6.5670000000000006E-2</v>
      </c>
      <c r="R250" s="146">
        <f>Q250*H250</f>
        <v>1.9701000000000002</v>
      </c>
      <c r="S250" s="146">
        <v>0</v>
      </c>
      <c r="T250" s="147">
        <f>S250*H250</f>
        <v>0</v>
      </c>
      <c r="AR250" s="148" t="s">
        <v>187</v>
      </c>
      <c r="AT250" s="148" t="s">
        <v>257</v>
      </c>
      <c r="AU250" s="148" t="s">
        <v>82</v>
      </c>
      <c r="AY250" s="16" t="s">
        <v>151</v>
      </c>
      <c r="BE250" s="149">
        <f>IF(N250="základní",J250,0)</f>
        <v>0</v>
      </c>
      <c r="BF250" s="149">
        <f>IF(N250="snížená",J250,0)</f>
        <v>0</v>
      </c>
      <c r="BG250" s="149">
        <f>IF(N250="zákl. přenesená",J250,0)</f>
        <v>0</v>
      </c>
      <c r="BH250" s="149">
        <f>IF(N250="sníž. přenesená",J250,0)</f>
        <v>0</v>
      </c>
      <c r="BI250" s="149">
        <f>IF(N250="nulová",J250,0)</f>
        <v>0</v>
      </c>
      <c r="BJ250" s="16" t="s">
        <v>78</v>
      </c>
      <c r="BK250" s="149">
        <f>ROUND(I250*H250,2)</f>
        <v>0</v>
      </c>
      <c r="BL250" s="16" t="s">
        <v>92</v>
      </c>
      <c r="BM250" s="148" t="s">
        <v>464</v>
      </c>
    </row>
    <row r="251" spans="2:65" s="1" customFormat="1" ht="24.15" customHeight="1">
      <c r="B251" s="31"/>
      <c r="C251" s="165" t="s">
        <v>357</v>
      </c>
      <c r="D251" s="165" t="s">
        <v>257</v>
      </c>
      <c r="E251" s="166" t="s">
        <v>334</v>
      </c>
      <c r="F251" s="167" t="s">
        <v>335</v>
      </c>
      <c r="G251" s="168" t="s">
        <v>173</v>
      </c>
      <c r="H251" s="169">
        <v>88.5</v>
      </c>
      <c r="I251" s="170"/>
      <c r="J251" s="171">
        <f>ROUND(I251*H251,2)</f>
        <v>0</v>
      </c>
      <c r="K251" s="172"/>
      <c r="L251" s="173"/>
      <c r="M251" s="174" t="s">
        <v>1</v>
      </c>
      <c r="N251" s="175" t="s">
        <v>39</v>
      </c>
      <c r="P251" s="146">
        <f>O251*H251</f>
        <v>0</v>
      </c>
      <c r="Q251" s="146">
        <v>4.8300000000000003E-2</v>
      </c>
      <c r="R251" s="146">
        <f>Q251*H251</f>
        <v>4.2745500000000005</v>
      </c>
      <c r="S251" s="146">
        <v>0</v>
      </c>
      <c r="T251" s="147">
        <f>S251*H251</f>
        <v>0</v>
      </c>
      <c r="AR251" s="148" t="s">
        <v>187</v>
      </c>
      <c r="AT251" s="148" t="s">
        <v>257</v>
      </c>
      <c r="AU251" s="148" t="s">
        <v>82</v>
      </c>
      <c r="AY251" s="16" t="s">
        <v>151</v>
      </c>
      <c r="BE251" s="149">
        <f>IF(N251="základní",J251,0)</f>
        <v>0</v>
      </c>
      <c r="BF251" s="149">
        <f>IF(N251="snížená",J251,0)</f>
        <v>0</v>
      </c>
      <c r="BG251" s="149">
        <f>IF(N251="zákl. přenesená",J251,0)</f>
        <v>0</v>
      </c>
      <c r="BH251" s="149">
        <f>IF(N251="sníž. přenesená",J251,0)</f>
        <v>0</v>
      </c>
      <c r="BI251" s="149">
        <f>IF(N251="nulová",J251,0)</f>
        <v>0</v>
      </c>
      <c r="BJ251" s="16" t="s">
        <v>78</v>
      </c>
      <c r="BK251" s="149">
        <f>ROUND(I251*H251,2)</f>
        <v>0</v>
      </c>
      <c r="BL251" s="16" t="s">
        <v>92</v>
      </c>
      <c r="BM251" s="148" t="s">
        <v>465</v>
      </c>
    </row>
    <row r="252" spans="2:65" s="12" customFormat="1" ht="20.399999999999999">
      <c r="B252" s="150"/>
      <c r="D252" s="151" t="s">
        <v>158</v>
      </c>
      <c r="E252" s="152" t="s">
        <v>1</v>
      </c>
      <c r="F252" s="153" t="s">
        <v>466</v>
      </c>
      <c r="H252" s="154">
        <v>88.5</v>
      </c>
      <c r="I252" s="155"/>
      <c r="L252" s="150"/>
      <c r="M252" s="156"/>
      <c r="T252" s="157"/>
      <c r="AT252" s="152" t="s">
        <v>158</v>
      </c>
      <c r="AU252" s="152" t="s">
        <v>82</v>
      </c>
      <c r="AV252" s="12" t="s">
        <v>82</v>
      </c>
      <c r="AW252" s="12" t="s">
        <v>31</v>
      </c>
      <c r="AX252" s="12" t="s">
        <v>78</v>
      </c>
      <c r="AY252" s="152" t="s">
        <v>151</v>
      </c>
    </row>
    <row r="253" spans="2:65" s="1" customFormat="1" ht="16.5" customHeight="1">
      <c r="B253" s="31"/>
      <c r="C253" s="165" t="s">
        <v>362</v>
      </c>
      <c r="D253" s="165" t="s">
        <v>257</v>
      </c>
      <c r="E253" s="166" t="s">
        <v>339</v>
      </c>
      <c r="F253" s="167" t="s">
        <v>340</v>
      </c>
      <c r="G253" s="168" t="s">
        <v>173</v>
      </c>
      <c r="H253" s="169">
        <v>238.98599999999999</v>
      </c>
      <c r="I253" s="170"/>
      <c r="J253" s="171">
        <f>ROUND(I253*H253,2)</f>
        <v>0</v>
      </c>
      <c r="K253" s="172"/>
      <c r="L253" s="173"/>
      <c r="M253" s="174" t="s">
        <v>1</v>
      </c>
      <c r="N253" s="175" t="s">
        <v>39</v>
      </c>
      <c r="P253" s="146">
        <f>O253*H253</f>
        <v>0</v>
      </c>
      <c r="Q253" s="146">
        <v>5.6120000000000003E-2</v>
      </c>
      <c r="R253" s="146">
        <f>Q253*H253</f>
        <v>13.41189432</v>
      </c>
      <c r="S253" s="146">
        <v>0</v>
      </c>
      <c r="T253" s="147">
        <f>S253*H253</f>
        <v>0</v>
      </c>
      <c r="AR253" s="148" t="s">
        <v>187</v>
      </c>
      <c r="AT253" s="148" t="s">
        <v>257</v>
      </c>
      <c r="AU253" s="148" t="s">
        <v>82</v>
      </c>
      <c r="AY253" s="16" t="s">
        <v>151</v>
      </c>
      <c r="BE253" s="149">
        <f>IF(N253="základní",J253,0)</f>
        <v>0</v>
      </c>
      <c r="BF253" s="149">
        <f>IF(N253="snížená",J253,0)</f>
        <v>0</v>
      </c>
      <c r="BG253" s="149">
        <f>IF(N253="zákl. přenesená",J253,0)</f>
        <v>0</v>
      </c>
      <c r="BH253" s="149">
        <f>IF(N253="sníž. přenesená",J253,0)</f>
        <v>0</v>
      </c>
      <c r="BI253" s="149">
        <f>IF(N253="nulová",J253,0)</f>
        <v>0</v>
      </c>
      <c r="BJ253" s="16" t="s">
        <v>78</v>
      </c>
      <c r="BK253" s="149">
        <f>ROUND(I253*H253,2)</f>
        <v>0</v>
      </c>
      <c r="BL253" s="16" t="s">
        <v>92</v>
      </c>
      <c r="BM253" s="148" t="s">
        <v>467</v>
      </c>
    </row>
    <row r="254" spans="2:65" s="12" customFormat="1" ht="10.199999999999999">
      <c r="B254" s="150"/>
      <c r="D254" s="151" t="s">
        <v>158</v>
      </c>
      <c r="F254" s="153" t="s">
        <v>468</v>
      </c>
      <c r="H254" s="154">
        <v>238.98599999999999</v>
      </c>
      <c r="I254" s="155"/>
      <c r="L254" s="150"/>
      <c r="M254" s="156"/>
      <c r="T254" s="157"/>
      <c r="AT254" s="152" t="s">
        <v>158</v>
      </c>
      <c r="AU254" s="152" t="s">
        <v>82</v>
      </c>
      <c r="AV254" s="12" t="s">
        <v>82</v>
      </c>
      <c r="AW254" s="12" t="s">
        <v>4</v>
      </c>
      <c r="AX254" s="12" t="s">
        <v>78</v>
      </c>
      <c r="AY254" s="152" t="s">
        <v>151</v>
      </c>
    </row>
    <row r="255" spans="2:65" s="1" customFormat="1" ht="24.15" customHeight="1">
      <c r="B255" s="31"/>
      <c r="C255" s="136" t="s">
        <v>368</v>
      </c>
      <c r="D255" s="136" t="s">
        <v>153</v>
      </c>
      <c r="E255" s="137" t="s">
        <v>344</v>
      </c>
      <c r="F255" s="138" t="s">
        <v>345</v>
      </c>
      <c r="G255" s="139" t="s">
        <v>173</v>
      </c>
      <c r="H255" s="140">
        <v>236.8</v>
      </c>
      <c r="I255" s="141"/>
      <c r="J255" s="142">
        <f>ROUND(I255*H255,2)</f>
        <v>0</v>
      </c>
      <c r="K255" s="143"/>
      <c r="L255" s="31"/>
      <c r="M255" s="144" t="s">
        <v>1</v>
      </c>
      <c r="N255" s="145" t="s">
        <v>39</v>
      </c>
      <c r="P255" s="146">
        <f>O255*H255</f>
        <v>0</v>
      </c>
      <c r="Q255" s="146">
        <v>0</v>
      </c>
      <c r="R255" s="146">
        <f>Q255*H255</f>
        <v>0</v>
      </c>
      <c r="S255" s="146">
        <v>0</v>
      </c>
      <c r="T255" s="147">
        <f>S255*H255</f>
        <v>0</v>
      </c>
      <c r="AR255" s="148" t="s">
        <v>92</v>
      </c>
      <c r="AT255" s="148" t="s">
        <v>153</v>
      </c>
      <c r="AU255" s="148" t="s">
        <v>82</v>
      </c>
      <c r="AY255" s="16" t="s">
        <v>151</v>
      </c>
      <c r="BE255" s="149">
        <f>IF(N255="základní",J255,0)</f>
        <v>0</v>
      </c>
      <c r="BF255" s="149">
        <f>IF(N255="snížená",J255,0)</f>
        <v>0</v>
      </c>
      <c r="BG255" s="149">
        <f>IF(N255="zákl. přenesená",J255,0)</f>
        <v>0</v>
      </c>
      <c r="BH255" s="149">
        <f>IF(N255="sníž. přenesená",J255,0)</f>
        <v>0</v>
      </c>
      <c r="BI255" s="149">
        <f>IF(N255="nulová",J255,0)</f>
        <v>0</v>
      </c>
      <c r="BJ255" s="16" t="s">
        <v>78</v>
      </c>
      <c r="BK255" s="149">
        <f>ROUND(I255*H255,2)</f>
        <v>0</v>
      </c>
      <c r="BL255" s="16" t="s">
        <v>92</v>
      </c>
      <c r="BM255" s="148" t="s">
        <v>469</v>
      </c>
    </row>
    <row r="256" spans="2:65" s="1" customFormat="1" ht="24.15" customHeight="1">
      <c r="B256" s="31"/>
      <c r="C256" s="136" t="s">
        <v>470</v>
      </c>
      <c r="D256" s="136" t="s">
        <v>153</v>
      </c>
      <c r="E256" s="137" t="s">
        <v>348</v>
      </c>
      <c r="F256" s="138" t="s">
        <v>349</v>
      </c>
      <c r="G256" s="139" t="s">
        <v>173</v>
      </c>
      <c r="H256" s="140">
        <v>31.5</v>
      </c>
      <c r="I256" s="141"/>
      <c r="J256" s="142">
        <f>ROUND(I256*H256,2)</f>
        <v>0</v>
      </c>
      <c r="K256" s="143"/>
      <c r="L256" s="31"/>
      <c r="M256" s="144" t="s">
        <v>1</v>
      </c>
      <c r="N256" s="145" t="s">
        <v>39</v>
      </c>
      <c r="P256" s="146">
        <f>O256*H256</f>
        <v>0</v>
      </c>
      <c r="Q256" s="146">
        <v>3.0000000000000001E-5</v>
      </c>
      <c r="R256" s="146">
        <f>Q256*H256</f>
        <v>9.4499999999999998E-4</v>
      </c>
      <c r="S256" s="146">
        <v>0</v>
      </c>
      <c r="T256" s="147">
        <f>S256*H256</f>
        <v>0</v>
      </c>
      <c r="AR256" s="148" t="s">
        <v>92</v>
      </c>
      <c r="AT256" s="148" t="s">
        <v>153</v>
      </c>
      <c r="AU256" s="148" t="s">
        <v>82</v>
      </c>
      <c r="AY256" s="16" t="s">
        <v>151</v>
      </c>
      <c r="BE256" s="149">
        <f>IF(N256="základní",J256,0)</f>
        <v>0</v>
      </c>
      <c r="BF256" s="149">
        <f>IF(N256="snížená",J256,0)</f>
        <v>0</v>
      </c>
      <c r="BG256" s="149">
        <f>IF(N256="zákl. přenesená",J256,0)</f>
        <v>0</v>
      </c>
      <c r="BH256" s="149">
        <f>IF(N256="sníž. přenesená",J256,0)</f>
        <v>0</v>
      </c>
      <c r="BI256" s="149">
        <f>IF(N256="nulová",J256,0)</f>
        <v>0</v>
      </c>
      <c r="BJ256" s="16" t="s">
        <v>78</v>
      </c>
      <c r="BK256" s="149">
        <f>ROUND(I256*H256,2)</f>
        <v>0</v>
      </c>
      <c r="BL256" s="16" t="s">
        <v>92</v>
      </c>
      <c r="BM256" s="148" t="s">
        <v>471</v>
      </c>
    </row>
    <row r="257" spans="2:65" s="12" customFormat="1" ht="20.399999999999999">
      <c r="B257" s="150"/>
      <c r="D257" s="151" t="s">
        <v>158</v>
      </c>
      <c r="E257" s="152" t="s">
        <v>1</v>
      </c>
      <c r="F257" s="153" t="s">
        <v>472</v>
      </c>
      <c r="H257" s="154">
        <v>31.5</v>
      </c>
      <c r="I257" s="155"/>
      <c r="L257" s="150"/>
      <c r="M257" s="156"/>
      <c r="T257" s="157"/>
      <c r="AT257" s="152" t="s">
        <v>158</v>
      </c>
      <c r="AU257" s="152" t="s">
        <v>82</v>
      </c>
      <c r="AV257" s="12" t="s">
        <v>82</v>
      </c>
      <c r="AW257" s="12" t="s">
        <v>31</v>
      </c>
      <c r="AX257" s="12" t="s">
        <v>78</v>
      </c>
      <c r="AY257" s="152" t="s">
        <v>151</v>
      </c>
    </row>
    <row r="258" spans="2:65" s="11" customFormat="1" ht="22.8" customHeight="1">
      <c r="B258" s="124"/>
      <c r="D258" s="125" t="s">
        <v>73</v>
      </c>
      <c r="E258" s="134" t="s">
        <v>351</v>
      </c>
      <c r="F258" s="134" t="s">
        <v>352</v>
      </c>
      <c r="I258" s="127"/>
      <c r="J258" s="135">
        <f>BK258</f>
        <v>0</v>
      </c>
      <c r="L258" s="124"/>
      <c r="M258" s="129"/>
      <c r="P258" s="130">
        <f>SUM(P259:P262)</f>
        <v>0</v>
      </c>
      <c r="R258" s="130">
        <f>SUM(R259:R262)</f>
        <v>0</v>
      </c>
      <c r="T258" s="131">
        <f>SUM(T259:T262)</f>
        <v>0</v>
      </c>
      <c r="AR258" s="125" t="s">
        <v>78</v>
      </c>
      <c r="AT258" s="132" t="s">
        <v>73</v>
      </c>
      <c r="AU258" s="132" t="s">
        <v>78</v>
      </c>
      <c r="AY258" s="125" t="s">
        <v>151</v>
      </c>
      <c r="BK258" s="133">
        <f>SUM(BK259:BK262)</f>
        <v>0</v>
      </c>
    </row>
    <row r="259" spans="2:65" s="1" customFormat="1" ht="16.5" customHeight="1">
      <c r="B259" s="31"/>
      <c r="C259" s="136" t="s">
        <v>473</v>
      </c>
      <c r="D259" s="136" t="s">
        <v>153</v>
      </c>
      <c r="E259" s="137" t="s">
        <v>354</v>
      </c>
      <c r="F259" s="138" t="s">
        <v>355</v>
      </c>
      <c r="G259" s="139" t="s">
        <v>195</v>
      </c>
      <c r="H259" s="140">
        <v>346.976</v>
      </c>
      <c r="I259" s="141"/>
      <c r="J259" s="142">
        <f>ROUND(I259*H259,2)</f>
        <v>0</v>
      </c>
      <c r="K259" s="143"/>
      <c r="L259" s="31"/>
      <c r="M259" s="144" t="s">
        <v>1</v>
      </c>
      <c r="N259" s="145" t="s">
        <v>39</v>
      </c>
      <c r="P259" s="146">
        <f>O259*H259</f>
        <v>0</v>
      </c>
      <c r="Q259" s="146">
        <v>0</v>
      </c>
      <c r="R259" s="146">
        <f>Q259*H259</f>
        <v>0</v>
      </c>
      <c r="S259" s="146">
        <v>0</v>
      </c>
      <c r="T259" s="147">
        <f>S259*H259</f>
        <v>0</v>
      </c>
      <c r="AR259" s="148" t="s">
        <v>92</v>
      </c>
      <c r="AT259" s="148" t="s">
        <v>153</v>
      </c>
      <c r="AU259" s="148" t="s">
        <v>82</v>
      </c>
      <c r="AY259" s="16" t="s">
        <v>151</v>
      </c>
      <c r="BE259" s="149">
        <f>IF(N259="základní",J259,0)</f>
        <v>0</v>
      </c>
      <c r="BF259" s="149">
        <f>IF(N259="snížená",J259,0)</f>
        <v>0</v>
      </c>
      <c r="BG259" s="149">
        <f>IF(N259="zákl. přenesená",J259,0)</f>
        <v>0</v>
      </c>
      <c r="BH259" s="149">
        <f>IF(N259="sníž. přenesená",J259,0)</f>
        <v>0</v>
      </c>
      <c r="BI259" s="149">
        <f>IF(N259="nulová",J259,0)</f>
        <v>0</v>
      </c>
      <c r="BJ259" s="16" t="s">
        <v>78</v>
      </c>
      <c r="BK259" s="149">
        <f>ROUND(I259*H259,2)</f>
        <v>0</v>
      </c>
      <c r="BL259" s="16" t="s">
        <v>92</v>
      </c>
      <c r="BM259" s="148" t="s">
        <v>474</v>
      </c>
    </row>
    <row r="260" spans="2:65" s="1" customFormat="1" ht="24.15" customHeight="1">
      <c r="B260" s="31"/>
      <c r="C260" s="136" t="s">
        <v>475</v>
      </c>
      <c r="D260" s="136" t="s">
        <v>153</v>
      </c>
      <c r="E260" s="137" t="s">
        <v>358</v>
      </c>
      <c r="F260" s="138" t="s">
        <v>359</v>
      </c>
      <c r="G260" s="139" t="s">
        <v>195</v>
      </c>
      <c r="H260" s="140">
        <v>6939.52</v>
      </c>
      <c r="I260" s="141"/>
      <c r="J260" s="142">
        <f>ROUND(I260*H260,2)</f>
        <v>0</v>
      </c>
      <c r="K260" s="143"/>
      <c r="L260" s="31"/>
      <c r="M260" s="144" t="s">
        <v>1</v>
      </c>
      <c r="N260" s="145" t="s">
        <v>39</v>
      </c>
      <c r="P260" s="146">
        <f>O260*H260</f>
        <v>0</v>
      </c>
      <c r="Q260" s="146">
        <v>0</v>
      </c>
      <c r="R260" s="146">
        <f>Q260*H260</f>
        <v>0</v>
      </c>
      <c r="S260" s="146">
        <v>0</v>
      </c>
      <c r="T260" s="147">
        <f>S260*H260</f>
        <v>0</v>
      </c>
      <c r="AR260" s="148" t="s">
        <v>92</v>
      </c>
      <c r="AT260" s="148" t="s">
        <v>153</v>
      </c>
      <c r="AU260" s="148" t="s">
        <v>82</v>
      </c>
      <c r="AY260" s="16" t="s">
        <v>151</v>
      </c>
      <c r="BE260" s="149">
        <f>IF(N260="základní",J260,0)</f>
        <v>0</v>
      </c>
      <c r="BF260" s="149">
        <f>IF(N260="snížená",J260,0)</f>
        <v>0</v>
      </c>
      <c r="BG260" s="149">
        <f>IF(N260="zákl. přenesená",J260,0)</f>
        <v>0</v>
      </c>
      <c r="BH260" s="149">
        <f>IF(N260="sníž. přenesená",J260,0)</f>
        <v>0</v>
      </c>
      <c r="BI260" s="149">
        <f>IF(N260="nulová",J260,0)</f>
        <v>0</v>
      </c>
      <c r="BJ260" s="16" t="s">
        <v>78</v>
      </c>
      <c r="BK260" s="149">
        <f>ROUND(I260*H260,2)</f>
        <v>0</v>
      </c>
      <c r="BL260" s="16" t="s">
        <v>92</v>
      </c>
      <c r="BM260" s="148" t="s">
        <v>476</v>
      </c>
    </row>
    <row r="261" spans="2:65" s="12" customFormat="1" ht="10.199999999999999">
      <c r="B261" s="150"/>
      <c r="D261" s="151" t="s">
        <v>158</v>
      </c>
      <c r="F261" s="153" t="s">
        <v>477</v>
      </c>
      <c r="H261" s="154">
        <v>6939.52</v>
      </c>
      <c r="I261" s="155"/>
      <c r="L261" s="150"/>
      <c r="M261" s="156"/>
      <c r="T261" s="157"/>
      <c r="AT261" s="152" t="s">
        <v>158</v>
      </c>
      <c r="AU261" s="152" t="s">
        <v>82</v>
      </c>
      <c r="AV261" s="12" t="s">
        <v>82</v>
      </c>
      <c r="AW261" s="12" t="s">
        <v>4</v>
      </c>
      <c r="AX261" s="12" t="s">
        <v>78</v>
      </c>
      <c r="AY261" s="152" t="s">
        <v>151</v>
      </c>
    </row>
    <row r="262" spans="2:65" s="1" customFormat="1" ht="37.799999999999997" customHeight="1">
      <c r="B262" s="31"/>
      <c r="C262" s="136" t="s">
        <v>478</v>
      </c>
      <c r="D262" s="136" t="s">
        <v>153</v>
      </c>
      <c r="E262" s="137" t="s">
        <v>363</v>
      </c>
      <c r="F262" s="138" t="s">
        <v>364</v>
      </c>
      <c r="G262" s="139" t="s">
        <v>195</v>
      </c>
      <c r="H262" s="140">
        <v>346.976</v>
      </c>
      <c r="I262" s="141"/>
      <c r="J262" s="142">
        <f>ROUND(I262*H262,2)</f>
        <v>0</v>
      </c>
      <c r="K262" s="143"/>
      <c r="L262" s="31"/>
      <c r="M262" s="144" t="s">
        <v>1</v>
      </c>
      <c r="N262" s="145" t="s">
        <v>39</v>
      </c>
      <c r="P262" s="146">
        <f>O262*H262</f>
        <v>0</v>
      </c>
      <c r="Q262" s="146">
        <v>0</v>
      </c>
      <c r="R262" s="146">
        <f>Q262*H262</f>
        <v>0</v>
      </c>
      <c r="S262" s="146">
        <v>0</v>
      </c>
      <c r="T262" s="147">
        <f>S262*H262</f>
        <v>0</v>
      </c>
      <c r="AR262" s="148" t="s">
        <v>92</v>
      </c>
      <c r="AT262" s="148" t="s">
        <v>153</v>
      </c>
      <c r="AU262" s="148" t="s">
        <v>82</v>
      </c>
      <c r="AY262" s="16" t="s">
        <v>151</v>
      </c>
      <c r="BE262" s="149">
        <f>IF(N262="základní",J262,0)</f>
        <v>0</v>
      </c>
      <c r="BF262" s="149">
        <f>IF(N262="snížená",J262,0)</f>
        <v>0</v>
      </c>
      <c r="BG262" s="149">
        <f>IF(N262="zákl. přenesená",J262,0)</f>
        <v>0</v>
      </c>
      <c r="BH262" s="149">
        <f>IF(N262="sníž. přenesená",J262,0)</f>
        <v>0</v>
      </c>
      <c r="BI262" s="149">
        <f>IF(N262="nulová",J262,0)</f>
        <v>0</v>
      </c>
      <c r="BJ262" s="16" t="s">
        <v>78</v>
      </c>
      <c r="BK262" s="149">
        <f>ROUND(I262*H262,2)</f>
        <v>0</v>
      </c>
      <c r="BL262" s="16" t="s">
        <v>92</v>
      </c>
      <c r="BM262" s="148" t="s">
        <v>479</v>
      </c>
    </row>
    <row r="263" spans="2:65" s="11" customFormat="1" ht="22.8" customHeight="1">
      <c r="B263" s="124"/>
      <c r="D263" s="125" t="s">
        <v>73</v>
      </c>
      <c r="E263" s="134" t="s">
        <v>366</v>
      </c>
      <c r="F263" s="134" t="s">
        <v>367</v>
      </c>
      <c r="I263" s="127"/>
      <c r="J263" s="135">
        <f>BK263</f>
        <v>0</v>
      </c>
      <c r="L263" s="124"/>
      <c r="M263" s="129"/>
      <c r="P263" s="130">
        <f>P264</f>
        <v>0</v>
      </c>
      <c r="R263" s="130">
        <f>R264</f>
        <v>0</v>
      </c>
      <c r="T263" s="131">
        <f>T264</f>
        <v>0</v>
      </c>
      <c r="AR263" s="125" t="s">
        <v>78</v>
      </c>
      <c r="AT263" s="132" t="s">
        <v>73</v>
      </c>
      <c r="AU263" s="132" t="s">
        <v>78</v>
      </c>
      <c r="AY263" s="125" t="s">
        <v>151</v>
      </c>
      <c r="BK263" s="133">
        <f>BK264</f>
        <v>0</v>
      </c>
    </row>
    <row r="264" spans="2:65" s="1" customFormat="1" ht="24.15" customHeight="1">
      <c r="B264" s="31"/>
      <c r="C264" s="136" t="s">
        <v>480</v>
      </c>
      <c r="D264" s="136" t="s">
        <v>153</v>
      </c>
      <c r="E264" s="137" t="s">
        <v>369</v>
      </c>
      <c r="F264" s="138" t="s">
        <v>370</v>
      </c>
      <c r="G264" s="139" t="s">
        <v>195</v>
      </c>
      <c r="H264" s="140">
        <v>529.572</v>
      </c>
      <c r="I264" s="141"/>
      <c r="J264" s="142">
        <f>ROUND(I264*H264,2)</f>
        <v>0</v>
      </c>
      <c r="K264" s="143"/>
      <c r="L264" s="31"/>
      <c r="M264" s="176" t="s">
        <v>1</v>
      </c>
      <c r="N264" s="177" t="s">
        <v>39</v>
      </c>
      <c r="O264" s="178"/>
      <c r="P264" s="179">
        <f>O264*H264</f>
        <v>0</v>
      </c>
      <c r="Q264" s="179">
        <v>0</v>
      </c>
      <c r="R264" s="179">
        <f>Q264*H264</f>
        <v>0</v>
      </c>
      <c r="S264" s="179">
        <v>0</v>
      </c>
      <c r="T264" s="180">
        <f>S264*H264</f>
        <v>0</v>
      </c>
      <c r="AR264" s="148" t="s">
        <v>92</v>
      </c>
      <c r="AT264" s="148" t="s">
        <v>153</v>
      </c>
      <c r="AU264" s="148" t="s">
        <v>82</v>
      </c>
      <c r="AY264" s="16" t="s">
        <v>151</v>
      </c>
      <c r="BE264" s="149">
        <f>IF(N264="základní",J264,0)</f>
        <v>0</v>
      </c>
      <c r="BF264" s="149">
        <f>IF(N264="snížená",J264,0)</f>
        <v>0</v>
      </c>
      <c r="BG264" s="149">
        <f>IF(N264="zákl. přenesená",J264,0)</f>
        <v>0</v>
      </c>
      <c r="BH264" s="149">
        <f>IF(N264="sníž. přenesená",J264,0)</f>
        <v>0</v>
      </c>
      <c r="BI264" s="149">
        <f>IF(N264="nulová",J264,0)</f>
        <v>0</v>
      </c>
      <c r="BJ264" s="16" t="s">
        <v>78</v>
      </c>
      <c r="BK264" s="149">
        <f>ROUND(I264*H264,2)</f>
        <v>0</v>
      </c>
      <c r="BL264" s="16" t="s">
        <v>92</v>
      </c>
      <c r="BM264" s="148" t="s">
        <v>481</v>
      </c>
    </row>
    <row r="265" spans="2:65" s="1" customFormat="1" ht="6.9" customHeight="1">
      <c r="B265" s="43"/>
      <c r="C265" s="44"/>
      <c r="D265" s="44"/>
      <c r="E265" s="44"/>
      <c r="F265" s="44"/>
      <c r="G265" s="44"/>
      <c r="H265" s="44"/>
      <c r="I265" s="44"/>
      <c r="J265" s="44"/>
      <c r="K265" s="44"/>
      <c r="L265" s="31"/>
    </row>
  </sheetData>
  <sheetProtection algorithmName="SHA-512" hashValue="ZADNquehVEeV5wFcE7LiEoNNlA1k2WXpaj4A1Qz4Y5WIvuTHqIvGxk1hWBXKCloaFPtmB/qinffr+AN8sFqgKA==" saltValue="A7eEZXFf2D+ftrHDLzx190tuUNOzWJrkRA/lJ3mW9pXbkr+52W7HHx6l3NiiIzZ6uFBr5IyTgWFniTuJhVOFcw==" spinCount="100000" sheet="1" objects="1" scenarios="1" formatColumns="0" formatRows="0" autoFilter="0"/>
  <autoFilter ref="C126:K264" xr:uid="{00000000-0009-0000-0000-000002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4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91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0" t="str">
        <f>'Rekapitulace stavby'!K6</f>
        <v>NOVÁ LHOTA - chodník podél silnice III/49916 - etapa 1</v>
      </c>
      <c r="F7" s="231"/>
      <c r="G7" s="231"/>
      <c r="H7" s="231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0" t="s">
        <v>121</v>
      </c>
      <c r="F9" s="232"/>
      <c r="G9" s="232"/>
      <c r="H9" s="232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2" t="s">
        <v>482</v>
      </c>
      <c r="F11" s="232"/>
      <c r="G11" s="232"/>
      <c r="H11" s="232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3" t="str">
        <f>'Rekapitulace stavby'!E14</f>
        <v>Vyplň údaj</v>
      </c>
      <c r="F20" s="197"/>
      <c r="G20" s="197"/>
      <c r="H20" s="197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ROUND(J126,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ROUND((SUM(BE126:BE244)),  2)</f>
        <v>0</v>
      </c>
      <c r="I35" s="95">
        <v>0.21</v>
      </c>
      <c r="J35" s="85">
        <f>ROUND(((SUM(BE126:BE244))*I35),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ROUND((SUM(BF126:BF244)),  2)</f>
        <v>0</v>
      </c>
      <c r="I36" s="95">
        <v>0.12</v>
      </c>
      <c r="J36" s="85">
        <f>ROUND(((SUM(BF126:BF244))*I36),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ROUND((SUM(BG126:BG244)),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ROUND((SUM(BH126:BH244)),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ROUND((SUM(BI126:BI244)),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0" t="str">
        <f>E7</f>
        <v>NOVÁ LHOTA - chodník podél silnice III/49916 - etapa 1</v>
      </c>
      <c r="F85" s="231"/>
      <c r="G85" s="231"/>
      <c r="H85" s="231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0" t="s">
        <v>121</v>
      </c>
      <c r="F87" s="232"/>
      <c r="G87" s="232"/>
      <c r="H87" s="232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2" t="str">
        <f>E11</f>
        <v>3 - úsek 3 - uznatelné náklady</v>
      </c>
      <c r="F89" s="232"/>
      <c r="G89" s="232"/>
      <c r="H89" s="23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J126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J127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J128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J160</f>
        <v>0</v>
      </c>
      <c r="L101" s="111"/>
    </row>
    <row r="102" spans="2:47" s="9" customFormat="1" ht="19.95" customHeight="1">
      <c r="B102" s="111"/>
      <c r="D102" s="112" t="s">
        <v>133</v>
      </c>
      <c r="E102" s="113"/>
      <c r="F102" s="113"/>
      <c r="G102" s="113"/>
      <c r="H102" s="113"/>
      <c r="I102" s="113"/>
      <c r="J102" s="114">
        <f>J224</f>
        <v>0</v>
      </c>
      <c r="L102" s="111"/>
    </row>
    <row r="103" spans="2:47" s="9" customFormat="1" ht="19.95" customHeight="1">
      <c r="B103" s="111"/>
      <c r="D103" s="112" t="s">
        <v>134</v>
      </c>
      <c r="E103" s="113"/>
      <c r="F103" s="113"/>
      <c r="G103" s="113"/>
      <c r="H103" s="113"/>
      <c r="I103" s="113"/>
      <c r="J103" s="114">
        <f>J238</f>
        <v>0</v>
      </c>
      <c r="L103" s="111"/>
    </row>
    <row r="104" spans="2:47" s="9" customFormat="1" ht="19.95" customHeight="1">
      <c r="B104" s="111"/>
      <c r="D104" s="112" t="s">
        <v>135</v>
      </c>
      <c r="E104" s="113"/>
      <c r="F104" s="113"/>
      <c r="G104" s="113"/>
      <c r="H104" s="113"/>
      <c r="I104" s="113"/>
      <c r="J104" s="114">
        <f>J243</f>
        <v>0</v>
      </c>
      <c r="L104" s="111"/>
    </row>
    <row r="105" spans="2:47" s="1" customFormat="1" ht="21.75" customHeight="1">
      <c r="B105" s="31"/>
      <c r="L105" s="31"/>
    </row>
    <row r="106" spans="2:47" s="1" customFormat="1" ht="6.9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47" s="1" customFormat="1" ht="6.9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47" s="1" customFormat="1" ht="24.9" customHeight="1">
      <c r="B111" s="31"/>
      <c r="C111" s="20" t="s">
        <v>136</v>
      </c>
      <c r="L111" s="31"/>
    </row>
    <row r="112" spans="2:47" s="1" customFormat="1" ht="6.9" customHeight="1">
      <c r="B112" s="31"/>
      <c r="L112" s="31"/>
    </row>
    <row r="113" spans="2:63" s="1" customFormat="1" ht="12" customHeight="1">
      <c r="B113" s="31"/>
      <c r="C113" s="26" t="s">
        <v>16</v>
      </c>
      <c r="L113" s="31"/>
    </row>
    <row r="114" spans="2:63" s="1" customFormat="1" ht="16.5" customHeight="1">
      <c r="B114" s="31"/>
      <c r="E114" s="230" t="str">
        <f>E7</f>
        <v>NOVÁ LHOTA - chodník podél silnice III/49916 - etapa 1</v>
      </c>
      <c r="F114" s="231"/>
      <c r="G114" s="231"/>
      <c r="H114" s="231"/>
      <c r="L114" s="31"/>
    </row>
    <row r="115" spans="2:63" ht="12" customHeight="1">
      <c r="B115" s="19"/>
      <c r="C115" s="26" t="s">
        <v>120</v>
      </c>
      <c r="L115" s="19"/>
    </row>
    <row r="116" spans="2:63" s="1" customFormat="1" ht="16.5" customHeight="1">
      <c r="B116" s="31"/>
      <c r="E116" s="230" t="s">
        <v>121</v>
      </c>
      <c r="F116" s="232"/>
      <c r="G116" s="232"/>
      <c r="H116" s="232"/>
      <c r="L116" s="31"/>
    </row>
    <row r="117" spans="2:63" s="1" customFormat="1" ht="12" customHeight="1">
      <c r="B117" s="31"/>
      <c r="C117" s="26" t="s">
        <v>122</v>
      </c>
      <c r="L117" s="31"/>
    </row>
    <row r="118" spans="2:63" s="1" customFormat="1" ht="16.5" customHeight="1">
      <c r="B118" s="31"/>
      <c r="E118" s="192" t="str">
        <f>E11</f>
        <v>3 - úsek 3 - uznatelné náklady</v>
      </c>
      <c r="F118" s="232"/>
      <c r="G118" s="232"/>
      <c r="H118" s="232"/>
      <c r="L118" s="31"/>
    </row>
    <row r="119" spans="2:63" s="1" customFormat="1" ht="6.9" customHeight="1">
      <c r="B119" s="31"/>
      <c r="L119" s="31"/>
    </row>
    <row r="120" spans="2:63" s="1" customFormat="1" ht="12" customHeight="1">
      <c r="B120" s="31"/>
      <c r="C120" s="26" t="s">
        <v>20</v>
      </c>
      <c r="F120" s="24" t="str">
        <f>F14</f>
        <v xml:space="preserve"> </v>
      </c>
      <c r="I120" s="26" t="s">
        <v>22</v>
      </c>
      <c r="J120" s="51" t="str">
        <f>IF(J14="","",J14)</f>
        <v>31. 1. 2022</v>
      </c>
      <c r="L120" s="31"/>
    </row>
    <row r="121" spans="2:63" s="1" customFormat="1" ht="6.9" customHeight="1">
      <c r="B121" s="31"/>
      <c r="L121" s="31"/>
    </row>
    <row r="122" spans="2:63" s="1" customFormat="1" ht="15.15" customHeight="1">
      <c r="B122" s="31"/>
      <c r="C122" s="26" t="s">
        <v>24</v>
      </c>
      <c r="F122" s="24" t="str">
        <f>E17</f>
        <v>Obec Nová Lhota</v>
      </c>
      <c r="I122" s="26" t="s">
        <v>30</v>
      </c>
      <c r="J122" s="29" t="str">
        <f>E23</f>
        <v xml:space="preserve"> </v>
      </c>
      <c r="L122" s="31"/>
    </row>
    <row r="123" spans="2:63" s="1" customFormat="1" ht="15.15" customHeight="1">
      <c r="B123" s="31"/>
      <c r="C123" s="26" t="s">
        <v>28</v>
      </c>
      <c r="F123" s="24" t="str">
        <f>IF(E20="","",E20)</f>
        <v>Vyplň údaj</v>
      </c>
      <c r="I123" s="26" t="s">
        <v>32</v>
      </c>
      <c r="J123" s="29" t="str">
        <f>E26</f>
        <v xml:space="preserve">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15"/>
      <c r="C125" s="116" t="s">
        <v>137</v>
      </c>
      <c r="D125" s="117" t="s">
        <v>59</v>
      </c>
      <c r="E125" s="117" t="s">
        <v>55</v>
      </c>
      <c r="F125" s="117" t="s">
        <v>56</v>
      </c>
      <c r="G125" s="117" t="s">
        <v>138</v>
      </c>
      <c r="H125" s="117" t="s">
        <v>139</v>
      </c>
      <c r="I125" s="117" t="s">
        <v>140</v>
      </c>
      <c r="J125" s="118" t="s">
        <v>126</v>
      </c>
      <c r="K125" s="119" t="s">
        <v>141</v>
      </c>
      <c r="L125" s="115"/>
      <c r="M125" s="58" t="s">
        <v>1</v>
      </c>
      <c r="N125" s="59" t="s">
        <v>38</v>
      </c>
      <c r="O125" s="59" t="s">
        <v>142</v>
      </c>
      <c r="P125" s="59" t="s">
        <v>143</v>
      </c>
      <c r="Q125" s="59" t="s">
        <v>144</v>
      </c>
      <c r="R125" s="59" t="s">
        <v>145</v>
      </c>
      <c r="S125" s="59" t="s">
        <v>146</v>
      </c>
      <c r="T125" s="60" t="s">
        <v>147</v>
      </c>
    </row>
    <row r="126" spans="2:63" s="1" customFormat="1" ht="22.8" customHeight="1">
      <c r="B126" s="31"/>
      <c r="C126" s="63" t="s">
        <v>148</v>
      </c>
      <c r="J126" s="120">
        <f>BK126</f>
        <v>0</v>
      </c>
      <c r="L126" s="31"/>
      <c r="M126" s="61"/>
      <c r="N126" s="52"/>
      <c r="O126" s="52"/>
      <c r="P126" s="121">
        <f>P127</f>
        <v>0</v>
      </c>
      <c r="Q126" s="52"/>
      <c r="R126" s="121">
        <f>R127</f>
        <v>34.477862729999998</v>
      </c>
      <c r="S126" s="52"/>
      <c r="T126" s="122">
        <f>T127</f>
        <v>13.007199999999999</v>
      </c>
      <c r="AT126" s="16" t="s">
        <v>73</v>
      </c>
      <c r="AU126" s="16" t="s">
        <v>128</v>
      </c>
      <c r="BK126" s="123">
        <f>BK127</f>
        <v>0</v>
      </c>
    </row>
    <row r="127" spans="2:63" s="11" customFormat="1" ht="25.95" customHeight="1">
      <c r="B127" s="124"/>
      <c r="D127" s="125" t="s">
        <v>73</v>
      </c>
      <c r="E127" s="126" t="s">
        <v>149</v>
      </c>
      <c r="F127" s="126" t="s">
        <v>150</v>
      </c>
      <c r="I127" s="127"/>
      <c r="J127" s="128">
        <f>BK127</f>
        <v>0</v>
      </c>
      <c r="L127" s="124"/>
      <c r="M127" s="129"/>
      <c r="P127" s="130">
        <f>P128+P160+P224+P238+P243</f>
        <v>0</v>
      </c>
      <c r="R127" s="130">
        <f>R128+R160+R224+R238+R243</f>
        <v>34.477862729999998</v>
      </c>
      <c r="T127" s="131">
        <f>T128+T160+T224+T238+T243</f>
        <v>13.007199999999999</v>
      </c>
      <c r="AR127" s="125" t="s">
        <v>78</v>
      </c>
      <c r="AT127" s="132" t="s">
        <v>73</v>
      </c>
      <c r="AU127" s="132" t="s">
        <v>74</v>
      </c>
      <c r="AY127" s="125" t="s">
        <v>151</v>
      </c>
      <c r="BK127" s="133">
        <f>BK128+BK160+BK224+BK238+BK243</f>
        <v>0</v>
      </c>
    </row>
    <row r="128" spans="2:63" s="11" customFormat="1" ht="22.8" customHeight="1">
      <c r="B128" s="124"/>
      <c r="D128" s="125" t="s">
        <v>73</v>
      </c>
      <c r="E128" s="134" t="s">
        <v>78</v>
      </c>
      <c r="F128" s="134" t="s">
        <v>152</v>
      </c>
      <c r="I128" s="127"/>
      <c r="J128" s="135">
        <f>BK128</f>
        <v>0</v>
      </c>
      <c r="L128" s="124"/>
      <c r="M128" s="129"/>
      <c r="P128" s="130">
        <f>SUM(P129:P159)</f>
        <v>0</v>
      </c>
      <c r="R128" s="130">
        <f>SUM(R129:R159)</f>
        <v>5.4720000000000007E-4</v>
      </c>
      <c r="T128" s="131">
        <f>SUM(T129:T159)</f>
        <v>13.007199999999999</v>
      </c>
      <c r="AR128" s="125" t="s">
        <v>78</v>
      </c>
      <c r="AT128" s="132" t="s">
        <v>73</v>
      </c>
      <c r="AU128" s="132" t="s">
        <v>78</v>
      </c>
      <c r="AY128" s="125" t="s">
        <v>151</v>
      </c>
      <c r="BK128" s="133">
        <f>SUM(BK129:BK159)</f>
        <v>0</v>
      </c>
    </row>
    <row r="129" spans="2:65" s="1" customFormat="1" ht="24.15" customHeight="1">
      <c r="B129" s="31"/>
      <c r="C129" s="136" t="s">
        <v>78</v>
      </c>
      <c r="D129" s="136" t="s">
        <v>153</v>
      </c>
      <c r="E129" s="137" t="s">
        <v>483</v>
      </c>
      <c r="F129" s="138" t="s">
        <v>484</v>
      </c>
      <c r="G129" s="139" t="s">
        <v>156</v>
      </c>
      <c r="H129" s="140">
        <v>14.5</v>
      </c>
      <c r="I129" s="141"/>
      <c r="J129" s="142">
        <f>ROUND(I129*H129,2)</f>
        <v>0</v>
      </c>
      <c r="K129" s="143"/>
      <c r="L129" s="31"/>
      <c r="M129" s="144" t="s">
        <v>1</v>
      </c>
      <c r="N129" s="145" t="s">
        <v>39</v>
      </c>
      <c r="P129" s="146">
        <f>O129*H129</f>
        <v>0</v>
      </c>
      <c r="Q129" s="146">
        <v>0</v>
      </c>
      <c r="R129" s="146">
        <f>Q129*H129</f>
        <v>0</v>
      </c>
      <c r="S129" s="146">
        <v>0.3</v>
      </c>
      <c r="T129" s="147">
        <f>S129*H129</f>
        <v>4.3499999999999996</v>
      </c>
      <c r="AR129" s="148" t="s">
        <v>92</v>
      </c>
      <c r="AT129" s="148" t="s">
        <v>153</v>
      </c>
      <c r="AU129" s="148" t="s">
        <v>82</v>
      </c>
      <c r="AY129" s="16" t="s">
        <v>151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6" t="s">
        <v>78</v>
      </c>
      <c r="BK129" s="149">
        <f>ROUND(I129*H129,2)</f>
        <v>0</v>
      </c>
      <c r="BL129" s="16" t="s">
        <v>92</v>
      </c>
      <c r="BM129" s="148" t="s">
        <v>485</v>
      </c>
    </row>
    <row r="130" spans="2:65" s="12" customFormat="1" ht="10.199999999999999">
      <c r="B130" s="150"/>
      <c r="D130" s="151" t="s">
        <v>158</v>
      </c>
      <c r="E130" s="152" t="s">
        <v>1</v>
      </c>
      <c r="F130" s="153" t="s">
        <v>486</v>
      </c>
      <c r="H130" s="154">
        <v>14.5</v>
      </c>
      <c r="I130" s="155"/>
      <c r="L130" s="150"/>
      <c r="M130" s="156"/>
      <c r="T130" s="157"/>
      <c r="AT130" s="152" t="s">
        <v>158</v>
      </c>
      <c r="AU130" s="152" t="s">
        <v>82</v>
      </c>
      <c r="AV130" s="12" t="s">
        <v>82</v>
      </c>
      <c r="AW130" s="12" t="s">
        <v>31</v>
      </c>
      <c r="AX130" s="12" t="s">
        <v>78</v>
      </c>
      <c r="AY130" s="152" t="s">
        <v>151</v>
      </c>
    </row>
    <row r="131" spans="2:65" s="1" customFormat="1" ht="24.15" customHeight="1">
      <c r="B131" s="31"/>
      <c r="C131" s="136" t="s">
        <v>82</v>
      </c>
      <c r="D131" s="136" t="s">
        <v>153</v>
      </c>
      <c r="E131" s="137" t="s">
        <v>386</v>
      </c>
      <c r="F131" s="138" t="s">
        <v>387</v>
      </c>
      <c r="G131" s="139" t="s">
        <v>156</v>
      </c>
      <c r="H131" s="140">
        <v>7.8</v>
      </c>
      <c r="I131" s="141"/>
      <c r="J131" s="142">
        <f>ROUND(I131*H131,2)</f>
        <v>0</v>
      </c>
      <c r="K131" s="143"/>
      <c r="L131" s="31"/>
      <c r="M131" s="144" t="s">
        <v>1</v>
      </c>
      <c r="N131" s="145" t="s">
        <v>39</v>
      </c>
      <c r="P131" s="146">
        <f>O131*H131</f>
        <v>0</v>
      </c>
      <c r="Q131" s="146">
        <v>0</v>
      </c>
      <c r="R131" s="146">
        <f>Q131*H131</f>
        <v>0</v>
      </c>
      <c r="S131" s="146">
        <v>0.32500000000000001</v>
      </c>
      <c r="T131" s="147">
        <f>S131*H131</f>
        <v>2.5350000000000001</v>
      </c>
      <c r="AR131" s="148" t="s">
        <v>92</v>
      </c>
      <c r="AT131" s="148" t="s">
        <v>153</v>
      </c>
      <c r="AU131" s="148" t="s">
        <v>82</v>
      </c>
      <c r="AY131" s="16" t="s">
        <v>151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6" t="s">
        <v>78</v>
      </c>
      <c r="BK131" s="149">
        <f>ROUND(I131*H131,2)</f>
        <v>0</v>
      </c>
      <c r="BL131" s="16" t="s">
        <v>92</v>
      </c>
      <c r="BM131" s="148" t="s">
        <v>487</v>
      </c>
    </row>
    <row r="132" spans="2:65" s="1" customFormat="1" ht="24.15" customHeight="1">
      <c r="B132" s="31"/>
      <c r="C132" s="136" t="s">
        <v>89</v>
      </c>
      <c r="D132" s="136" t="s">
        <v>153</v>
      </c>
      <c r="E132" s="137" t="s">
        <v>488</v>
      </c>
      <c r="F132" s="138" t="s">
        <v>489</v>
      </c>
      <c r="G132" s="139" t="s">
        <v>156</v>
      </c>
      <c r="H132" s="140">
        <v>6.7</v>
      </c>
      <c r="I132" s="141"/>
      <c r="J132" s="142">
        <f>ROUND(I132*H132,2)</f>
        <v>0</v>
      </c>
      <c r="K132" s="143"/>
      <c r="L132" s="31"/>
      <c r="M132" s="144" t="s">
        <v>1</v>
      </c>
      <c r="N132" s="145" t="s">
        <v>39</v>
      </c>
      <c r="P132" s="146">
        <f>O132*H132</f>
        <v>0</v>
      </c>
      <c r="Q132" s="146">
        <v>0</v>
      </c>
      <c r="R132" s="146">
        <f>Q132*H132</f>
        <v>0</v>
      </c>
      <c r="S132" s="146">
        <v>0.22</v>
      </c>
      <c r="T132" s="147">
        <f>S132*H132</f>
        <v>1.474</v>
      </c>
      <c r="AR132" s="148" t="s">
        <v>92</v>
      </c>
      <c r="AT132" s="148" t="s">
        <v>153</v>
      </c>
      <c r="AU132" s="148" t="s">
        <v>82</v>
      </c>
      <c r="AY132" s="16" t="s">
        <v>151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6" t="s">
        <v>78</v>
      </c>
      <c r="BK132" s="149">
        <f>ROUND(I132*H132,2)</f>
        <v>0</v>
      </c>
      <c r="BL132" s="16" t="s">
        <v>92</v>
      </c>
      <c r="BM132" s="148" t="s">
        <v>490</v>
      </c>
    </row>
    <row r="133" spans="2:65" s="1" customFormat="1" ht="24.15" customHeight="1">
      <c r="B133" s="31"/>
      <c r="C133" s="136" t="s">
        <v>92</v>
      </c>
      <c r="D133" s="136" t="s">
        <v>153</v>
      </c>
      <c r="E133" s="137" t="s">
        <v>166</v>
      </c>
      <c r="F133" s="138" t="s">
        <v>167</v>
      </c>
      <c r="G133" s="139" t="s">
        <v>156</v>
      </c>
      <c r="H133" s="140">
        <v>6.84</v>
      </c>
      <c r="I133" s="141"/>
      <c r="J133" s="142">
        <f>ROUND(I133*H133,2)</f>
        <v>0</v>
      </c>
      <c r="K133" s="143"/>
      <c r="L133" s="31"/>
      <c r="M133" s="144" t="s">
        <v>1</v>
      </c>
      <c r="N133" s="145" t="s">
        <v>39</v>
      </c>
      <c r="P133" s="146">
        <f>O133*H133</f>
        <v>0</v>
      </c>
      <c r="Q133" s="146">
        <v>8.0000000000000007E-5</v>
      </c>
      <c r="R133" s="146">
        <f>Q133*H133</f>
        <v>5.4720000000000007E-4</v>
      </c>
      <c r="S133" s="146">
        <v>0.23</v>
      </c>
      <c r="T133" s="147">
        <f>S133*H133</f>
        <v>1.5731999999999999</v>
      </c>
      <c r="AR133" s="148" t="s">
        <v>92</v>
      </c>
      <c r="AT133" s="148" t="s">
        <v>153</v>
      </c>
      <c r="AU133" s="148" t="s">
        <v>82</v>
      </c>
      <c r="AY133" s="16" t="s">
        <v>151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78</v>
      </c>
      <c r="BK133" s="149">
        <f>ROUND(I133*H133,2)</f>
        <v>0</v>
      </c>
      <c r="BL133" s="16" t="s">
        <v>92</v>
      </c>
      <c r="BM133" s="148" t="s">
        <v>491</v>
      </c>
    </row>
    <row r="134" spans="2:65" s="12" customFormat="1" ht="10.199999999999999">
      <c r="B134" s="150"/>
      <c r="D134" s="151" t="s">
        <v>158</v>
      </c>
      <c r="E134" s="152" t="s">
        <v>1</v>
      </c>
      <c r="F134" s="153" t="s">
        <v>492</v>
      </c>
      <c r="H134" s="154">
        <v>6.84</v>
      </c>
      <c r="I134" s="155"/>
      <c r="L134" s="150"/>
      <c r="M134" s="156"/>
      <c r="T134" s="157"/>
      <c r="AT134" s="152" t="s">
        <v>158</v>
      </c>
      <c r="AU134" s="152" t="s">
        <v>82</v>
      </c>
      <c r="AV134" s="12" t="s">
        <v>82</v>
      </c>
      <c r="AW134" s="12" t="s">
        <v>31</v>
      </c>
      <c r="AX134" s="12" t="s">
        <v>78</v>
      </c>
      <c r="AY134" s="152" t="s">
        <v>151</v>
      </c>
    </row>
    <row r="135" spans="2:65" s="1" customFormat="1" ht="16.5" customHeight="1">
      <c r="B135" s="31"/>
      <c r="C135" s="136" t="s">
        <v>170</v>
      </c>
      <c r="D135" s="136" t="s">
        <v>153</v>
      </c>
      <c r="E135" s="137" t="s">
        <v>171</v>
      </c>
      <c r="F135" s="138" t="s">
        <v>172</v>
      </c>
      <c r="G135" s="139" t="s">
        <v>173</v>
      </c>
      <c r="H135" s="140">
        <v>15</v>
      </c>
      <c r="I135" s="141"/>
      <c r="J135" s="142">
        <f>ROUND(I135*H135,2)</f>
        <v>0</v>
      </c>
      <c r="K135" s="143"/>
      <c r="L135" s="31"/>
      <c r="M135" s="144" t="s">
        <v>1</v>
      </c>
      <c r="N135" s="145" t="s">
        <v>39</v>
      </c>
      <c r="P135" s="146">
        <f>O135*H135</f>
        <v>0</v>
      </c>
      <c r="Q135" s="146">
        <v>0</v>
      </c>
      <c r="R135" s="146">
        <f>Q135*H135</f>
        <v>0</v>
      </c>
      <c r="S135" s="146">
        <v>0.20499999999999999</v>
      </c>
      <c r="T135" s="147">
        <f>S135*H135</f>
        <v>3.0749999999999997</v>
      </c>
      <c r="AR135" s="148" t="s">
        <v>92</v>
      </c>
      <c r="AT135" s="148" t="s">
        <v>153</v>
      </c>
      <c r="AU135" s="148" t="s">
        <v>82</v>
      </c>
      <c r="AY135" s="16" t="s">
        <v>151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78</v>
      </c>
      <c r="BK135" s="149">
        <f>ROUND(I135*H135,2)</f>
        <v>0</v>
      </c>
      <c r="BL135" s="16" t="s">
        <v>92</v>
      </c>
      <c r="BM135" s="148" t="s">
        <v>493</v>
      </c>
    </row>
    <row r="136" spans="2:65" s="1" customFormat="1" ht="33" customHeight="1">
      <c r="B136" s="31"/>
      <c r="C136" s="136" t="s">
        <v>99</v>
      </c>
      <c r="D136" s="136" t="s">
        <v>153</v>
      </c>
      <c r="E136" s="137" t="s">
        <v>175</v>
      </c>
      <c r="F136" s="138" t="s">
        <v>176</v>
      </c>
      <c r="G136" s="139" t="s">
        <v>177</v>
      </c>
      <c r="H136" s="140">
        <v>5.0599999999999996</v>
      </c>
      <c r="I136" s="141"/>
      <c r="J136" s="142">
        <f>ROUND(I136*H136,2)</f>
        <v>0</v>
      </c>
      <c r="K136" s="143"/>
      <c r="L136" s="31"/>
      <c r="M136" s="144" t="s">
        <v>1</v>
      </c>
      <c r="N136" s="145" t="s">
        <v>39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92</v>
      </c>
      <c r="AT136" s="148" t="s">
        <v>153</v>
      </c>
      <c r="AU136" s="148" t="s">
        <v>82</v>
      </c>
      <c r="AY136" s="16" t="s">
        <v>151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6" t="s">
        <v>78</v>
      </c>
      <c r="BK136" s="149">
        <f>ROUND(I136*H136,2)</f>
        <v>0</v>
      </c>
      <c r="BL136" s="16" t="s">
        <v>92</v>
      </c>
      <c r="BM136" s="148" t="s">
        <v>494</v>
      </c>
    </row>
    <row r="137" spans="2:65" s="12" customFormat="1" ht="10.199999999999999">
      <c r="B137" s="150"/>
      <c r="D137" s="151" t="s">
        <v>158</v>
      </c>
      <c r="E137" s="152" t="s">
        <v>1</v>
      </c>
      <c r="F137" s="153" t="s">
        <v>495</v>
      </c>
      <c r="H137" s="154">
        <v>9.8000000000000007</v>
      </c>
      <c r="I137" s="155"/>
      <c r="L137" s="150"/>
      <c r="M137" s="156"/>
      <c r="T137" s="157"/>
      <c r="AT137" s="152" t="s">
        <v>158</v>
      </c>
      <c r="AU137" s="152" t="s">
        <v>82</v>
      </c>
      <c r="AV137" s="12" t="s">
        <v>82</v>
      </c>
      <c r="AW137" s="12" t="s">
        <v>31</v>
      </c>
      <c r="AX137" s="12" t="s">
        <v>74</v>
      </c>
      <c r="AY137" s="152" t="s">
        <v>151</v>
      </c>
    </row>
    <row r="138" spans="2:65" s="12" customFormat="1" ht="10.199999999999999">
      <c r="B138" s="150"/>
      <c r="D138" s="151" t="s">
        <v>158</v>
      </c>
      <c r="E138" s="152" t="s">
        <v>1</v>
      </c>
      <c r="F138" s="153" t="s">
        <v>496</v>
      </c>
      <c r="H138" s="154">
        <v>-4.74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74</v>
      </c>
      <c r="AY138" s="152" t="s">
        <v>151</v>
      </c>
    </row>
    <row r="139" spans="2:65" s="13" customFormat="1" ht="10.199999999999999">
      <c r="B139" s="158"/>
      <c r="D139" s="151" t="s">
        <v>158</v>
      </c>
      <c r="E139" s="159" t="s">
        <v>1</v>
      </c>
      <c r="F139" s="160" t="s">
        <v>181</v>
      </c>
      <c r="H139" s="161">
        <v>5.0599999999999996</v>
      </c>
      <c r="I139" s="162"/>
      <c r="L139" s="158"/>
      <c r="M139" s="163"/>
      <c r="T139" s="164"/>
      <c r="AT139" s="159" t="s">
        <v>158</v>
      </c>
      <c r="AU139" s="159" t="s">
        <v>82</v>
      </c>
      <c r="AV139" s="13" t="s">
        <v>92</v>
      </c>
      <c r="AW139" s="13" t="s">
        <v>31</v>
      </c>
      <c r="AX139" s="13" t="s">
        <v>78</v>
      </c>
      <c r="AY139" s="159" t="s">
        <v>151</v>
      </c>
    </row>
    <row r="140" spans="2:65" s="1" customFormat="1" ht="37.799999999999997" customHeight="1">
      <c r="B140" s="31"/>
      <c r="C140" s="136" t="s">
        <v>102</v>
      </c>
      <c r="D140" s="136" t="s">
        <v>153</v>
      </c>
      <c r="E140" s="137" t="s">
        <v>182</v>
      </c>
      <c r="F140" s="138" t="s">
        <v>183</v>
      </c>
      <c r="G140" s="139" t="s">
        <v>177</v>
      </c>
      <c r="H140" s="140">
        <v>3.76</v>
      </c>
      <c r="I140" s="141"/>
      <c r="J140" s="142">
        <f>ROUND(I140*H140,2)</f>
        <v>0</v>
      </c>
      <c r="K140" s="143"/>
      <c r="L140" s="31"/>
      <c r="M140" s="144" t="s">
        <v>1</v>
      </c>
      <c r="N140" s="145" t="s">
        <v>39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92</v>
      </c>
      <c r="AT140" s="148" t="s">
        <v>153</v>
      </c>
      <c r="AU140" s="148" t="s">
        <v>82</v>
      </c>
      <c r="AY140" s="16" t="s">
        <v>151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6" t="s">
        <v>78</v>
      </c>
      <c r="BK140" s="149">
        <f>ROUND(I140*H140,2)</f>
        <v>0</v>
      </c>
      <c r="BL140" s="16" t="s">
        <v>92</v>
      </c>
      <c r="BM140" s="148" t="s">
        <v>497</v>
      </c>
    </row>
    <row r="141" spans="2:65" s="12" customFormat="1" ht="10.199999999999999">
      <c r="B141" s="150"/>
      <c r="D141" s="151" t="s">
        <v>158</v>
      </c>
      <c r="E141" s="152" t="s">
        <v>1</v>
      </c>
      <c r="F141" s="153" t="s">
        <v>498</v>
      </c>
      <c r="H141" s="154">
        <v>5.0599999999999996</v>
      </c>
      <c r="I141" s="155"/>
      <c r="L141" s="150"/>
      <c r="M141" s="156"/>
      <c r="T141" s="157"/>
      <c r="AT141" s="152" t="s">
        <v>158</v>
      </c>
      <c r="AU141" s="152" t="s">
        <v>82</v>
      </c>
      <c r="AV141" s="12" t="s">
        <v>82</v>
      </c>
      <c r="AW141" s="12" t="s">
        <v>31</v>
      </c>
      <c r="AX141" s="12" t="s">
        <v>74</v>
      </c>
      <c r="AY141" s="152" t="s">
        <v>151</v>
      </c>
    </row>
    <row r="142" spans="2:65" s="12" customFormat="1" ht="10.199999999999999">
      <c r="B142" s="150"/>
      <c r="D142" s="151" t="s">
        <v>158</v>
      </c>
      <c r="E142" s="152" t="s">
        <v>1</v>
      </c>
      <c r="F142" s="153" t="s">
        <v>499</v>
      </c>
      <c r="H142" s="154">
        <v>-1.3</v>
      </c>
      <c r="I142" s="155"/>
      <c r="L142" s="150"/>
      <c r="M142" s="156"/>
      <c r="T142" s="157"/>
      <c r="AT142" s="152" t="s">
        <v>158</v>
      </c>
      <c r="AU142" s="152" t="s">
        <v>82</v>
      </c>
      <c r="AV142" s="12" t="s">
        <v>82</v>
      </c>
      <c r="AW142" s="12" t="s">
        <v>31</v>
      </c>
      <c r="AX142" s="12" t="s">
        <v>74</v>
      </c>
      <c r="AY142" s="152" t="s">
        <v>151</v>
      </c>
    </row>
    <row r="143" spans="2:65" s="13" customFormat="1" ht="10.199999999999999">
      <c r="B143" s="158"/>
      <c r="D143" s="151" t="s">
        <v>158</v>
      </c>
      <c r="E143" s="159" t="s">
        <v>1</v>
      </c>
      <c r="F143" s="160" t="s">
        <v>181</v>
      </c>
      <c r="H143" s="161">
        <v>3.76</v>
      </c>
      <c r="I143" s="162"/>
      <c r="L143" s="158"/>
      <c r="M143" s="163"/>
      <c r="T143" s="164"/>
      <c r="AT143" s="159" t="s">
        <v>158</v>
      </c>
      <c r="AU143" s="159" t="s">
        <v>82</v>
      </c>
      <c r="AV143" s="13" t="s">
        <v>92</v>
      </c>
      <c r="AW143" s="13" t="s">
        <v>31</v>
      </c>
      <c r="AX143" s="13" t="s">
        <v>78</v>
      </c>
      <c r="AY143" s="159" t="s">
        <v>151</v>
      </c>
    </row>
    <row r="144" spans="2:65" s="1" customFormat="1" ht="37.799999999999997" customHeight="1">
      <c r="B144" s="31"/>
      <c r="C144" s="136" t="s">
        <v>187</v>
      </c>
      <c r="D144" s="136" t="s">
        <v>153</v>
      </c>
      <c r="E144" s="137" t="s">
        <v>188</v>
      </c>
      <c r="F144" s="138" t="s">
        <v>189</v>
      </c>
      <c r="G144" s="139" t="s">
        <v>177</v>
      </c>
      <c r="H144" s="140">
        <v>41.36</v>
      </c>
      <c r="I144" s="141"/>
      <c r="J144" s="142">
        <f>ROUND(I144*H144,2)</f>
        <v>0</v>
      </c>
      <c r="K144" s="143"/>
      <c r="L144" s="31"/>
      <c r="M144" s="144" t="s">
        <v>1</v>
      </c>
      <c r="N144" s="145" t="s">
        <v>39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92</v>
      </c>
      <c r="AT144" s="148" t="s">
        <v>153</v>
      </c>
      <c r="AU144" s="148" t="s">
        <v>82</v>
      </c>
      <c r="AY144" s="16" t="s">
        <v>151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6" t="s">
        <v>78</v>
      </c>
      <c r="BK144" s="149">
        <f>ROUND(I144*H144,2)</f>
        <v>0</v>
      </c>
      <c r="BL144" s="16" t="s">
        <v>92</v>
      </c>
      <c r="BM144" s="148" t="s">
        <v>500</v>
      </c>
    </row>
    <row r="145" spans="2:65" s="12" customFormat="1" ht="10.199999999999999">
      <c r="B145" s="150"/>
      <c r="D145" s="151" t="s">
        <v>158</v>
      </c>
      <c r="F145" s="153" t="s">
        <v>501</v>
      </c>
      <c r="H145" s="154">
        <v>41.36</v>
      </c>
      <c r="I145" s="155"/>
      <c r="L145" s="150"/>
      <c r="M145" s="156"/>
      <c r="T145" s="157"/>
      <c r="AT145" s="152" t="s">
        <v>158</v>
      </c>
      <c r="AU145" s="152" t="s">
        <v>82</v>
      </c>
      <c r="AV145" s="12" t="s">
        <v>82</v>
      </c>
      <c r="AW145" s="12" t="s">
        <v>4</v>
      </c>
      <c r="AX145" s="12" t="s">
        <v>78</v>
      </c>
      <c r="AY145" s="152" t="s">
        <v>151</v>
      </c>
    </row>
    <row r="146" spans="2:65" s="1" customFormat="1" ht="33" customHeight="1">
      <c r="B146" s="31"/>
      <c r="C146" s="136" t="s">
        <v>192</v>
      </c>
      <c r="D146" s="136" t="s">
        <v>153</v>
      </c>
      <c r="E146" s="137" t="s">
        <v>193</v>
      </c>
      <c r="F146" s="138" t="s">
        <v>194</v>
      </c>
      <c r="G146" s="139" t="s">
        <v>195</v>
      </c>
      <c r="H146" s="140">
        <v>6.7679999999999998</v>
      </c>
      <c r="I146" s="141"/>
      <c r="J146" s="142">
        <f>ROUND(I146*H146,2)</f>
        <v>0</v>
      </c>
      <c r="K146" s="143"/>
      <c r="L146" s="31"/>
      <c r="M146" s="144" t="s">
        <v>1</v>
      </c>
      <c r="N146" s="145" t="s">
        <v>39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92</v>
      </c>
      <c r="AT146" s="148" t="s">
        <v>153</v>
      </c>
      <c r="AU146" s="148" t="s">
        <v>82</v>
      </c>
      <c r="AY146" s="16" t="s">
        <v>151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6" t="s">
        <v>78</v>
      </c>
      <c r="BK146" s="149">
        <f>ROUND(I146*H146,2)</f>
        <v>0</v>
      </c>
      <c r="BL146" s="16" t="s">
        <v>92</v>
      </c>
      <c r="BM146" s="148" t="s">
        <v>502</v>
      </c>
    </row>
    <row r="147" spans="2:65" s="12" customFormat="1" ht="10.199999999999999">
      <c r="B147" s="150"/>
      <c r="D147" s="151" t="s">
        <v>158</v>
      </c>
      <c r="F147" s="153" t="s">
        <v>503</v>
      </c>
      <c r="H147" s="154">
        <v>6.7679999999999998</v>
      </c>
      <c r="I147" s="155"/>
      <c r="L147" s="150"/>
      <c r="M147" s="156"/>
      <c r="T147" s="157"/>
      <c r="AT147" s="152" t="s">
        <v>158</v>
      </c>
      <c r="AU147" s="152" t="s">
        <v>82</v>
      </c>
      <c r="AV147" s="12" t="s">
        <v>82</v>
      </c>
      <c r="AW147" s="12" t="s">
        <v>4</v>
      </c>
      <c r="AX147" s="12" t="s">
        <v>78</v>
      </c>
      <c r="AY147" s="152" t="s">
        <v>151</v>
      </c>
    </row>
    <row r="148" spans="2:65" s="1" customFormat="1" ht="16.5" customHeight="1">
      <c r="B148" s="31"/>
      <c r="C148" s="136" t="s">
        <v>198</v>
      </c>
      <c r="D148" s="136" t="s">
        <v>153</v>
      </c>
      <c r="E148" s="137" t="s">
        <v>199</v>
      </c>
      <c r="F148" s="138" t="s">
        <v>200</v>
      </c>
      <c r="G148" s="139" t="s">
        <v>177</v>
      </c>
      <c r="H148" s="140">
        <v>1.3</v>
      </c>
      <c r="I148" s="141"/>
      <c r="J148" s="142">
        <f>ROUND(I148*H148,2)</f>
        <v>0</v>
      </c>
      <c r="K148" s="143"/>
      <c r="L148" s="31"/>
      <c r="M148" s="144" t="s">
        <v>1</v>
      </c>
      <c r="N148" s="145" t="s">
        <v>39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92</v>
      </c>
      <c r="AT148" s="148" t="s">
        <v>153</v>
      </c>
      <c r="AU148" s="148" t="s">
        <v>82</v>
      </c>
      <c r="AY148" s="16" t="s">
        <v>151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6" t="s">
        <v>78</v>
      </c>
      <c r="BK148" s="149">
        <f>ROUND(I148*H148,2)</f>
        <v>0</v>
      </c>
      <c r="BL148" s="16" t="s">
        <v>92</v>
      </c>
      <c r="BM148" s="148" t="s">
        <v>504</v>
      </c>
    </row>
    <row r="149" spans="2:65" s="12" customFormat="1" ht="10.199999999999999">
      <c r="B149" s="150"/>
      <c r="D149" s="151" t="s">
        <v>158</v>
      </c>
      <c r="E149" s="152" t="s">
        <v>1</v>
      </c>
      <c r="F149" s="153" t="s">
        <v>505</v>
      </c>
      <c r="H149" s="154">
        <v>1.3</v>
      </c>
      <c r="I149" s="155"/>
      <c r="L149" s="150"/>
      <c r="M149" s="156"/>
      <c r="T149" s="157"/>
      <c r="AT149" s="152" t="s">
        <v>158</v>
      </c>
      <c r="AU149" s="152" t="s">
        <v>82</v>
      </c>
      <c r="AV149" s="12" t="s">
        <v>82</v>
      </c>
      <c r="AW149" s="12" t="s">
        <v>31</v>
      </c>
      <c r="AX149" s="12" t="s">
        <v>78</v>
      </c>
      <c r="AY149" s="152" t="s">
        <v>151</v>
      </c>
    </row>
    <row r="150" spans="2:65" s="1" customFormat="1" ht="37.799999999999997" customHeight="1">
      <c r="B150" s="31"/>
      <c r="C150" s="136" t="s">
        <v>203</v>
      </c>
      <c r="D150" s="136" t="s">
        <v>153</v>
      </c>
      <c r="E150" s="137" t="s">
        <v>204</v>
      </c>
      <c r="F150" s="138" t="s">
        <v>205</v>
      </c>
      <c r="G150" s="139" t="s">
        <v>156</v>
      </c>
      <c r="H150" s="140">
        <v>16.7</v>
      </c>
      <c r="I150" s="141"/>
      <c r="J150" s="142">
        <f>ROUND(I150*H150,2)</f>
        <v>0</v>
      </c>
      <c r="K150" s="143"/>
      <c r="L150" s="31"/>
      <c r="M150" s="144" t="s">
        <v>1</v>
      </c>
      <c r="N150" s="145" t="s">
        <v>39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92</v>
      </c>
      <c r="AT150" s="148" t="s">
        <v>153</v>
      </c>
      <c r="AU150" s="148" t="s">
        <v>82</v>
      </c>
      <c r="AY150" s="16" t="s">
        <v>151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6" t="s">
        <v>78</v>
      </c>
      <c r="BK150" s="149">
        <f>ROUND(I150*H150,2)</f>
        <v>0</v>
      </c>
      <c r="BL150" s="16" t="s">
        <v>92</v>
      </c>
      <c r="BM150" s="148" t="s">
        <v>506</v>
      </c>
    </row>
    <row r="151" spans="2:65" s="1" customFormat="1" ht="24.15" customHeight="1">
      <c r="B151" s="31"/>
      <c r="C151" s="136" t="s">
        <v>8</v>
      </c>
      <c r="D151" s="136" t="s">
        <v>153</v>
      </c>
      <c r="E151" s="137" t="s">
        <v>207</v>
      </c>
      <c r="F151" s="138" t="s">
        <v>208</v>
      </c>
      <c r="G151" s="139" t="s">
        <v>156</v>
      </c>
      <c r="H151" s="140">
        <v>29.15</v>
      </c>
      <c r="I151" s="141"/>
      <c r="J151" s="142">
        <f>ROUND(I151*H151,2)</f>
        <v>0</v>
      </c>
      <c r="K151" s="143"/>
      <c r="L151" s="31"/>
      <c r="M151" s="144" t="s">
        <v>1</v>
      </c>
      <c r="N151" s="145" t="s">
        <v>39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92</v>
      </c>
      <c r="AT151" s="148" t="s">
        <v>153</v>
      </c>
      <c r="AU151" s="148" t="s">
        <v>82</v>
      </c>
      <c r="AY151" s="16" t="s">
        <v>151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6" t="s">
        <v>78</v>
      </c>
      <c r="BK151" s="149">
        <f>ROUND(I151*H151,2)</f>
        <v>0</v>
      </c>
      <c r="BL151" s="16" t="s">
        <v>92</v>
      </c>
      <c r="BM151" s="148" t="s">
        <v>507</v>
      </c>
    </row>
    <row r="152" spans="2:65" s="12" customFormat="1" ht="10.199999999999999">
      <c r="B152" s="150"/>
      <c r="D152" s="151" t="s">
        <v>158</v>
      </c>
      <c r="E152" s="152" t="s">
        <v>1</v>
      </c>
      <c r="F152" s="153" t="s">
        <v>508</v>
      </c>
      <c r="H152" s="154">
        <v>15.3</v>
      </c>
      <c r="I152" s="155"/>
      <c r="L152" s="150"/>
      <c r="M152" s="156"/>
      <c r="T152" s="157"/>
      <c r="AT152" s="152" t="s">
        <v>158</v>
      </c>
      <c r="AU152" s="152" t="s">
        <v>82</v>
      </c>
      <c r="AV152" s="12" t="s">
        <v>82</v>
      </c>
      <c r="AW152" s="12" t="s">
        <v>31</v>
      </c>
      <c r="AX152" s="12" t="s">
        <v>74</v>
      </c>
      <c r="AY152" s="152" t="s">
        <v>151</v>
      </c>
    </row>
    <row r="153" spans="2:65" s="12" customFormat="1" ht="10.199999999999999">
      <c r="B153" s="150"/>
      <c r="D153" s="151" t="s">
        <v>158</v>
      </c>
      <c r="E153" s="152" t="s">
        <v>1</v>
      </c>
      <c r="F153" s="153" t="s">
        <v>509</v>
      </c>
      <c r="H153" s="154">
        <v>2.7</v>
      </c>
      <c r="I153" s="155"/>
      <c r="L153" s="150"/>
      <c r="M153" s="156"/>
      <c r="T153" s="157"/>
      <c r="AT153" s="152" t="s">
        <v>158</v>
      </c>
      <c r="AU153" s="152" t="s">
        <v>82</v>
      </c>
      <c r="AV153" s="12" t="s">
        <v>82</v>
      </c>
      <c r="AW153" s="12" t="s">
        <v>31</v>
      </c>
      <c r="AX153" s="12" t="s">
        <v>74</v>
      </c>
      <c r="AY153" s="152" t="s">
        <v>151</v>
      </c>
    </row>
    <row r="154" spans="2:65" s="12" customFormat="1" ht="10.199999999999999">
      <c r="B154" s="150"/>
      <c r="D154" s="151" t="s">
        <v>158</v>
      </c>
      <c r="E154" s="152" t="s">
        <v>1</v>
      </c>
      <c r="F154" s="153" t="s">
        <v>510</v>
      </c>
      <c r="H154" s="154">
        <v>2.6</v>
      </c>
      <c r="I154" s="155"/>
      <c r="L154" s="150"/>
      <c r="M154" s="156"/>
      <c r="T154" s="157"/>
      <c r="AT154" s="152" t="s">
        <v>158</v>
      </c>
      <c r="AU154" s="152" t="s">
        <v>82</v>
      </c>
      <c r="AV154" s="12" t="s">
        <v>82</v>
      </c>
      <c r="AW154" s="12" t="s">
        <v>31</v>
      </c>
      <c r="AX154" s="12" t="s">
        <v>74</v>
      </c>
      <c r="AY154" s="152" t="s">
        <v>151</v>
      </c>
    </row>
    <row r="155" spans="2:65" s="12" customFormat="1" ht="10.199999999999999">
      <c r="B155" s="150"/>
      <c r="D155" s="151" t="s">
        <v>158</v>
      </c>
      <c r="E155" s="152" t="s">
        <v>1</v>
      </c>
      <c r="F155" s="153" t="s">
        <v>511</v>
      </c>
      <c r="H155" s="154">
        <v>2</v>
      </c>
      <c r="I155" s="155"/>
      <c r="L155" s="150"/>
      <c r="M155" s="156"/>
      <c r="T155" s="157"/>
      <c r="AT155" s="152" t="s">
        <v>158</v>
      </c>
      <c r="AU155" s="152" t="s">
        <v>82</v>
      </c>
      <c r="AV155" s="12" t="s">
        <v>82</v>
      </c>
      <c r="AW155" s="12" t="s">
        <v>31</v>
      </c>
      <c r="AX155" s="12" t="s">
        <v>74</v>
      </c>
      <c r="AY155" s="152" t="s">
        <v>151</v>
      </c>
    </row>
    <row r="156" spans="2:65" s="12" customFormat="1" ht="10.199999999999999">
      <c r="B156" s="150"/>
      <c r="D156" s="151" t="s">
        <v>158</v>
      </c>
      <c r="E156" s="152" t="s">
        <v>1</v>
      </c>
      <c r="F156" s="153" t="s">
        <v>512</v>
      </c>
      <c r="H156" s="154">
        <v>2</v>
      </c>
      <c r="I156" s="155"/>
      <c r="L156" s="150"/>
      <c r="M156" s="156"/>
      <c r="T156" s="157"/>
      <c r="AT156" s="152" t="s">
        <v>158</v>
      </c>
      <c r="AU156" s="152" t="s">
        <v>82</v>
      </c>
      <c r="AV156" s="12" t="s">
        <v>82</v>
      </c>
      <c r="AW156" s="12" t="s">
        <v>31</v>
      </c>
      <c r="AX156" s="12" t="s">
        <v>74</v>
      </c>
      <c r="AY156" s="152" t="s">
        <v>151</v>
      </c>
    </row>
    <row r="157" spans="2:65" s="12" customFormat="1" ht="10.199999999999999">
      <c r="B157" s="150"/>
      <c r="D157" s="151" t="s">
        <v>158</v>
      </c>
      <c r="E157" s="152" t="s">
        <v>1</v>
      </c>
      <c r="F157" s="153" t="s">
        <v>513</v>
      </c>
      <c r="H157" s="154">
        <v>1.9</v>
      </c>
      <c r="I157" s="155"/>
      <c r="L157" s="150"/>
      <c r="M157" s="156"/>
      <c r="T157" s="157"/>
      <c r="AT157" s="152" t="s">
        <v>158</v>
      </c>
      <c r="AU157" s="152" t="s">
        <v>82</v>
      </c>
      <c r="AV157" s="12" t="s">
        <v>82</v>
      </c>
      <c r="AW157" s="12" t="s">
        <v>31</v>
      </c>
      <c r="AX157" s="12" t="s">
        <v>74</v>
      </c>
      <c r="AY157" s="152" t="s">
        <v>151</v>
      </c>
    </row>
    <row r="158" spans="2:65" s="13" customFormat="1" ht="10.199999999999999">
      <c r="B158" s="158"/>
      <c r="D158" s="151" t="s">
        <v>158</v>
      </c>
      <c r="E158" s="159" t="s">
        <v>1</v>
      </c>
      <c r="F158" s="160" t="s">
        <v>181</v>
      </c>
      <c r="H158" s="161">
        <v>26.5</v>
      </c>
      <c r="I158" s="162"/>
      <c r="L158" s="158"/>
      <c r="M158" s="163"/>
      <c r="T158" s="164"/>
      <c r="AT158" s="159" t="s">
        <v>158</v>
      </c>
      <c r="AU158" s="159" t="s">
        <v>82</v>
      </c>
      <c r="AV158" s="13" t="s">
        <v>92</v>
      </c>
      <c r="AW158" s="13" t="s">
        <v>31</v>
      </c>
      <c r="AX158" s="13" t="s">
        <v>78</v>
      </c>
      <c r="AY158" s="159" t="s">
        <v>151</v>
      </c>
    </row>
    <row r="159" spans="2:65" s="12" customFormat="1" ht="10.199999999999999">
      <c r="B159" s="150"/>
      <c r="D159" s="151" t="s">
        <v>158</v>
      </c>
      <c r="F159" s="153" t="s">
        <v>514</v>
      </c>
      <c r="H159" s="154">
        <v>29.15</v>
      </c>
      <c r="I159" s="155"/>
      <c r="L159" s="150"/>
      <c r="M159" s="156"/>
      <c r="T159" s="157"/>
      <c r="AT159" s="152" t="s">
        <v>158</v>
      </c>
      <c r="AU159" s="152" t="s">
        <v>82</v>
      </c>
      <c r="AV159" s="12" t="s">
        <v>82</v>
      </c>
      <c r="AW159" s="12" t="s">
        <v>4</v>
      </c>
      <c r="AX159" s="12" t="s">
        <v>78</v>
      </c>
      <c r="AY159" s="152" t="s">
        <v>151</v>
      </c>
    </row>
    <row r="160" spans="2:65" s="11" customFormat="1" ht="22.8" customHeight="1">
      <c r="B160" s="124"/>
      <c r="D160" s="125" t="s">
        <v>73</v>
      </c>
      <c r="E160" s="134" t="s">
        <v>170</v>
      </c>
      <c r="F160" s="134" t="s">
        <v>217</v>
      </c>
      <c r="I160" s="127"/>
      <c r="J160" s="135">
        <f>BK160</f>
        <v>0</v>
      </c>
      <c r="L160" s="124"/>
      <c r="M160" s="129"/>
      <c r="P160" s="130">
        <f>SUM(P161:P223)</f>
        <v>0</v>
      </c>
      <c r="R160" s="130">
        <f>SUM(R161:R223)</f>
        <v>25.083847849999994</v>
      </c>
      <c r="T160" s="131">
        <f>SUM(T161:T223)</f>
        <v>0</v>
      </c>
      <c r="AR160" s="125" t="s">
        <v>78</v>
      </c>
      <c r="AT160" s="132" t="s">
        <v>73</v>
      </c>
      <c r="AU160" s="132" t="s">
        <v>78</v>
      </c>
      <c r="AY160" s="125" t="s">
        <v>151</v>
      </c>
      <c r="BK160" s="133">
        <f>SUM(BK161:BK223)</f>
        <v>0</v>
      </c>
    </row>
    <row r="161" spans="2:65" s="1" customFormat="1" ht="21.75" customHeight="1">
      <c r="B161" s="31"/>
      <c r="C161" s="136" t="s">
        <v>218</v>
      </c>
      <c r="D161" s="136" t="s">
        <v>153</v>
      </c>
      <c r="E161" s="137" t="s">
        <v>515</v>
      </c>
      <c r="F161" s="138" t="s">
        <v>516</v>
      </c>
      <c r="G161" s="139" t="s">
        <v>156</v>
      </c>
      <c r="H161" s="140">
        <v>26.5</v>
      </c>
      <c r="I161" s="141"/>
      <c r="J161" s="142">
        <f>ROUND(I161*H161,2)</f>
        <v>0</v>
      </c>
      <c r="K161" s="143"/>
      <c r="L161" s="31"/>
      <c r="M161" s="144" t="s">
        <v>1</v>
      </c>
      <c r="N161" s="145" t="s">
        <v>39</v>
      </c>
      <c r="P161" s="146">
        <f>O161*H161</f>
        <v>0</v>
      </c>
      <c r="Q161" s="146">
        <v>9.1999999999999998E-2</v>
      </c>
      <c r="R161" s="146">
        <f>Q161*H161</f>
        <v>2.4380000000000002</v>
      </c>
      <c r="S161" s="146">
        <v>0</v>
      </c>
      <c r="T161" s="147">
        <f>S161*H161</f>
        <v>0</v>
      </c>
      <c r="AR161" s="148" t="s">
        <v>92</v>
      </c>
      <c r="AT161" s="148" t="s">
        <v>153</v>
      </c>
      <c r="AU161" s="148" t="s">
        <v>82</v>
      </c>
      <c r="AY161" s="16" t="s">
        <v>151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6" t="s">
        <v>78</v>
      </c>
      <c r="BK161" s="149">
        <f>ROUND(I161*H161,2)</f>
        <v>0</v>
      </c>
      <c r="BL161" s="16" t="s">
        <v>92</v>
      </c>
      <c r="BM161" s="148" t="s">
        <v>517</v>
      </c>
    </row>
    <row r="162" spans="2:65" s="12" customFormat="1" ht="10.199999999999999">
      <c r="B162" s="150"/>
      <c r="D162" s="151" t="s">
        <v>158</v>
      </c>
      <c r="E162" s="152" t="s">
        <v>1</v>
      </c>
      <c r="F162" s="153" t="s">
        <v>508</v>
      </c>
      <c r="H162" s="154">
        <v>15.3</v>
      </c>
      <c r="I162" s="155"/>
      <c r="L162" s="150"/>
      <c r="M162" s="156"/>
      <c r="T162" s="157"/>
      <c r="AT162" s="152" t="s">
        <v>158</v>
      </c>
      <c r="AU162" s="152" t="s">
        <v>82</v>
      </c>
      <c r="AV162" s="12" t="s">
        <v>82</v>
      </c>
      <c r="AW162" s="12" t="s">
        <v>31</v>
      </c>
      <c r="AX162" s="12" t="s">
        <v>74</v>
      </c>
      <c r="AY162" s="152" t="s">
        <v>151</v>
      </c>
    </row>
    <row r="163" spans="2:65" s="12" customFormat="1" ht="10.199999999999999">
      <c r="B163" s="150"/>
      <c r="D163" s="151" t="s">
        <v>158</v>
      </c>
      <c r="E163" s="152" t="s">
        <v>1</v>
      </c>
      <c r="F163" s="153" t="s">
        <v>509</v>
      </c>
      <c r="H163" s="154">
        <v>2.7</v>
      </c>
      <c r="I163" s="155"/>
      <c r="L163" s="150"/>
      <c r="M163" s="156"/>
      <c r="T163" s="157"/>
      <c r="AT163" s="152" t="s">
        <v>158</v>
      </c>
      <c r="AU163" s="152" t="s">
        <v>82</v>
      </c>
      <c r="AV163" s="12" t="s">
        <v>82</v>
      </c>
      <c r="AW163" s="12" t="s">
        <v>31</v>
      </c>
      <c r="AX163" s="12" t="s">
        <v>74</v>
      </c>
      <c r="AY163" s="152" t="s">
        <v>151</v>
      </c>
    </row>
    <row r="164" spans="2:65" s="12" customFormat="1" ht="10.199999999999999">
      <c r="B164" s="150"/>
      <c r="D164" s="151" t="s">
        <v>158</v>
      </c>
      <c r="E164" s="152" t="s">
        <v>1</v>
      </c>
      <c r="F164" s="153" t="s">
        <v>510</v>
      </c>
      <c r="H164" s="154">
        <v>2.6</v>
      </c>
      <c r="I164" s="155"/>
      <c r="L164" s="150"/>
      <c r="M164" s="156"/>
      <c r="T164" s="157"/>
      <c r="AT164" s="152" t="s">
        <v>158</v>
      </c>
      <c r="AU164" s="152" t="s">
        <v>82</v>
      </c>
      <c r="AV164" s="12" t="s">
        <v>82</v>
      </c>
      <c r="AW164" s="12" t="s">
        <v>31</v>
      </c>
      <c r="AX164" s="12" t="s">
        <v>74</v>
      </c>
      <c r="AY164" s="152" t="s">
        <v>151</v>
      </c>
    </row>
    <row r="165" spans="2:65" s="12" customFormat="1" ht="10.199999999999999">
      <c r="B165" s="150"/>
      <c r="D165" s="151" t="s">
        <v>158</v>
      </c>
      <c r="E165" s="152" t="s">
        <v>1</v>
      </c>
      <c r="F165" s="153" t="s">
        <v>511</v>
      </c>
      <c r="H165" s="154">
        <v>2</v>
      </c>
      <c r="I165" s="155"/>
      <c r="L165" s="150"/>
      <c r="M165" s="156"/>
      <c r="T165" s="157"/>
      <c r="AT165" s="152" t="s">
        <v>158</v>
      </c>
      <c r="AU165" s="152" t="s">
        <v>82</v>
      </c>
      <c r="AV165" s="12" t="s">
        <v>82</v>
      </c>
      <c r="AW165" s="12" t="s">
        <v>31</v>
      </c>
      <c r="AX165" s="12" t="s">
        <v>74</v>
      </c>
      <c r="AY165" s="152" t="s">
        <v>151</v>
      </c>
    </row>
    <row r="166" spans="2:65" s="12" customFormat="1" ht="10.199999999999999">
      <c r="B166" s="150"/>
      <c r="D166" s="151" t="s">
        <v>158</v>
      </c>
      <c r="E166" s="152" t="s">
        <v>1</v>
      </c>
      <c r="F166" s="153" t="s">
        <v>512</v>
      </c>
      <c r="H166" s="154">
        <v>2</v>
      </c>
      <c r="I166" s="155"/>
      <c r="L166" s="150"/>
      <c r="M166" s="156"/>
      <c r="T166" s="157"/>
      <c r="AT166" s="152" t="s">
        <v>158</v>
      </c>
      <c r="AU166" s="152" t="s">
        <v>82</v>
      </c>
      <c r="AV166" s="12" t="s">
        <v>82</v>
      </c>
      <c r="AW166" s="12" t="s">
        <v>31</v>
      </c>
      <c r="AX166" s="12" t="s">
        <v>74</v>
      </c>
      <c r="AY166" s="152" t="s">
        <v>151</v>
      </c>
    </row>
    <row r="167" spans="2:65" s="12" customFormat="1" ht="10.199999999999999">
      <c r="B167" s="150"/>
      <c r="D167" s="151" t="s">
        <v>158</v>
      </c>
      <c r="E167" s="152" t="s">
        <v>1</v>
      </c>
      <c r="F167" s="153" t="s">
        <v>513</v>
      </c>
      <c r="H167" s="154">
        <v>1.9</v>
      </c>
      <c r="I167" s="155"/>
      <c r="L167" s="150"/>
      <c r="M167" s="156"/>
      <c r="T167" s="157"/>
      <c r="AT167" s="152" t="s">
        <v>158</v>
      </c>
      <c r="AU167" s="152" t="s">
        <v>82</v>
      </c>
      <c r="AV167" s="12" t="s">
        <v>82</v>
      </c>
      <c r="AW167" s="12" t="s">
        <v>31</v>
      </c>
      <c r="AX167" s="12" t="s">
        <v>74</v>
      </c>
      <c r="AY167" s="152" t="s">
        <v>151</v>
      </c>
    </row>
    <row r="168" spans="2:65" s="13" customFormat="1" ht="10.199999999999999">
      <c r="B168" s="158"/>
      <c r="D168" s="151" t="s">
        <v>158</v>
      </c>
      <c r="E168" s="159" t="s">
        <v>1</v>
      </c>
      <c r="F168" s="160" t="s">
        <v>181</v>
      </c>
      <c r="H168" s="161">
        <v>26.5</v>
      </c>
      <c r="I168" s="162"/>
      <c r="L168" s="158"/>
      <c r="M168" s="163"/>
      <c r="T168" s="164"/>
      <c r="AT168" s="159" t="s">
        <v>158</v>
      </c>
      <c r="AU168" s="159" t="s">
        <v>82</v>
      </c>
      <c r="AV168" s="13" t="s">
        <v>92</v>
      </c>
      <c r="AW168" s="13" t="s">
        <v>31</v>
      </c>
      <c r="AX168" s="13" t="s">
        <v>78</v>
      </c>
      <c r="AY168" s="159" t="s">
        <v>151</v>
      </c>
    </row>
    <row r="169" spans="2:65" s="1" customFormat="1" ht="21.75" customHeight="1">
      <c r="B169" s="31"/>
      <c r="C169" s="136" t="s">
        <v>222</v>
      </c>
      <c r="D169" s="136" t="s">
        <v>153</v>
      </c>
      <c r="E169" s="137" t="s">
        <v>223</v>
      </c>
      <c r="F169" s="138" t="s">
        <v>224</v>
      </c>
      <c r="G169" s="139" t="s">
        <v>156</v>
      </c>
      <c r="H169" s="140">
        <v>6.49</v>
      </c>
      <c r="I169" s="141"/>
      <c r="J169" s="142">
        <f>ROUND(I169*H169,2)</f>
        <v>0</v>
      </c>
      <c r="K169" s="143"/>
      <c r="L169" s="31"/>
      <c r="M169" s="144" t="s">
        <v>1</v>
      </c>
      <c r="N169" s="145" t="s">
        <v>39</v>
      </c>
      <c r="P169" s="146">
        <f>O169*H169</f>
        <v>0</v>
      </c>
      <c r="Q169" s="146">
        <v>0.34499999999999997</v>
      </c>
      <c r="R169" s="146">
        <f>Q169*H169</f>
        <v>2.2390499999999998</v>
      </c>
      <c r="S169" s="146">
        <v>0</v>
      </c>
      <c r="T169" s="147">
        <f>S169*H169</f>
        <v>0</v>
      </c>
      <c r="AR169" s="148" t="s">
        <v>92</v>
      </c>
      <c r="AT169" s="148" t="s">
        <v>153</v>
      </c>
      <c r="AU169" s="148" t="s">
        <v>82</v>
      </c>
      <c r="AY169" s="16" t="s">
        <v>151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6" t="s">
        <v>78</v>
      </c>
      <c r="BK169" s="149">
        <f>ROUND(I169*H169,2)</f>
        <v>0</v>
      </c>
      <c r="BL169" s="16" t="s">
        <v>92</v>
      </c>
      <c r="BM169" s="148" t="s">
        <v>518</v>
      </c>
    </row>
    <row r="170" spans="2:65" s="12" customFormat="1" ht="10.199999999999999">
      <c r="B170" s="150"/>
      <c r="D170" s="151" t="s">
        <v>158</v>
      </c>
      <c r="E170" s="152" t="s">
        <v>1</v>
      </c>
      <c r="F170" s="153" t="s">
        <v>511</v>
      </c>
      <c r="H170" s="154">
        <v>2</v>
      </c>
      <c r="I170" s="155"/>
      <c r="L170" s="150"/>
      <c r="M170" s="156"/>
      <c r="T170" s="157"/>
      <c r="AT170" s="152" t="s">
        <v>158</v>
      </c>
      <c r="AU170" s="152" t="s">
        <v>82</v>
      </c>
      <c r="AV170" s="12" t="s">
        <v>82</v>
      </c>
      <c r="AW170" s="12" t="s">
        <v>31</v>
      </c>
      <c r="AX170" s="12" t="s">
        <v>74</v>
      </c>
      <c r="AY170" s="152" t="s">
        <v>151</v>
      </c>
    </row>
    <row r="171" spans="2:65" s="12" customFormat="1" ht="10.199999999999999">
      <c r="B171" s="150"/>
      <c r="D171" s="151" t="s">
        <v>158</v>
      </c>
      <c r="E171" s="152" t="s">
        <v>1</v>
      </c>
      <c r="F171" s="153" t="s">
        <v>512</v>
      </c>
      <c r="H171" s="154">
        <v>2</v>
      </c>
      <c r="I171" s="155"/>
      <c r="L171" s="150"/>
      <c r="M171" s="156"/>
      <c r="T171" s="157"/>
      <c r="AT171" s="152" t="s">
        <v>158</v>
      </c>
      <c r="AU171" s="152" t="s">
        <v>82</v>
      </c>
      <c r="AV171" s="12" t="s">
        <v>82</v>
      </c>
      <c r="AW171" s="12" t="s">
        <v>31</v>
      </c>
      <c r="AX171" s="12" t="s">
        <v>74</v>
      </c>
      <c r="AY171" s="152" t="s">
        <v>151</v>
      </c>
    </row>
    <row r="172" spans="2:65" s="12" customFormat="1" ht="10.199999999999999">
      <c r="B172" s="150"/>
      <c r="D172" s="151" t="s">
        <v>158</v>
      </c>
      <c r="E172" s="152" t="s">
        <v>1</v>
      </c>
      <c r="F172" s="153" t="s">
        <v>513</v>
      </c>
      <c r="H172" s="154">
        <v>1.9</v>
      </c>
      <c r="I172" s="155"/>
      <c r="L172" s="150"/>
      <c r="M172" s="156"/>
      <c r="T172" s="157"/>
      <c r="AT172" s="152" t="s">
        <v>158</v>
      </c>
      <c r="AU172" s="152" t="s">
        <v>82</v>
      </c>
      <c r="AV172" s="12" t="s">
        <v>82</v>
      </c>
      <c r="AW172" s="12" t="s">
        <v>31</v>
      </c>
      <c r="AX172" s="12" t="s">
        <v>74</v>
      </c>
      <c r="AY172" s="152" t="s">
        <v>151</v>
      </c>
    </row>
    <row r="173" spans="2:65" s="13" customFormat="1" ht="10.199999999999999">
      <c r="B173" s="158"/>
      <c r="D173" s="151" t="s">
        <v>158</v>
      </c>
      <c r="E173" s="159" t="s">
        <v>1</v>
      </c>
      <c r="F173" s="160" t="s">
        <v>181</v>
      </c>
      <c r="H173" s="161">
        <v>5.9</v>
      </c>
      <c r="I173" s="162"/>
      <c r="L173" s="158"/>
      <c r="M173" s="163"/>
      <c r="T173" s="164"/>
      <c r="AT173" s="159" t="s">
        <v>158</v>
      </c>
      <c r="AU173" s="159" t="s">
        <v>82</v>
      </c>
      <c r="AV173" s="13" t="s">
        <v>92</v>
      </c>
      <c r="AW173" s="13" t="s">
        <v>31</v>
      </c>
      <c r="AX173" s="13" t="s">
        <v>78</v>
      </c>
      <c r="AY173" s="159" t="s">
        <v>151</v>
      </c>
    </row>
    <row r="174" spans="2:65" s="12" customFormat="1" ht="10.199999999999999">
      <c r="B174" s="150"/>
      <c r="D174" s="151" t="s">
        <v>158</v>
      </c>
      <c r="F174" s="153" t="s">
        <v>519</v>
      </c>
      <c r="H174" s="154">
        <v>6.49</v>
      </c>
      <c r="I174" s="155"/>
      <c r="L174" s="150"/>
      <c r="M174" s="156"/>
      <c r="T174" s="157"/>
      <c r="AT174" s="152" t="s">
        <v>158</v>
      </c>
      <c r="AU174" s="152" t="s">
        <v>82</v>
      </c>
      <c r="AV174" s="12" t="s">
        <v>82</v>
      </c>
      <c r="AW174" s="12" t="s">
        <v>4</v>
      </c>
      <c r="AX174" s="12" t="s">
        <v>78</v>
      </c>
      <c r="AY174" s="152" t="s">
        <v>151</v>
      </c>
    </row>
    <row r="175" spans="2:65" s="1" customFormat="1" ht="21.75" customHeight="1">
      <c r="B175" s="31"/>
      <c r="C175" s="136" t="s">
        <v>227</v>
      </c>
      <c r="D175" s="136" t="s">
        <v>153</v>
      </c>
      <c r="E175" s="137" t="s">
        <v>520</v>
      </c>
      <c r="F175" s="138" t="s">
        <v>521</v>
      </c>
      <c r="G175" s="139" t="s">
        <v>156</v>
      </c>
      <c r="H175" s="140">
        <v>22.66</v>
      </c>
      <c r="I175" s="141"/>
      <c r="J175" s="142">
        <f>ROUND(I175*H175,2)</f>
        <v>0</v>
      </c>
      <c r="K175" s="143"/>
      <c r="L175" s="31"/>
      <c r="M175" s="144" t="s">
        <v>1</v>
      </c>
      <c r="N175" s="145" t="s">
        <v>39</v>
      </c>
      <c r="P175" s="146">
        <f>O175*H175</f>
        <v>0</v>
      </c>
      <c r="Q175" s="146">
        <v>0.46</v>
      </c>
      <c r="R175" s="146">
        <f>Q175*H175</f>
        <v>10.4236</v>
      </c>
      <c r="S175" s="146">
        <v>0</v>
      </c>
      <c r="T175" s="147">
        <f>S175*H175</f>
        <v>0</v>
      </c>
      <c r="AR175" s="148" t="s">
        <v>92</v>
      </c>
      <c r="AT175" s="148" t="s">
        <v>153</v>
      </c>
      <c r="AU175" s="148" t="s">
        <v>82</v>
      </c>
      <c r="AY175" s="16" t="s">
        <v>151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6" t="s">
        <v>78</v>
      </c>
      <c r="BK175" s="149">
        <f>ROUND(I175*H175,2)</f>
        <v>0</v>
      </c>
      <c r="BL175" s="16" t="s">
        <v>92</v>
      </c>
      <c r="BM175" s="148" t="s">
        <v>522</v>
      </c>
    </row>
    <row r="176" spans="2:65" s="12" customFormat="1" ht="10.199999999999999">
      <c r="B176" s="150"/>
      <c r="D176" s="151" t="s">
        <v>158</v>
      </c>
      <c r="E176" s="152" t="s">
        <v>1</v>
      </c>
      <c r="F176" s="153" t="s">
        <v>508</v>
      </c>
      <c r="H176" s="154">
        <v>15.3</v>
      </c>
      <c r="I176" s="155"/>
      <c r="L176" s="150"/>
      <c r="M176" s="156"/>
      <c r="T176" s="157"/>
      <c r="AT176" s="152" t="s">
        <v>158</v>
      </c>
      <c r="AU176" s="152" t="s">
        <v>82</v>
      </c>
      <c r="AV176" s="12" t="s">
        <v>82</v>
      </c>
      <c r="AW176" s="12" t="s">
        <v>31</v>
      </c>
      <c r="AX176" s="12" t="s">
        <v>74</v>
      </c>
      <c r="AY176" s="152" t="s">
        <v>151</v>
      </c>
    </row>
    <row r="177" spans="2:65" s="12" customFormat="1" ht="10.199999999999999">
      <c r="B177" s="150"/>
      <c r="D177" s="151" t="s">
        <v>158</v>
      </c>
      <c r="E177" s="152" t="s">
        <v>1</v>
      </c>
      <c r="F177" s="153" t="s">
        <v>509</v>
      </c>
      <c r="H177" s="154">
        <v>2.7</v>
      </c>
      <c r="I177" s="155"/>
      <c r="L177" s="150"/>
      <c r="M177" s="156"/>
      <c r="T177" s="157"/>
      <c r="AT177" s="152" t="s">
        <v>158</v>
      </c>
      <c r="AU177" s="152" t="s">
        <v>82</v>
      </c>
      <c r="AV177" s="12" t="s">
        <v>82</v>
      </c>
      <c r="AW177" s="12" t="s">
        <v>31</v>
      </c>
      <c r="AX177" s="12" t="s">
        <v>74</v>
      </c>
      <c r="AY177" s="152" t="s">
        <v>151</v>
      </c>
    </row>
    <row r="178" spans="2:65" s="12" customFormat="1" ht="10.199999999999999">
      <c r="B178" s="150"/>
      <c r="D178" s="151" t="s">
        <v>158</v>
      </c>
      <c r="E178" s="152" t="s">
        <v>1</v>
      </c>
      <c r="F178" s="153" t="s">
        <v>510</v>
      </c>
      <c r="H178" s="154">
        <v>2.6</v>
      </c>
      <c r="I178" s="155"/>
      <c r="L178" s="150"/>
      <c r="M178" s="156"/>
      <c r="T178" s="157"/>
      <c r="AT178" s="152" t="s">
        <v>158</v>
      </c>
      <c r="AU178" s="152" t="s">
        <v>82</v>
      </c>
      <c r="AV178" s="12" t="s">
        <v>82</v>
      </c>
      <c r="AW178" s="12" t="s">
        <v>31</v>
      </c>
      <c r="AX178" s="12" t="s">
        <v>74</v>
      </c>
      <c r="AY178" s="152" t="s">
        <v>151</v>
      </c>
    </row>
    <row r="179" spans="2:65" s="13" customFormat="1" ht="10.199999999999999">
      <c r="B179" s="158"/>
      <c r="D179" s="151" t="s">
        <v>158</v>
      </c>
      <c r="E179" s="159" t="s">
        <v>1</v>
      </c>
      <c r="F179" s="160" t="s">
        <v>181</v>
      </c>
      <c r="H179" s="161">
        <v>20.6</v>
      </c>
      <c r="I179" s="162"/>
      <c r="L179" s="158"/>
      <c r="M179" s="163"/>
      <c r="T179" s="164"/>
      <c r="AT179" s="159" t="s">
        <v>158</v>
      </c>
      <c r="AU179" s="159" t="s">
        <v>82</v>
      </c>
      <c r="AV179" s="13" t="s">
        <v>92</v>
      </c>
      <c r="AW179" s="13" t="s">
        <v>31</v>
      </c>
      <c r="AX179" s="13" t="s">
        <v>78</v>
      </c>
      <c r="AY179" s="159" t="s">
        <v>151</v>
      </c>
    </row>
    <row r="180" spans="2:65" s="12" customFormat="1" ht="10.199999999999999">
      <c r="B180" s="150"/>
      <c r="D180" s="151" t="s">
        <v>158</v>
      </c>
      <c r="F180" s="153" t="s">
        <v>523</v>
      </c>
      <c r="H180" s="154">
        <v>22.66</v>
      </c>
      <c r="I180" s="155"/>
      <c r="L180" s="150"/>
      <c r="M180" s="156"/>
      <c r="T180" s="157"/>
      <c r="AT180" s="152" t="s">
        <v>158</v>
      </c>
      <c r="AU180" s="152" t="s">
        <v>82</v>
      </c>
      <c r="AV180" s="12" t="s">
        <v>82</v>
      </c>
      <c r="AW180" s="12" t="s">
        <v>4</v>
      </c>
      <c r="AX180" s="12" t="s">
        <v>78</v>
      </c>
      <c r="AY180" s="152" t="s">
        <v>151</v>
      </c>
    </row>
    <row r="181" spans="2:65" s="1" customFormat="1" ht="33" customHeight="1">
      <c r="B181" s="31"/>
      <c r="C181" s="136" t="s">
        <v>232</v>
      </c>
      <c r="D181" s="136" t="s">
        <v>153</v>
      </c>
      <c r="E181" s="137" t="s">
        <v>233</v>
      </c>
      <c r="F181" s="138" t="s">
        <v>234</v>
      </c>
      <c r="G181" s="139" t="s">
        <v>156</v>
      </c>
      <c r="H181" s="140">
        <v>6.84</v>
      </c>
      <c r="I181" s="141"/>
      <c r="J181" s="142">
        <f>ROUND(I181*H181,2)</f>
        <v>0</v>
      </c>
      <c r="K181" s="143"/>
      <c r="L181" s="31"/>
      <c r="M181" s="144" t="s">
        <v>1</v>
      </c>
      <c r="N181" s="145" t="s">
        <v>39</v>
      </c>
      <c r="P181" s="146">
        <f>O181*H181</f>
        <v>0</v>
      </c>
      <c r="Q181" s="146">
        <v>0.13188</v>
      </c>
      <c r="R181" s="146">
        <f>Q181*H181</f>
        <v>0.90205919999999995</v>
      </c>
      <c r="S181" s="146">
        <v>0</v>
      </c>
      <c r="T181" s="147">
        <f>S181*H181</f>
        <v>0</v>
      </c>
      <c r="AR181" s="148" t="s">
        <v>92</v>
      </c>
      <c r="AT181" s="148" t="s">
        <v>153</v>
      </c>
      <c r="AU181" s="148" t="s">
        <v>82</v>
      </c>
      <c r="AY181" s="16" t="s">
        <v>151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6" t="s">
        <v>78</v>
      </c>
      <c r="BK181" s="149">
        <f>ROUND(I181*H181,2)</f>
        <v>0</v>
      </c>
      <c r="BL181" s="16" t="s">
        <v>92</v>
      </c>
      <c r="BM181" s="148" t="s">
        <v>524</v>
      </c>
    </row>
    <row r="182" spans="2:65" s="12" customFormat="1" ht="10.199999999999999">
      <c r="B182" s="150"/>
      <c r="D182" s="151" t="s">
        <v>158</v>
      </c>
      <c r="E182" s="152" t="s">
        <v>1</v>
      </c>
      <c r="F182" s="153" t="s">
        <v>492</v>
      </c>
      <c r="H182" s="154">
        <v>6.84</v>
      </c>
      <c r="I182" s="155"/>
      <c r="L182" s="150"/>
      <c r="M182" s="156"/>
      <c r="T182" s="157"/>
      <c r="AT182" s="152" t="s">
        <v>158</v>
      </c>
      <c r="AU182" s="152" t="s">
        <v>82</v>
      </c>
      <c r="AV182" s="12" t="s">
        <v>82</v>
      </c>
      <c r="AW182" s="12" t="s">
        <v>31</v>
      </c>
      <c r="AX182" s="12" t="s">
        <v>78</v>
      </c>
      <c r="AY182" s="152" t="s">
        <v>151</v>
      </c>
    </row>
    <row r="183" spans="2:65" s="1" customFormat="1" ht="24.15" customHeight="1">
      <c r="B183" s="31"/>
      <c r="C183" s="136" t="s">
        <v>236</v>
      </c>
      <c r="D183" s="136" t="s">
        <v>153</v>
      </c>
      <c r="E183" s="137" t="s">
        <v>237</v>
      </c>
      <c r="F183" s="138" t="s">
        <v>238</v>
      </c>
      <c r="G183" s="139" t="s">
        <v>156</v>
      </c>
      <c r="H183" s="140">
        <v>6.1950000000000003</v>
      </c>
      <c r="I183" s="141"/>
      <c r="J183" s="142">
        <f>ROUND(I183*H183,2)</f>
        <v>0</v>
      </c>
      <c r="K183" s="143"/>
      <c r="L183" s="31"/>
      <c r="M183" s="144" t="s">
        <v>1</v>
      </c>
      <c r="N183" s="145" t="s">
        <v>39</v>
      </c>
      <c r="P183" s="146">
        <f>O183*H183</f>
        <v>0</v>
      </c>
      <c r="Q183" s="146">
        <v>0.30651</v>
      </c>
      <c r="R183" s="146">
        <f>Q183*H183</f>
        <v>1.89882945</v>
      </c>
      <c r="S183" s="146">
        <v>0</v>
      </c>
      <c r="T183" s="147">
        <f>S183*H183</f>
        <v>0</v>
      </c>
      <c r="AR183" s="148" t="s">
        <v>92</v>
      </c>
      <c r="AT183" s="148" t="s">
        <v>153</v>
      </c>
      <c r="AU183" s="148" t="s">
        <v>82</v>
      </c>
      <c r="AY183" s="16" t="s">
        <v>151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6" t="s">
        <v>78</v>
      </c>
      <c r="BK183" s="149">
        <f>ROUND(I183*H183,2)</f>
        <v>0</v>
      </c>
      <c r="BL183" s="16" t="s">
        <v>92</v>
      </c>
      <c r="BM183" s="148" t="s">
        <v>525</v>
      </c>
    </row>
    <row r="184" spans="2:65" s="12" customFormat="1" ht="10.199999999999999">
      <c r="B184" s="150"/>
      <c r="D184" s="151" t="s">
        <v>158</v>
      </c>
      <c r="E184" s="152" t="s">
        <v>1</v>
      </c>
      <c r="F184" s="153" t="s">
        <v>511</v>
      </c>
      <c r="H184" s="154">
        <v>2</v>
      </c>
      <c r="I184" s="155"/>
      <c r="L184" s="150"/>
      <c r="M184" s="156"/>
      <c r="T184" s="157"/>
      <c r="AT184" s="152" t="s">
        <v>158</v>
      </c>
      <c r="AU184" s="152" t="s">
        <v>82</v>
      </c>
      <c r="AV184" s="12" t="s">
        <v>82</v>
      </c>
      <c r="AW184" s="12" t="s">
        <v>31</v>
      </c>
      <c r="AX184" s="12" t="s">
        <v>74</v>
      </c>
      <c r="AY184" s="152" t="s">
        <v>151</v>
      </c>
    </row>
    <row r="185" spans="2:65" s="12" customFormat="1" ht="10.199999999999999">
      <c r="B185" s="150"/>
      <c r="D185" s="151" t="s">
        <v>158</v>
      </c>
      <c r="E185" s="152" t="s">
        <v>1</v>
      </c>
      <c r="F185" s="153" t="s">
        <v>512</v>
      </c>
      <c r="H185" s="154">
        <v>2</v>
      </c>
      <c r="I185" s="155"/>
      <c r="L185" s="150"/>
      <c r="M185" s="156"/>
      <c r="T185" s="157"/>
      <c r="AT185" s="152" t="s">
        <v>158</v>
      </c>
      <c r="AU185" s="152" t="s">
        <v>82</v>
      </c>
      <c r="AV185" s="12" t="s">
        <v>82</v>
      </c>
      <c r="AW185" s="12" t="s">
        <v>31</v>
      </c>
      <c r="AX185" s="12" t="s">
        <v>74</v>
      </c>
      <c r="AY185" s="152" t="s">
        <v>151</v>
      </c>
    </row>
    <row r="186" spans="2:65" s="12" customFormat="1" ht="10.199999999999999">
      <c r="B186" s="150"/>
      <c r="D186" s="151" t="s">
        <v>158</v>
      </c>
      <c r="E186" s="152" t="s">
        <v>1</v>
      </c>
      <c r="F186" s="153" t="s">
        <v>513</v>
      </c>
      <c r="H186" s="154">
        <v>1.9</v>
      </c>
      <c r="I186" s="155"/>
      <c r="L186" s="150"/>
      <c r="M186" s="156"/>
      <c r="T186" s="157"/>
      <c r="AT186" s="152" t="s">
        <v>158</v>
      </c>
      <c r="AU186" s="152" t="s">
        <v>82</v>
      </c>
      <c r="AV186" s="12" t="s">
        <v>82</v>
      </c>
      <c r="AW186" s="12" t="s">
        <v>31</v>
      </c>
      <c r="AX186" s="12" t="s">
        <v>74</v>
      </c>
      <c r="AY186" s="152" t="s">
        <v>151</v>
      </c>
    </row>
    <row r="187" spans="2:65" s="13" customFormat="1" ht="10.199999999999999">
      <c r="B187" s="158"/>
      <c r="D187" s="151" t="s">
        <v>158</v>
      </c>
      <c r="E187" s="159" t="s">
        <v>1</v>
      </c>
      <c r="F187" s="160" t="s">
        <v>181</v>
      </c>
      <c r="H187" s="161">
        <v>5.9</v>
      </c>
      <c r="I187" s="162"/>
      <c r="L187" s="158"/>
      <c r="M187" s="163"/>
      <c r="T187" s="164"/>
      <c r="AT187" s="159" t="s">
        <v>158</v>
      </c>
      <c r="AU187" s="159" t="s">
        <v>82</v>
      </c>
      <c r="AV187" s="13" t="s">
        <v>92</v>
      </c>
      <c r="AW187" s="13" t="s">
        <v>31</v>
      </c>
      <c r="AX187" s="13" t="s">
        <v>78</v>
      </c>
      <c r="AY187" s="159" t="s">
        <v>151</v>
      </c>
    </row>
    <row r="188" spans="2:65" s="12" customFormat="1" ht="10.199999999999999">
      <c r="B188" s="150"/>
      <c r="D188" s="151" t="s">
        <v>158</v>
      </c>
      <c r="F188" s="153" t="s">
        <v>526</v>
      </c>
      <c r="H188" s="154">
        <v>6.1950000000000003</v>
      </c>
      <c r="I188" s="155"/>
      <c r="L188" s="150"/>
      <c r="M188" s="156"/>
      <c r="T188" s="157"/>
      <c r="AT188" s="152" t="s">
        <v>158</v>
      </c>
      <c r="AU188" s="152" t="s">
        <v>82</v>
      </c>
      <c r="AV188" s="12" t="s">
        <v>82</v>
      </c>
      <c r="AW188" s="12" t="s">
        <v>4</v>
      </c>
      <c r="AX188" s="12" t="s">
        <v>78</v>
      </c>
      <c r="AY188" s="152" t="s">
        <v>151</v>
      </c>
    </row>
    <row r="189" spans="2:65" s="1" customFormat="1" ht="24.15" customHeight="1">
      <c r="B189" s="31"/>
      <c r="C189" s="136" t="s">
        <v>241</v>
      </c>
      <c r="D189" s="136" t="s">
        <v>153</v>
      </c>
      <c r="E189" s="137" t="s">
        <v>242</v>
      </c>
      <c r="F189" s="138" t="s">
        <v>243</v>
      </c>
      <c r="G189" s="139" t="s">
        <v>156</v>
      </c>
      <c r="H189" s="140">
        <v>6.84</v>
      </c>
      <c r="I189" s="141"/>
      <c r="J189" s="142">
        <f>ROUND(I189*H189,2)</f>
        <v>0</v>
      </c>
      <c r="K189" s="143"/>
      <c r="L189" s="31"/>
      <c r="M189" s="144" t="s">
        <v>1</v>
      </c>
      <c r="N189" s="145" t="s">
        <v>39</v>
      </c>
      <c r="P189" s="146">
        <f>O189*H189</f>
        <v>0</v>
      </c>
      <c r="Q189" s="146">
        <v>6.0099999999999997E-3</v>
      </c>
      <c r="R189" s="146">
        <f>Q189*H189</f>
        <v>4.1108399999999996E-2</v>
      </c>
      <c r="S189" s="146">
        <v>0</v>
      </c>
      <c r="T189" s="147">
        <f>S189*H189</f>
        <v>0</v>
      </c>
      <c r="AR189" s="148" t="s">
        <v>92</v>
      </c>
      <c r="AT189" s="148" t="s">
        <v>153</v>
      </c>
      <c r="AU189" s="148" t="s">
        <v>82</v>
      </c>
      <c r="AY189" s="16" t="s">
        <v>151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6" t="s">
        <v>78</v>
      </c>
      <c r="BK189" s="149">
        <f>ROUND(I189*H189,2)</f>
        <v>0</v>
      </c>
      <c r="BL189" s="16" t="s">
        <v>92</v>
      </c>
      <c r="BM189" s="148" t="s">
        <v>527</v>
      </c>
    </row>
    <row r="190" spans="2:65" s="12" customFormat="1" ht="10.199999999999999">
      <c r="B190" s="150"/>
      <c r="D190" s="151" t="s">
        <v>158</v>
      </c>
      <c r="E190" s="152" t="s">
        <v>1</v>
      </c>
      <c r="F190" s="153" t="s">
        <v>492</v>
      </c>
      <c r="H190" s="154">
        <v>6.84</v>
      </c>
      <c r="I190" s="155"/>
      <c r="L190" s="150"/>
      <c r="M190" s="156"/>
      <c r="T190" s="157"/>
      <c r="AT190" s="152" t="s">
        <v>158</v>
      </c>
      <c r="AU190" s="152" t="s">
        <v>82</v>
      </c>
      <c r="AV190" s="12" t="s">
        <v>82</v>
      </c>
      <c r="AW190" s="12" t="s">
        <v>31</v>
      </c>
      <c r="AX190" s="12" t="s">
        <v>78</v>
      </c>
      <c r="AY190" s="152" t="s">
        <v>151</v>
      </c>
    </row>
    <row r="191" spans="2:65" s="1" customFormat="1" ht="21.75" customHeight="1">
      <c r="B191" s="31"/>
      <c r="C191" s="136" t="s">
        <v>245</v>
      </c>
      <c r="D191" s="136" t="s">
        <v>153</v>
      </c>
      <c r="E191" s="137" t="s">
        <v>246</v>
      </c>
      <c r="F191" s="138" t="s">
        <v>247</v>
      </c>
      <c r="G191" s="139" t="s">
        <v>156</v>
      </c>
      <c r="H191" s="140">
        <v>6.84</v>
      </c>
      <c r="I191" s="141"/>
      <c r="J191" s="142">
        <f>ROUND(I191*H191,2)</f>
        <v>0</v>
      </c>
      <c r="K191" s="143"/>
      <c r="L191" s="31"/>
      <c r="M191" s="144" t="s">
        <v>1</v>
      </c>
      <c r="N191" s="145" t="s">
        <v>39</v>
      </c>
      <c r="P191" s="146">
        <f>O191*H191</f>
        <v>0</v>
      </c>
      <c r="Q191" s="146">
        <v>5.1000000000000004E-4</v>
      </c>
      <c r="R191" s="146">
        <f>Q191*H191</f>
        <v>3.4884E-3</v>
      </c>
      <c r="S191" s="146">
        <v>0</v>
      </c>
      <c r="T191" s="147">
        <f>S191*H191</f>
        <v>0</v>
      </c>
      <c r="AR191" s="148" t="s">
        <v>92</v>
      </c>
      <c r="AT191" s="148" t="s">
        <v>153</v>
      </c>
      <c r="AU191" s="148" t="s">
        <v>82</v>
      </c>
      <c r="AY191" s="16" t="s">
        <v>151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6" t="s">
        <v>78</v>
      </c>
      <c r="BK191" s="149">
        <f>ROUND(I191*H191,2)</f>
        <v>0</v>
      </c>
      <c r="BL191" s="16" t="s">
        <v>92</v>
      </c>
      <c r="BM191" s="148" t="s">
        <v>528</v>
      </c>
    </row>
    <row r="192" spans="2:65" s="12" customFormat="1" ht="10.199999999999999">
      <c r="B192" s="150"/>
      <c r="D192" s="151" t="s">
        <v>158</v>
      </c>
      <c r="E192" s="152" t="s">
        <v>1</v>
      </c>
      <c r="F192" s="153" t="s">
        <v>492</v>
      </c>
      <c r="H192" s="154">
        <v>6.84</v>
      </c>
      <c r="I192" s="155"/>
      <c r="L192" s="150"/>
      <c r="M192" s="156"/>
      <c r="T192" s="157"/>
      <c r="AT192" s="152" t="s">
        <v>158</v>
      </c>
      <c r="AU192" s="152" t="s">
        <v>82</v>
      </c>
      <c r="AV192" s="12" t="s">
        <v>82</v>
      </c>
      <c r="AW192" s="12" t="s">
        <v>31</v>
      </c>
      <c r="AX192" s="12" t="s">
        <v>78</v>
      </c>
      <c r="AY192" s="152" t="s">
        <v>151</v>
      </c>
    </row>
    <row r="193" spans="2:65" s="1" customFormat="1" ht="33" customHeight="1">
      <c r="B193" s="31"/>
      <c r="C193" s="136" t="s">
        <v>249</v>
      </c>
      <c r="D193" s="136" t="s">
        <v>153</v>
      </c>
      <c r="E193" s="137" t="s">
        <v>250</v>
      </c>
      <c r="F193" s="138" t="s">
        <v>251</v>
      </c>
      <c r="G193" s="139" t="s">
        <v>156</v>
      </c>
      <c r="H193" s="140">
        <v>6.84</v>
      </c>
      <c r="I193" s="141"/>
      <c r="J193" s="142">
        <f>ROUND(I193*H193,2)</f>
        <v>0</v>
      </c>
      <c r="K193" s="143"/>
      <c r="L193" s="31"/>
      <c r="M193" s="144" t="s">
        <v>1</v>
      </c>
      <c r="N193" s="145" t="s">
        <v>39</v>
      </c>
      <c r="P193" s="146">
        <f>O193*H193</f>
        <v>0</v>
      </c>
      <c r="Q193" s="146">
        <v>0.12966</v>
      </c>
      <c r="R193" s="146">
        <f>Q193*H193</f>
        <v>0.88687439999999995</v>
      </c>
      <c r="S193" s="146">
        <v>0</v>
      </c>
      <c r="T193" s="147">
        <f>S193*H193</f>
        <v>0</v>
      </c>
      <c r="AR193" s="148" t="s">
        <v>92</v>
      </c>
      <c r="AT193" s="148" t="s">
        <v>153</v>
      </c>
      <c r="AU193" s="148" t="s">
        <v>82</v>
      </c>
      <c r="AY193" s="16" t="s">
        <v>151</v>
      </c>
      <c r="BE193" s="149">
        <f>IF(N193="základní",J193,0)</f>
        <v>0</v>
      </c>
      <c r="BF193" s="149">
        <f>IF(N193="snížená",J193,0)</f>
        <v>0</v>
      </c>
      <c r="BG193" s="149">
        <f>IF(N193="zákl. přenesená",J193,0)</f>
        <v>0</v>
      </c>
      <c r="BH193" s="149">
        <f>IF(N193="sníž. přenesená",J193,0)</f>
        <v>0</v>
      </c>
      <c r="BI193" s="149">
        <f>IF(N193="nulová",J193,0)</f>
        <v>0</v>
      </c>
      <c r="BJ193" s="16" t="s">
        <v>78</v>
      </c>
      <c r="BK193" s="149">
        <f>ROUND(I193*H193,2)</f>
        <v>0</v>
      </c>
      <c r="BL193" s="16" t="s">
        <v>92</v>
      </c>
      <c r="BM193" s="148" t="s">
        <v>529</v>
      </c>
    </row>
    <row r="194" spans="2:65" s="12" customFormat="1" ht="10.199999999999999">
      <c r="B194" s="150"/>
      <c r="D194" s="151" t="s">
        <v>158</v>
      </c>
      <c r="E194" s="152" t="s">
        <v>1</v>
      </c>
      <c r="F194" s="153" t="s">
        <v>492</v>
      </c>
      <c r="H194" s="154">
        <v>6.84</v>
      </c>
      <c r="I194" s="155"/>
      <c r="L194" s="150"/>
      <c r="M194" s="156"/>
      <c r="T194" s="157"/>
      <c r="AT194" s="152" t="s">
        <v>158</v>
      </c>
      <c r="AU194" s="152" t="s">
        <v>82</v>
      </c>
      <c r="AV194" s="12" t="s">
        <v>82</v>
      </c>
      <c r="AW194" s="12" t="s">
        <v>31</v>
      </c>
      <c r="AX194" s="12" t="s">
        <v>78</v>
      </c>
      <c r="AY194" s="152" t="s">
        <v>151</v>
      </c>
    </row>
    <row r="195" spans="2:65" s="1" customFormat="1" ht="24.15" customHeight="1">
      <c r="B195" s="31"/>
      <c r="C195" s="136" t="s">
        <v>7</v>
      </c>
      <c r="D195" s="136" t="s">
        <v>153</v>
      </c>
      <c r="E195" s="137" t="s">
        <v>530</v>
      </c>
      <c r="F195" s="138" t="s">
        <v>531</v>
      </c>
      <c r="G195" s="139" t="s">
        <v>156</v>
      </c>
      <c r="H195" s="140">
        <v>20.6</v>
      </c>
      <c r="I195" s="141"/>
      <c r="J195" s="142">
        <f>ROUND(I195*H195,2)</f>
        <v>0</v>
      </c>
      <c r="K195" s="143"/>
      <c r="L195" s="31"/>
      <c r="M195" s="144" t="s">
        <v>1</v>
      </c>
      <c r="N195" s="145" t="s">
        <v>39</v>
      </c>
      <c r="P195" s="146">
        <f>O195*H195</f>
        <v>0</v>
      </c>
      <c r="Q195" s="146">
        <v>8.9219999999999994E-2</v>
      </c>
      <c r="R195" s="146">
        <f>Q195*H195</f>
        <v>1.8379319999999999</v>
      </c>
      <c r="S195" s="146">
        <v>0</v>
      </c>
      <c r="T195" s="147">
        <f>S195*H195</f>
        <v>0</v>
      </c>
      <c r="AR195" s="148" t="s">
        <v>92</v>
      </c>
      <c r="AT195" s="148" t="s">
        <v>153</v>
      </c>
      <c r="AU195" s="148" t="s">
        <v>82</v>
      </c>
      <c r="AY195" s="16" t="s">
        <v>151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6" t="s">
        <v>78</v>
      </c>
      <c r="BK195" s="149">
        <f>ROUND(I195*H195,2)</f>
        <v>0</v>
      </c>
      <c r="BL195" s="16" t="s">
        <v>92</v>
      </c>
      <c r="BM195" s="148" t="s">
        <v>532</v>
      </c>
    </row>
    <row r="196" spans="2:65" s="12" customFormat="1" ht="10.199999999999999">
      <c r="B196" s="150"/>
      <c r="D196" s="151" t="s">
        <v>158</v>
      </c>
      <c r="E196" s="152" t="s">
        <v>1</v>
      </c>
      <c r="F196" s="153" t="s">
        <v>508</v>
      </c>
      <c r="H196" s="154">
        <v>15.3</v>
      </c>
      <c r="I196" s="155"/>
      <c r="L196" s="150"/>
      <c r="M196" s="156"/>
      <c r="T196" s="157"/>
      <c r="AT196" s="152" t="s">
        <v>158</v>
      </c>
      <c r="AU196" s="152" t="s">
        <v>82</v>
      </c>
      <c r="AV196" s="12" t="s">
        <v>82</v>
      </c>
      <c r="AW196" s="12" t="s">
        <v>31</v>
      </c>
      <c r="AX196" s="12" t="s">
        <v>74</v>
      </c>
      <c r="AY196" s="152" t="s">
        <v>151</v>
      </c>
    </row>
    <row r="197" spans="2:65" s="12" customFormat="1" ht="10.199999999999999">
      <c r="B197" s="150"/>
      <c r="D197" s="151" t="s">
        <v>158</v>
      </c>
      <c r="E197" s="152" t="s">
        <v>1</v>
      </c>
      <c r="F197" s="153" t="s">
        <v>509</v>
      </c>
      <c r="H197" s="154">
        <v>2.7</v>
      </c>
      <c r="I197" s="155"/>
      <c r="L197" s="150"/>
      <c r="M197" s="156"/>
      <c r="T197" s="157"/>
      <c r="AT197" s="152" t="s">
        <v>158</v>
      </c>
      <c r="AU197" s="152" t="s">
        <v>82</v>
      </c>
      <c r="AV197" s="12" t="s">
        <v>82</v>
      </c>
      <c r="AW197" s="12" t="s">
        <v>31</v>
      </c>
      <c r="AX197" s="12" t="s">
        <v>74</v>
      </c>
      <c r="AY197" s="152" t="s">
        <v>151</v>
      </c>
    </row>
    <row r="198" spans="2:65" s="12" customFormat="1" ht="10.199999999999999">
      <c r="B198" s="150"/>
      <c r="D198" s="151" t="s">
        <v>158</v>
      </c>
      <c r="E198" s="152" t="s">
        <v>1</v>
      </c>
      <c r="F198" s="153" t="s">
        <v>510</v>
      </c>
      <c r="H198" s="154">
        <v>2.6</v>
      </c>
      <c r="I198" s="155"/>
      <c r="L198" s="150"/>
      <c r="M198" s="156"/>
      <c r="T198" s="157"/>
      <c r="AT198" s="152" t="s">
        <v>158</v>
      </c>
      <c r="AU198" s="152" t="s">
        <v>82</v>
      </c>
      <c r="AV198" s="12" t="s">
        <v>82</v>
      </c>
      <c r="AW198" s="12" t="s">
        <v>31</v>
      </c>
      <c r="AX198" s="12" t="s">
        <v>74</v>
      </c>
      <c r="AY198" s="152" t="s">
        <v>151</v>
      </c>
    </row>
    <row r="199" spans="2:65" s="13" customFormat="1" ht="10.199999999999999">
      <c r="B199" s="158"/>
      <c r="D199" s="151" t="s">
        <v>158</v>
      </c>
      <c r="E199" s="159" t="s">
        <v>1</v>
      </c>
      <c r="F199" s="160" t="s">
        <v>181</v>
      </c>
      <c r="H199" s="161">
        <v>20.6</v>
      </c>
      <c r="I199" s="162"/>
      <c r="L199" s="158"/>
      <c r="M199" s="163"/>
      <c r="T199" s="164"/>
      <c r="AT199" s="159" t="s">
        <v>158</v>
      </c>
      <c r="AU199" s="159" t="s">
        <v>82</v>
      </c>
      <c r="AV199" s="13" t="s">
        <v>92</v>
      </c>
      <c r="AW199" s="13" t="s">
        <v>31</v>
      </c>
      <c r="AX199" s="13" t="s">
        <v>78</v>
      </c>
      <c r="AY199" s="159" t="s">
        <v>151</v>
      </c>
    </row>
    <row r="200" spans="2:65" s="1" customFormat="1" ht="21.75" customHeight="1">
      <c r="B200" s="31"/>
      <c r="C200" s="165" t="s">
        <v>256</v>
      </c>
      <c r="D200" s="165" t="s">
        <v>257</v>
      </c>
      <c r="E200" s="166" t="s">
        <v>258</v>
      </c>
      <c r="F200" s="167" t="s">
        <v>259</v>
      </c>
      <c r="G200" s="168" t="s">
        <v>156</v>
      </c>
      <c r="H200" s="169">
        <v>15.759</v>
      </c>
      <c r="I200" s="170"/>
      <c r="J200" s="171">
        <f>ROUND(I200*H200,2)</f>
        <v>0</v>
      </c>
      <c r="K200" s="172"/>
      <c r="L200" s="173"/>
      <c r="M200" s="174" t="s">
        <v>1</v>
      </c>
      <c r="N200" s="175" t="s">
        <v>39</v>
      </c>
      <c r="P200" s="146">
        <f>O200*H200</f>
        <v>0</v>
      </c>
      <c r="Q200" s="146">
        <v>0.13100000000000001</v>
      </c>
      <c r="R200" s="146">
        <f>Q200*H200</f>
        <v>2.0644290000000001</v>
      </c>
      <c r="S200" s="146">
        <v>0</v>
      </c>
      <c r="T200" s="147">
        <f>S200*H200</f>
        <v>0</v>
      </c>
      <c r="AR200" s="148" t="s">
        <v>187</v>
      </c>
      <c r="AT200" s="148" t="s">
        <v>257</v>
      </c>
      <c r="AU200" s="148" t="s">
        <v>82</v>
      </c>
      <c r="AY200" s="16" t="s">
        <v>151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6" t="s">
        <v>78</v>
      </c>
      <c r="BK200" s="149">
        <f>ROUND(I200*H200,2)</f>
        <v>0</v>
      </c>
      <c r="BL200" s="16" t="s">
        <v>92</v>
      </c>
      <c r="BM200" s="148" t="s">
        <v>533</v>
      </c>
    </row>
    <row r="201" spans="2:65" s="12" customFormat="1" ht="10.199999999999999">
      <c r="B201" s="150"/>
      <c r="D201" s="151" t="s">
        <v>158</v>
      </c>
      <c r="E201" s="152" t="s">
        <v>1</v>
      </c>
      <c r="F201" s="153" t="s">
        <v>508</v>
      </c>
      <c r="H201" s="154">
        <v>15.3</v>
      </c>
      <c r="I201" s="155"/>
      <c r="L201" s="150"/>
      <c r="M201" s="156"/>
      <c r="T201" s="157"/>
      <c r="AT201" s="152" t="s">
        <v>158</v>
      </c>
      <c r="AU201" s="152" t="s">
        <v>82</v>
      </c>
      <c r="AV201" s="12" t="s">
        <v>82</v>
      </c>
      <c r="AW201" s="12" t="s">
        <v>31</v>
      </c>
      <c r="AX201" s="12" t="s">
        <v>78</v>
      </c>
      <c r="AY201" s="152" t="s">
        <v>151</v>
      </c>
    </row>
    <row r="202" spans="2:65" s="12" customFormat="1" ht="10.199999999999999">
      <c r="B202" s="150"/>
      <c r="D202" s="151" t="s">
        <v>158</v>
      </c>
      <c r="F202" s="153" t="s">
        <v>534</v>
      </c>
      <c r="H202" s="154">
        <v>15.759</v>
      </c>
      <c r="I202" s="155"/>
      <c r="L202" s="150"/>
      <c r="M202" s="156"/>
      <c r="T202" s="157"/>
      <c r="AT202" s="152" t="s">
        <v>158</v>
      </c>
      <c r="AU202" s="152" t="s">
        <v>82</v>
      </c>
      <c r="AV202" s="12" t="s">
        <v>82</v>
      </c>
      <c r="AW202" s="12" t="s">
        <v>4</v>
      </c>
      <c r="AX202" s="12" t="s">
        <v>78</v>
      </c>
      <c r="AY202" s="152" t="s">
        <v>151</v>
      </c>
    </row>
    <row r="203" spans="2:65" s="1" customFormat="1" ht="21.75" customHeight="1">
      <c r="B203" s="31"/>
      <c r="C203" s="165" t="s">
        <v>262</v>
      </c>
      <c r="D203" s="165" t="s">
        <v>257</v>
      </c>
      <c r="E203" s="166" t="s">
        <v>263</v>
      </c>
      <c r="F203" s="167" t="s">
        <v>264</v>
      </c>
      <c r="G203" s="168" t="s">
        <v>156</v>
      </c>
      <c r="H203" s="169">
        <v>2.6779999999999999</v>
      </c>
      <c r="I203" s="170"/>
      <c r="J203" s="171">
        <f>ROUND(I203*H203,2)</f>
        <v>0</v>
      </c>
      <c r="K203" s="172"/>
      <c r="L203" s="173"/>
      <c r="M203" s="174" t="s">
        <v>1</v>
      </c>
      <c r="N203" s="175" t="s">
        <v>39</v>
      </c>
      <c r="P203" s="146">
        <f>O203*H203</f>
        <v>0</v>
      </c>
      <c r="Q203" s="146">
        <v>0.13100000000000001</v>
      </c>
      <c r="R203" s="146">
        <f>Q203*H203</f>
        <v>0.35081800000000002</v>
      </c>
      <c r="S203" s="146">
        <v>0</v>
      </c>
      <c r="T203" s="147">
        <f>S203*H203</f>
        <v>0</v>
      </c>
      <c r="AR203" s="148" t="s">
        <v>187</v>
      </c>
      <c r="AT203" s="148" t="s">
        <v>257</v>
      </c>
      <c r="AU203" s="148" t="s">
        <v>82</v>
      </c>
      <c r="AY203" s="16" t="s">
        <v>151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6" t="s">
        <v>78</v>
      </c>
      <c r="BK203" s="149">
        <f>ROUND(I203*H203,2)</f>
        <v>0</v>
      </c>
      <c r="BL203" s="16" t="s">
        <v>92</v>
      </c>
      <c r="BM203" s="148" t="s">
        <v>535</v>
      </c>
    </row>
    <row r="204" spans="2:65" s="12" customFormat="1" ht="10.199999999999999">
      <c r="B204" s="150"/>
      <c r="D204" s="151" t="s">
        <v>158</v>
      </c>
      <c r="E204" s="152" t="s">
        <v>1</v>
      </c>
      <c r="F204" s="153" t="s">
        <v>510</v>
      </c>
      <c r="H204" s="154">
        <v>2.6</v>
      </c>
      <c r="I204" s="155"/>
      <c r="L204" s="150"/>
      <c r="M204" s="156"/>
      <c r="T204" s="157"/>
      <c r="AT204" s="152" t="s">
        <v>158</v>
      </c>
      <c r="AU204" s="152" t="s">
        <v>82</v>
      </c>
      <c r="AV204" s="12" t="s">
        <v>82</v>
      </c>
      <c r="AW204" s="12" t="s">
        <v>31</v>
      </c>
      <c r="AX204" s="12" t="s">
        <v>78</v>
      </c>
      <c r="AY204" s="152" t="s">
        <v>151</v>
      </c>
    </row>
    <row r="205" spans="2:65" s="12" customFormat="1" ht="10.199999999999999">
      <c r="B205" s="150"/>
      <c r="D205" s="151" t="s">
        <v>158</v>
      </c>
      <c r="F205" s="153" t="s">
        <v>434</v>
      </c>
      <c r="H205" s="154">
        <v>2.6779999999999999</v>
      </c>
      <c r="I205" s="155"/>
      <c r="L205" s="150"/>
      <c r="M205" s="156"/>
      <c r="T205" s="157"/>
      <c r="AT205" s="152" t="s">
        <v>158</v>
      </c>
      <c r="AU205" s="152" t="s">
        <v>82</v>
      </c>
      <c r="AV205" s="12" t="s">
        <v>82</v>
      </c>
      <c r="AW205" s="12" t="s">
        <v>4</v>
      </c>
      <c r="AX205" s="12" t="s">
        <v>78</v>
      </c>
      <c r="AY205" s="152" t="s">
        <v>151</v>
      </c>
    </row>
    <row r="206" spans="2:65" s="1" customFormat="1" ht="24.15" customHeight="1">
      <c r="B206" s="31"/>
      <c r="C206" s="165" t="s">
        <v>267</v>
      </c>
      <c r="D206" s="165" t="s">
        <v>257</v>
      </c>
      <c r="E206" s="166" t="s">
        <v>268</v>
      </c>
      <c r="F206" s="167" t="s">
        <v>269</v>
      </c>
      <c r="G206" s="168" t="s">
        <v>156</v>
      </c>
      <c r="H206" s="169">
        <v>2.7810000000000001</v>
      </c>
      <c r="I206" s="170"/>
      <c r="J206" s="171">
        <f>ROUND(I206*H206,2)</f>
        <v>0</v>
      </c>
      <c r="K206" s="172"/>
      <c r="L206" s="173"/>
      <c r="M206" s="174" t="s">
        <v>1</v>
      </c>
      <c r="N206" s="175" t="s">
        <v>39</v>
      </c>
      <c r="P206" s="146">
        <f>O206*H206</f>
        <v>0</v>
      </c>
      <c r="Q206" s="146">
        <v>0.13100000000000001</v>
      </c>
      <c r="R206" s="146">
        <f>Q206*H206</f>
        <v>0.36431100000000005</v>
      </c>
      <c r="S206" s="146">
        <v>0</v>
      </c>
      <c r="T206" s="147">
        <f>S206*H206</f>
        <v>0</v>
      </c>
      <c r="AR206" s="148" t="s">
        <v>187</v>
      </c>
      <c r="AT206" s="148" t="s">
        <v>257</v>
      </c>
      <c r="AU206" s="148" t="s">
        <v>82</v>
      </c>
      <c r="AY206" s="16" t="s">
        <v>151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6" t="s">
        <v>78</v>
      </c>
      <c r="BK206" s="149">
        <f>ROUND(I206*H206,2)</f>
        <v>0</v>
      </c>
      <c r="BL206" s="16" t="s">
        <v>92</v>
      </c>
      <c r="BM206" s="148" t="s">
        <v>536</v>
      </c>
    </row>
    <row r="207" spans="2:65" s="12" customFormat="1" ht="10.199999999999999">
      <c r="B207" s="150"/>
      <c r="D207" s="151" t="s">
        <v>158</v>
      </c>
      <c r="E207" s="152" t="s">
        <v>1</v>
      </c>
      <c r="F207" s="153" t="s">
        <v>509</v>
      </c>
      <c r="H207" s="154">
        <v>2.7</v>
      </c>
      <c r="I207" s="155"/>
      <c r="L207" s="150"/>
      <c r="M207" s="156"/>
      <c r="T207" s="157"/>
      <c r="AT207" s="152" t="s">
        <v>158</v>
      </c>
      <c r="AU207" s="152" t="s">
        <v>82</v>
      </c>
      <c r="AV207" s="12" t="s">
        <v>82</v>
      </c>
      <c r="AW207" s="12" t="s">
        <v>31</v>
      </c>
      <c r="AX207" s="12" t="s">
        <v>78</v>
      </c>
      <c r="AY207" s="152" t="s">
        <v>151</v>
      </c>
    </row>
    <row r="208" spans="2:65" s="12" customFormat="1" ht="10.199999999999999">
      <c r="B208" s="150"/>
      <c r="D208" s="151" t="s">
        <v>158</v>
      </c>
      <c r="F208" s="153" t="s">
        <v>537</v>
      </c>
      <c r="H208" s="154">
        <v>2.7810000000000001</v>
      </c>
      <c r="I208" s="155"/>
      <c r="L208" s="150"/>
      <c r="M208" s="156"/>
      <c r="T208" s="157"/>
      <c r="AT208" s="152" t="s">
        <v>158</v>
      </c>
      <c r="AU208" s="152" t="s">
        <v>82</v>
      </c>
      <c r="AV208" s="12" t="s">
        <v>82</v>
      </c>
      <c r="AW208" s="12" t="s">
        <v>4</v>
      </c>
      <c r="AX208" s="12" t="s">
        <v>78</v>
      </c>
      <c r="AY208" s="152" t="s">
        <v>151</v>
      </c>
    </row>
    <row r="209" spans="2:65" s="1" customFormat="1" ht="24.15" customHeight="1">
      <c r="B209" s="31"/>
      <c r="C209" s="136" t="s">
        <v>272</v>
      </c>
      <c r="D209" s="136" t="s">
        <v>153</v>
      </c>
      <c r="E209" s="137" t="s">
        <v>273</v>
      </c>
      <c r="F209" s="138" t="s">
        <v>274</v>
      </c>
      <c r="G209" s="139" t="s">
        <v>156</v>
      </c>
      <c r="H209" s="140">
        <v>5.9</v>
      </c>
      <c r="I209" s="141"/>
      <c r="J209" s="142">
        <f>ROUND(I209*H209,2)</f>
        <v>0</v>
      </c>
      <c r="K209" s="143"/>
      <c r="L209" s="31"/>
      <c r="M209" s="144" t="s">
        <v>1</v>
      </c>
      <c r="N209" s="145" t="s">
        <v>39</v>
      </c>
      <c r="P209" s="146">
        <f>O209*H209</f>
        <v>0</v>
      </c>
      <c r="Q209" s="146">
        <v>9.0620000000000006E-2</v>
      </c>
      <c r="R209" s="146">
        <f>Q209*H209</f>
        <v>0.53465800000000008</v>
      </c>
      <c r="S209" s="146">
        <v>0</v>
      </c>
      <c r="T209" s="147">
        <f>S209*H209</f>
        <v>0</v>
      </c>
      <c r="AR209" s="148" t="s">
        <v>92</v>
      </c>
      <c r="AT209" s="148" t="s">
        <v>153</v>
      </c>
      <c r="AU209" s="148" t="s">
        <v>82</v>
      </c>
      <c r="AY209" s="16" t="s">
        <v>151</v>
      </c>
      <c r="BE209" s="149">
        <f>IF(N209="základní",J209,0)</f>
        <v>0</v>
      </c>
      <c r="BF209" s="149">
        <f>IF(N209="snížená",J209,0)</f>
        <v>0</v>
      </c>
      <c r="BG209" s="149">
        <f>IF(N209="zákl. přenesená",J209,0)</f>
        <v>0</v>
      </c>
      <c r="BH209" s="149">
        <f>IF(N209="sníž. přenesená",J209,0)</f>
        <v>0</v>
      </c>
      <c r="BI209" s="149">
        <f>IF(N209="nulová",J209,0)</f>
        <v>0</v>
      </c>
      <c r="BJ209" s="16" t="s">
        <v>78</v>
      </c>
      <c r="BK209" s="149">
        <f>ROUND(I209*H209,2)</f>
        <v>0</v>
      </c>
      <c r="BL209" s="16" t="s">
        <v>92</v>
      </c>
      <c r="BM209" s="148" t="s">
        <v>538</v>
      </c>
    </row>
    <row r="210" spans="2:65" s="12" customFormat="1" ht="10.199999999999999">
      <c r="B210" s="150"/>
      <c r="D210" s="151" t="s">
        <v>158</v>
      </c>
      <c r="E210" s="152" t="s">
        <v>1</v>
      </c>
      <c r="F210" s="153" t="s">
        <v>511</v>
      </c>
      <c r="H210" s="154">
        <v>2</v>
      </c>
      <c r="I210" s="155"/>
      <c r="L210" s="150"/>
      <c r="M210" s="156"/>
      <c r="T210" s="157"/>
      <c r="AT210" s="152" t="s">
        <v>158</v>
      </c>
      <c r="AU210" s="152" t="s">
        <v>82</v>
      </c>
      <c r="AV210" s="12" t="s">
        <v>82</v>
      </c>
      <c r="AW210" s="12" t="s">
        <v>31</v>
      </c>
      <c r="AX210" s="12" t="s">
        <v>74</v>
      </c>
      <c r="AY210" s="152" t="s">
        <v>151</v>
      </c>
    </row>
    <row r="211" spans="2:65" s="12" customFormat="1" ht="10.199999999999999">
      <c r="B211" s="150"/>
      <c r="D211" s="151" t="s">
        <v>158</v>
      </c>
      <c r="E211" s="152" t="s">
        <v>1</v>
      </c>
      <c r="F211" s="153" t="s">
        <v>512</v>
      </c>
      <c r="H211" s="154">
        <v>2</v>
      </c>
      <c r="I211" s="155"/>
      <c r="L211" s="150"/>
      <c r="M211" s="156"/>
      <c r="T211" s="157"/>
      <c r="AT211" s="152" t="s">
        <v>158</v>
      </c>
      <c r="AU211" s="152" t="s">
        <v>82</v>
      </c>
      <c r="AV211" s="12" t="s">
        <v>82</v>
      </c>
      <c r="AW211" s="12" t="s">
        <v>31</v>
      </c>
      <c r="AX211" s="12" t="s">
        <v>74</v>
      </c>
      <c r="AY211" s="152" t="s">
        <v>151</v>
      </c>
    </row>
    <row r="212" spans="2:65" s="12" customFormat="1" ht="10.199999999999999">
      <c r="B212" s="150"/>
      <c r="D212" s="151" t="s">
        <v>158</v>
      </c>
      <c r="E212" s="152" t="s">
        <v>1</v>
      </c>
      <c r="F212" s="153" t="s">
        <v>513</v>
      </c>
      <c r="H212" s="154">
        <v>1.9</v>
      </c>
      <c r="I212" s="155"/>
      <c r="L212" s="150"/>
      <c r="M212" s="156"/>
      <c r="T212" s="157"/>
      <c r="AT212" s="152" t="s">
        <v>158</v>
      </c>
      <c r="AU212" s="152" t="s">
        <v>82</v>
      </c>
      <c r="AV212" s="12" t="s">
        <v>82</v>
      </c>
      <c r="AW212" s="12" t="s">
        <v>31</v>
      </c>
      <c r="AX212" s="12" t="s">
        <v>74</v>
      </c>
      <c r="AY212" s="152" t="s">
        <v>151</v>
      </c>
    </row>
    <row r="213" spans="2:65" s="13" customFormat="1" ht="10.199999999999999">
      <c r="B213" s="158"/>
      <c r="D213" s="151" t="s">
        <v>158</v>
      </c>
      <c r="E213" s="159" t="s">
        <v>1</v>
      </c>
      <c r="F213" s="160" t="s">
        <v>181</v>
      </c>
      <c r="H213" s="161">
        <v>5.9</v>
      </c>
      <c r="I213" s="162"/>
      <c r="L213" s="158"/>
      <c r="M213" s="163"/>
      <c r="T213" s="164"/>
      <c r="AT213" s="159" t="s">
        <v>158</v>
      </c>
      <c r="AU213" s="159" t="s">
        <v>82</v>
      </c>
      <c r="AV213" s="13" t="s">
        <v>92</v>
      </c>
      <c r="AW213" s="13" t="s">
        <v>31</v>
      </c>
      <c r="AX213" s="13" t="s">
        <v>78</v>
      </c>
      <c r="AY213" s="159" t="s">
        <v>151</v>
      </c>
    </row>
    <row r="214" spans="2:65" s="1" customFormat="1" ht="21.75" customHeight="1">
      <c r="B214" s="31"/>
      <c r="C214" s="165" t="s">
        <v>276</v>
      </c>
      <c r="D214" s="165" t="s">
        <v>257</v>
      </c>
      <c r="E214" s="166" t="s">
        <v>277</v>
      </c>
      <c r="F214" s="167" t="s">
        <v>278</v>
      </c>
      <c r="G214" s="168" t="s">
        <v>156</v>
      </c>
      <c r="H214" s="169">
        <v>2.06</v>
      </c>
      <c r="I214" s="170"/>
      <c r="J214" s="171">
        <f>ROUND(I214*H214,2)</f>
        <v>0</v>
      </c>
      <c r="K214" s="172"/>
      <c r="L214" s="173"/>
      <c r="M214" s="174" t="s">
        <v>1</v>
      </c>
      <c r="N214" s="175" t="s">
        <v>39</v>
      </c>
      <c r="P214" s="146">
        <f>O214*H214</f>
        <v>0</v>
      </c>
      <c r="Q214" s="146">
        <v>0.17599999999999999</v>
      </c>
      <c r="R214" s="146">
        <f>Q214*H214</f>
        <v>0.36255999999999999</v>
      </c>
      <c r="S214" s="146">
        <v>0</v>
      </c>
      <c r="T214" s="147">
        <f>S214*H214</f>
        <v>0</v>
      </c>
      <c r="AR214" s="148" t="s">
        <v>187</v>
      </c>
      <c r="AT214" s="148" t="s">
        <v>257</v>
      </c>
      <c r="AU214" s="148" t="s">
        <v>82</v>
      </c>
      <c r="AY214" s="16" t="s">
        <v>151</v>
      </c>
      <c r="BE214" s="149">
        <f>IF(N214="základní",J214,0)</f>
        <v>0</v>
      </c>
      <c r="BF214" s="149">
        <f>IF(N214="snížená",J214,0)</f>
        <v>0</v>
      </c>
      <c r="BG214" s="149">
        <f>IF(N214="zákl. přenesená",J214,0)</f>
        <v>0</v>
      </c>
      <c r="BH214" s="149">
        <f>IF(N214="sníž. přenesená",J214,0)</f>
        <v>0</v>
      </c>
      <c r="BI214" s="149">
        <f>IF(N214="nulová",J214,0)</f>
        <v>0</v>
      </c>
      <c r="BJ214" s="16" t="s">
        <v>78</v>
      </c>
      <c r="BK214" s="149">
        <f>ROUND(I214*H214,2)</f>
        <v>0</v>
      </c>
      <c r="BL214" s="16" t="s">
        <v>92</v>
      </c>
      <c r="BM214" s="148" t="s">
        <v>539</v>
      </c>
    </row>
    <row r="215" spans="2:65" s="12" customFormat="1" ht="10.199999999999999">
      <c r="B215" s="150"/>
      <c r="D215" s="151" t="s">
        <v>158</v>
      </c>
      <c r="E215" s="152" t="s">
        <v>1</v>
      </c>
      <c r="F215" s="153" t="s">
        <v>511</v>
      </c>
      <c r="H215" s="154">
        <v>2</v>
      </c>
      <c r="I215" s="155"/>
      <c r="L215" s="150"/>
      <c r="M215" s="156"/>
      <c r="T215" s="157"/>
      <c r="AT215" s="152" t="s">
        <v>158</v>
      </c>
      <c r="AU215" s="152" t="s">
        <v>82</v>
      </c>
      <c r="AV215" s="12" t="s">
        <v>82</v>
      </c>
      <c r="AW215" s="12" t="s">
        <v>31</v>
      </c>
      <c r="AX215" s="12" t="s">
        <v>78</v>
      </c>
      <c r="AY215" s="152" t="s">
        <v>151</v>
      </c>
    </row>
    <row r="216" spans="2:65" s="12" customFormat="1" ht="10.199999999999999">
      <c r="B216" s="150"/>
      <c r="D216" s="151" t="s">
        <v>158</v>
      </c>
      <c r="F216" s="153" t="s">
        <v>540</v>
      </c>
      <c r="H216" s="154">
        <v>2.06</v>
      </c>
      <c r="I216" s="155"/>
      <c r="L216" s="150"/>
      <c r="M216" s="156"/>
      <c r="T216" s="157"/>
      <c r="AT216" s="152" t="s">
        <v>158</v>
      </c>
      <c r="AU216" s="152" t="s">
        <v>82</v>
      </c>
      <c r="AV216" s="12" t="s">
        <v>82</v>
      </c>
      <c r="AW216" s="12" t="s">
        <v>4</v>
      </c>
      <c r="AX216" s="12" t="s">
        <v>78</v>
      </c>
      <c r="AY216" s="152" t="s">
        <v>151</v>
      </c>
    </row>
    <row r="217" spans="2:65" s="1" customFormat="1" ht="21.75" customHeight="1">
      <c r="B217" s="31"/>
      <c r="C217" s="165" t="s">
        <v>281</v>
      </c>
      <c r="D217" s="165" t="s">
        <v>257</v>
      </c>
      <c r="E217" s="166" t="s">
        <v>282</v>
      </c>
      <c r="F217" s="167" t="s">
        <v>283</v>
      </c>
      <c r="G217" s="168" t="s">
        <v>156</v>
      </c>
      <c r="H217" s="169">
        <v>1.9570000000000001</v>
      </c>
      <c r="I217" s="170"/>
      <c r="J217" s="171">
        <f>ROUND(I217*H217,2)</f>
        <v>0</v>
      </c>
      <c r="K217" s="172"/>
      <c r="L217" s="173"/>
      <c r="M217" s="174" t="s">
        <v>1</v>
      </c>
      <c r="N217" s="175" t="s">
        <v>39</v>
      </c>
      <c r="P217" s="146">
        <f>O217*H217</f>
        <v>0</v>
      </c>
      <c r="Q217" s="146">
        <v>0.15</v>
      </c>
      <c r="R217" s="146">
        <f>Q217*H217</f>
        <v>0.29354999999999998</v>
      </c>
      <c r="S217" s="146">
        <v>0</v>
      </c>
      <c r="T217" s="147">
        <f>S217*H217</f>
        <v>0</v>
      </c>
      <c r="AR217" s="148" t="s">
        <v>187</v>
      </c>
      <c r="AT217" s="148" t="s">
        <v>257</v>
      </c>
      <c r="AU217" s="148" t="s">
        <v>82</v>
      </c>
      <c r="AY217" s="16" t="s">
        <v>151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6" t="s">
        <v>78</v>
      </c>
      <c r="BK217" s="149">
        <f>ROUND(I217*H217,2)</f>
        <v>0</v>
      </c>
      <c r="BL217" s="16" t="s">
        <v>92</v>
      </c>
      <c r="BM217" s="148" t="s">
        <v>541</v>
      </c>
    </row>
    <row r="218" spans="2:65" s="12" customFormat="1" ht="10.199999999999999">
      <c r="B218" s="150"/>
      <c r="D218" s="151" t="s">
        <v>158</v>
      </c>
      <c r="E218" s="152" t="s">
        <v>1</v>
      </c>
      <c r="F218" s="153" t="s">
        <v>513</v>
      </c>
      <c r="H218" s="154">
        <v>1.9</v>
      </c>
      <c r="I218" s="155"/>
      <c r="L218" s="150"/>
      <c r="M218" s="156"/>
      <c r="T218" s="157"/>
      <c r="AT218" s="152" t="s">
        <v>158</v>
      </c>
      <c r="AU218" s="152" t="s">
        <v>82</v>
      </c>
      <c r="AV218" s="12" t="s">
        <v>82</v>
      </c>
      <c r="AW218" s="12" t="s">
        <v>31</v>
      </c>
      <c r="AX218" s="12" t="s">
        <v>78</v>
      </c>
      <c r="AY218" s="152" t="s">
        <v>151</v>
      </c>
    </row>
    <row r="219" spans="2:65" s="12" customFormat="1" ht="10.199999999999999">
      <c r="B219" s="150"/>
      <c r="D219" s="151" t="s">
        <v>158</v>
      </c>
      <c r="F219" s="153" t="s">
        <v>542</v>
      </c>
      <c r="H219" s="154">
        <v>1.9570000000000001</v>
      </c>
      <c r="I219" s="155"/>
      <c r="L219" s="150"/>
      <c r="M219" s="156"/>
      <c r="T219" s="157"/>
      <c r="AT219" s="152" t="s">
        <v>158</v>
      </c>
      <c r="AU219" s="152" t="s">
        <v>82</v>
      </c>
      <c r="AV219" s="12" t="s">
        <v>82</v>
      </c>
      <c r="AW219" s="12" t="s">
        <v>4</v>
      </c>
      <c r="AX219" s="12" t="s">
        <v>78</v>
      </c>
      <c r="AY219" s="152" t="s">
        <v>151</v>
      </c>
    </row>
    <row r="220" spans="2:65" s="1" customFormat="1" ht="24.15" customHeight="1">
      <c r="B220" s="31"/>
      <c r="C220" s="165" t="s">
        <v>286</v>
      </c>
      <c r="D220" s="165" t="s">
        <v>257</v>
      </c>
      <c r="E220" s="166" t="s">
        <v>287</v>
      </c>
      <c r="F220" s="167" t="s">
        <v>288</v>
      </c>
      <c r="G220" s="168" t="s">
        <v>156</v>
      </c>
      <c r="H220" s="169">
        <v>2.06</v>
      </c>
      <c r="I220" s="170"/>
      <c r="J220" s="171">
        <f>ROUND(I220*H220,2)</f>
        <v>0</v>
      </c>
      <c r="K220" s="172"/>
      <c r="L220" s="173"/>
      <c r="M220" s="174" t="s">
        <v>1</v>
      </c>
      <c r="N220" s="175" t="s">
        <v>39</v>
      </c>
      <c r="P220" s="146">
        <f>O220*H220</f>
        <v>0</v>
      </c>
      <c r="Q220" s="146">
        <v>0.17499999999999999</v>
      </c>
      <c r="R220" s="146">
        <f>Q220*H220</f>
        <v>0.36049999999999999</v>
      </c>
      <c r="S220" s="146">
        <v>0</v>
      </c>
      <c r="T220" s="147">
        <f>S220*H220</f>
        <v>0</v>
      </c>
      <c r="AR220" s="148" t="s">
        <v>187</v>
      </c>
      <c r="AT220" s="148" t="s">
        <v>257</v>
      </c>
      <c r="AU220" s="148" t="s">
        <v>82</v>
      </c>
      <c r="AY220" s="16" t="s">
        <v>151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6" t="s">
        <v>78</v>
      </c>
      <c r="BK220" s="149">
        <f>ROUND(I220*H220,2)</f>
        <v>0</v>
      </c>
      <c r="BL220" s="16" t="s">
        <v>92</v>
      </c>
      <c r="BM220" s="148" t="s">
        <v>543</v>
      </c>
    </row>
    <row r="221" spans="2:65" s="12" customFormat="1" ht="10.199999999999999">
      <c r="B221" s="150"/>
      <c r="D221" s="151" t="s">
        <v>158</v>
      </c>
      <c r="E221" s="152" t="s">
        <v>1</v>
      </c>
      <c r="F221" s="153" t="s">
        <v>512</v>
      </c>
      <c r="H221" s="154">
        <v>2</v>
      </c>
      <c r="I221" s="155"/>
      <c r="L221" s="150"/>
      <c r="M221" s="156"/>
      <c r="T221" s="157"/>
      <c r="AT221" s="152" t="s">
        <v>158</v>
      </c>
      <c r="AU221" s="152" t="s">
        <v>82</v>
      </c>
      <c r="AV221" s="12" t="s">
        <v>82</v>
      </c>
      <c r="AW221" s="12" t="s">
        <v>31</v>
      </c>
      <c r="AX221" s="12" t="s">
        <v>78</v>
      </c>
      <c r="AY221" s="152" t="s">
        <v>151</v>
      </c>
    </row>
    <row r="222" spans="2:65" s="12" customFormat="1" ht="10.199999999999999">
      <c r="B222" s="150"/>
      <c r="D222" s="151" t="s">
        <v>158</v>
      </c>
      <c r="F222" s="153" t="s">
        <v>540</v>
      </c>
      <c r="H222" s="154">
        <v>2.06</v>
      </c>
      <c r="I222" s="155"/>
      <c r="L222" s="150"/>
      <c r="M222" s="156"/>
      <c r="T222" s="157"/>
      <c r="AT222" s="152" t="s">
        <v>158</v>
      </c>
      <c r="AU222" s="152" t="s">
        <v>82</v>
      </c>
      <c r="AV222" s="12" t="s">
        <v>82</v>
      </c>
      <c r="AW222" s="12" t="s">
        <v>4</v>
      </c>
      <c r="AX222" s="12" t="s">
        <v>78</v>
      </c>
      <c r="AY222" s="152" t="s">
        <v>151</v>
      </c>
    </row>
    <row r="223" spans="2:65" s="1" customFormat="1" ht="21.75" customHeight="1">
      <c r="B223" s="31"/>
      <c r="C223" s="136" t="s">
        <v>291</v>
      </c>
      <c r="D223" s="136" t="s">
        <v>153</v>
      </c>
      <c r="E223" s="137" t="s">
        <v>292</v>
      </c>
      <c r="F223" s="138" t="s">
        <v>293</v>
      </c>
      <c r="G223" s="139" t="s">
        <v>173</v>
      </c>
      <c r="H223" s="140">
        <v>22.8</v>
      </c>
      <c r="I223" s="141"/>
      <c r="J223" s="142">
        <f>ROUND(I223*H223,2)</f>
        <v>0</v>
      </c>
      <c r="K223" s="143"/>
      <c r="L223" s="31"/>
      <c r="M223" s="144" t="s">
        <v>1</v>
      </c>
      <c r="N223" s="145" t="s">
        <v>39</v>
      </c>
      <c r="P223" s="146">
        <f>O223*H223</f>
        <v>0</v>
      </c>
      <c r="Q223" s="146">
        <v>3.5999999999999999E-3</v>
      </c>
      <c r="R223" s="146">
        <f>Q223*H223</f>
        <v>8.208E-2</v>
      </c>
      <c r="S223" s="146">
        <v>0</v>
      </c>
      <c r="T223" s="147">
        <f>S223*H223</f>
        <v>0</v>
      </c>
      <c r="AR223" s="148" t="s">
        <v>92</v>
      </c>
      <c r="AT223" s="148" t="s">
        <v>153</v>
      </c>
      <c r="AU223" s="148" t="s">
        <v>82</v>
      </c>
      <c r="AY223" s="16" t="s">
        <v>151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6" t="s">
        <v>78</v>
      </c>
      <c r="BK223" s="149">
        <f>ROUND(I223*H223,2)</f>
        <v>0</v>
      </c>
      <c r="BL223" s="16" t="s">
        <v>92</v>
      </c>
      <c r="BM223" s="148" t="s">
        <v>544</v>
      </c>
    </row>
    <row r="224" spans="2:65" s="11" customFormat="1" ht="22.8" customHeight="1">
      <c r="B224" s="124"/>
      <c r="D224" s="125" t="s">
        <v>73</v>
      </c>
      <c r="E224" s="134" t="s">
        <v>192</v>
      </c>
      <c r="F224" s="134" t="s">
        <v>309</v>
      </c>
      <c r="I224" s="127"/>
      <c r="J224" s="135">
        <f>BK224</f>
        <v>0</v>
      </c>
      <c r="L224" s="124"/>
      <c r="M224" s="129"/>
      <c r="P224" s="130">
        <f>SUM(P225:P237)</f>
        <v>0</v>
      </c>
      <c r="R224" s="130">
        <f>SUM(R225:R237)</f>
        <v>9.3934676800000005</v>
      </c>
      <c r="T224" s="131">
        <f>SUM(T225:T237)</f>
        <v>0</v>
      </c>
      <c r="AR224" s="125" t="s">
        <v>78</v>
      </c>
      <c r="AT224" s="132" t="s">
        <v>73</v>
      </c>
      <c r="AU224" s="132" t="s">
        <v>78</v>
      </c>
      <c r="AY224" s="125" t="s">
        <v>151</v>
      </c>
      <c r="BK224" s="133">
        <f>SUM(BK225:BK237)</f>
        <v>0</v>
      </c>
    </row>
    <row r="225" spans="2:65" s="1" customFormat="1" ht="24.15" customHeight="1">
      <c r="B225" s="31"/>
      <c r="C225" s="136" t="s">
        <v>296</v>
      </c>
      <c r="D225" s="136" t="s">
        <v>153</v>
      </c>
      <c r="E225" s="137" t="s">
        <v>545</v>
      </c>
      <c r="F225" s="138" t="s">
        <v>546</v>
      </c>
      <c r="G225" s="139" t="s">
        <v>455</v>
      </c>
      <c r="H225" s="140">
        <v>1</v>
      </c>
      <c r="I225" s="141"/>
      <c r="J225" s="142">
        <f>ROUND(I225*H225,2)</f>
        <v>0</v>
      </c>
      <c r="K225" s="143"/>
      <c r="L225" s="31"/>
      <c r="M225" s="144" t="s">
        <v>1</v>
      </c>
      <c r="N225" s="145" t="s">
        <v>39</v>
      </c>
      <c r="P225" s="146">
        <f>O225*H225</f>
        <v>0</v>
      </c>
      <c r="Q225" s="146">
        <v>6.9999999999999999E-4</v>
      </c>
      <c r="R225" s="146">
        <f>Q225*H225</f>
        <v>6.9999999999999999E-4</v>
      </c>
      <c r="S225" s="146">
        <v>0</v>
      </c>
      <c r="T225" s="147">
        <f>S225*H225</f>
        <v>0</v>
      </c>
      <c r="AR225" s="148" t="s">
        <v>92</v>
      </c>
      <c r="AT225" s="148" t="s">
        <v>153</v>
      </c>
      <c r="AU225" s="148" t="s">
        <v>82</v>
      </c>
      <c r="AY225" s="16" t="s">
        <v>151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6" t="s">
        <v>78</v>
      </c>
      <c r="BK225" s="149">
        <f>ROUND(I225*H225,2)</f>
        <v>0</v>
      </c>
      <c r="BL225" s="16" t="s">
        <v>92</v>
      </c>
      <c r="BM225" s="148" t="s">
        <v>547</v>
      </c>
    </row>
    <row r="226" spans="2:65" s="12" customFormat="1" ht="10.199999999999999">
      <c r="B226" s="150"/>
      <c r="D226" s="151" t="s">
        <v>158</v>
      </c>
      <c r="E226" s="152" t="s">
        <v>1</v>
      </c>
      <c r="F226" s="153" t="s">
        <v>548</v>
      </c>
      <c r="H226" s="154">
        <v>1</v>
      </c>
      <c r="I226" s="155"/>
      <c r="L226" s="150"/>
      <c r="M226" s="156"/>
      <c r="T226" s="157"/>
      <c r="AT226" s="152" t="s">
        <v>158</v>
      </c>
      <c r="AU226" s="152" t="s">
        <v>82</v>
      </c>
      <c r="AV226" s="12" t="s">
        <v>82</v>
      </c>
      <c r="AW226" s="12" t="s">
        <v>31</v>
      </c>
      <c r="AX226" s="12" t="s">
        <v>78</v>
      </c>
      <c r="AY226" s="152" t="s">
        <v>151</v>
      </c>
    </row>
    <row r="227" spans="2:65" s="1" customFormat="1" ht="33" customHeight="1">
      <c r="B227" s="31"/>
      <c r="C227" s="136" t="s">
        <v>301</v>
      </c>
      <c r="D227" s="136" t="s">
        <v>153</v>
      </c>
      <c r="E227" s="137" t="s">
        <v>320</v>
      </c>
      <c r="F227" s="138" t="s">
        <v>321</v>
      </c>
      <c r="G227" s="139" t="s">
        <v>173</v>
      </c>
      <c r="H227" s="140">
        <v>43.5</v>
      </c>
      <c r="I227" s="141"/>
      <c r="J227" s="142">
        <f>ROUND(I227*H227,2)</f>
        <v>0</v>
      </c>
      <c r="K227" s="143"/>
      <c r="L227" s="31"/>
      <c r="M227" s="144" t="s">
        <v>1</v>
      </c>
      <c r="N227" s="145" t="s">
        <v>39</v>
      </c>
      <c r="P227" s="146">
        <f>O227*H227</f>
        <v>0</v>
      </c>
      <c r="Q227" s="146">
        <v>0.15540000000000001</v>
      </c>
      <c r="R227" s="146">
        <f>Q227*H227</f>
        <v>6.7599</v>
      </c>
      <c r="S227" s="146">
        <v>0</v>
      </c>
      <c r="T227" s="147">
        <f>S227*H227</f>
        <v>0</v>
      </c>
      <c r="AR227" s="148" t="s">
        <v>92</v>
      </c>
      <c r="AT227" s="148" t="s">
        <v>153</v>
      </c>
      <c r="AU227" s="148" t="s">
        <v>82</v>
      </c>
      <c r="AY227" s="16" t="s">
        <v>151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6" t="s">
        <v>78</v>
      </c>
      <c r="BK227" s="149">
        <f>ROUND(I227*H227,2)</f>
        <v>0</v>
      </c>
      <c r="BL227" s="16" t="s">
        <v>92</v>
      </c>
      <c r="BM227" s="148" t="s">
        <v>549</v>
      </c>
    </row>
    <row r="228" spans="2:65" s="12" customFormat="1" ht="10.199999999999999">
      <c r="B228" s="150"/>
      <c r="D228" s="151" t="s">
        <v>158</v>
      </c>
      <c r="E228" s="152" t="s">
        <v>1</v>
      </c>
      <c r="F228" s="153" t="s">
        <v>550</v>
      </c>
      <c r="H228" s="154">
        <v>43.5</v>
      </c>
      <c r="I228" s="155"/>
      <c r="L228" s="150"/>
      <c r="M228" s="156"/>
      <c r="T228" s="157"/>
      <c r="AT228" s="152" t="s">
        <v>158</v>
      </c>
      <c r="AU228" s="152" t="s">
        <v>82</v>
      </c>
      <c r="AV228" s="12" t="s">
        <v>82</v>
      </c>
      <c r="AW228" s="12" t="s">
        <v>31</v>
      </c>
      <c r="AX228" s="12" t="s">
        <v>78</v>
      </c>
      <c r="AY228" s="152" t="s">
        <v>151</v>
      </c>
    </row>
    <row r="229" spans="2:65" s="1" customFormat="1" ht="16.5" customHeight="1">
      <c r="B229" s="31"/>
      <c r="C229" s="165" t="s">
        <v>305</v>
      </c>
      <c r="D229" s="165" t="s">
        <v>257</v>
      </c>
      <c r="E229" s="166" t="s">
        <v>325</v>
      </c>
      <c r="F229" s="167" t="s">
        <v>326</v>
      </c>
      <c r="G229" s="168" t="s">
        <v>173</v>
      </c>
      <c r="H229" s="169">
        <v>7.9560000000000004</v>
      </c>
      <c r="I229" s="170"/>
      <c r="J229" s="171">
        <f>ROUND(I229*H229,2)</f>
        <v>0</v>
      </c>
      <c r="K229" s="172"/>
      <c r="L229" s="173"/>
      <c r="M229" s="174" t="s">
        <v>1</v>
      </c>
      <c r="N229" s="175" t="s">
        <v>39</v>
      </c>
      <c r="P229" s="146">
        <f>O229*H229</f>
        <v>0</v>
      </c>
      <c r="Q229" s="146">
        <v>0.08</v>
      </c>
      <c r="R229" s="146">
        <f>Q229*H229</f>
        <v>0.63648000000000005</v>
      </c>
      <c r="S229" s="146">
        <v>0</v>
      </c>
      <c r="T229" s="147">
        <f>S229*H229</f>
        <v>0</v>
      </c>
      <c r="AR229" s="148" t="s">
        <v>187</v>
      </c>
      <c r="AT229" s="148" t="s">
        <v>257</v>
      </c>
      <c r="AU229" s="148" t="s">
        <v>82</v>
      </c>
      <c r="AY229" s="16" t="s">
        <v>151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6" t="s">
        <v>78</v>
      </c>
      <c r="BK229" s="149">
        <f>ROUND(I229*H229,2)</f>
        <v>0</v>
      </c>
      <c r="BL229" s="16" t="s">
        <v>92</v>
      </c>
      <c r="BM229" s="148" t="s">
        <v>551</v>
      </c>
    </row>
    <row r="230" spans="2:65" s="12" customFormat="1" ht="10.199999999999999">
      <c r="B230" s="150"/>
      <c r="D230" s="151" t="s">
        <v>158</v>
      </c>
      <c r="F230" s="153" t="s">
        <v>552</v>
      </c>
      <c r="H230" s="154">
        <v>7.9560000000000004</v>
      </c>
      <c r="I230" s="155"/>
      <c r="L230" s="150"/>
      <c r="M230" s="156"/>
      <c r="T230" s="157"/>
      <c r="AT230" s="152" t="s">
        <v>158</v>
      </c>
      <c r="AU230" s="152" t="s">
        <v>82</v>
      </c>
      <c r="AV230" s="12" t="s">
        <v>82</v>
      </c>
      <c r="AW230" s="12" t="s">
        <v>4</v>
      </c>
      <c r="AX230" s="12" t="s">
        <v>78</v>
      </c>
      <c r="AY230" s="152" t="s">
        <v>151</v>
      </c>
    </row>
    <row r="231" spans="2:65" s="1" customFormat="1" ht="24.15" customHeight="1">
      <c r="B231" s="31"/>
      <c r="C231" s="165" t="s">
        <v>310</v>
      </c>
      <c r="D231" s="165" t="s">
        <v>257</v>
      </c>
      <c r="E231" s="166" t="s">
        <v>330</v>
      </c>
      <c r="F231" s="167" t="s">
        <v>331</v>
      </c>
      <c r="G231" s="168" t="s">
        <v>173</v>
      </c>
      <c r="H231" s="169">
        <v>5</v>
      </c>
      <c r="I231" s="170"/>
      <c r="J231" s="171">
        <f>ROUND(I231*H231,2)</f>
        <v>0</v>
      </c>
      <c r="K231" s="172"/>
      <c r="L231" s="173"/>
      <c r="M231" s="174" t="s">
        <v>1</v>
      </c>
      <c r="N231" s="175" t="s">
        <v>39</v>
      </c>
      <c r="P231" s="146">
        <f>O231*H231</f>
        <v>0</v>
      </c>
      <c r="Q231" s="146">
        <v>6.5670000000000006E-2</v>
      </c>
      <c r="R231" s="146">
        <f>Q231*H231</f>
        <v>0.32835000000000003</v>
      </c>
      <c r="S231" s="146">
        <v>0</v>
      </c>
      <c r="T231" s="147">
        <f>S231*H231</f>
        <v>0</v>
      </c>
      <c r="AR231" s="148" t="s">
        <v>187</v>
      </c>
      <c r="AT231" s="148" t="s">
        <v>257</v>
      </c>
      <c r="AU231" s="148" t="s">
        <v>82</v>
      </c>
      <c r="AY231" s="16" t="s">
        <v>151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6" t="s">
        <v>78</v>
      </c>
      <c r="BK231" s="149">
        <f>ROUND(I231*H231,2)</f>
        <v>0</v>
      </c>
      <c r="BL231" s="16" t="s">
        <v>92</v>
      </c>
      <c r="BM231" s="148" t="s">
        <v>553</v>
      </c>
    </row>
    <row r="232" spans="2:65" s="1" customFormat="1" ht="24.15" customHeight="1">
      <c r="B232" s="31"/>
      <c r="C232" s="165" t="s">
        <v>314</v>
      </c>
      <c r="D232" s="165" t="s">
        <v>257</v>
      </c>
      <c r="E232" s="166" t="s">
        <v>334</v>
      </c>
      <c r="F232" s="167" t="s">
        <v>335</v>
      </c>
      <c r="G232" s="168" t="s">
        <v>173</v>
      </c>
      <c r="H232" s="169">
        <v>10</v>
      </c>
      <c r="I232" s="170"/>
      <c r="J232" s="171">
        <f>ROUND(I232*H232,2)</f>
        <v>0</v>
      </c>
      <c r="K232" s="172"/>
      <c r="L232" s="173"/>
      <c r="M232" s="174" t="s">
        <v>1</v>
      </c>
      <c r="N232" s="175" t="s">
        <v>39</v>
      </c>
      <c r="P232" s="146">
        <f>O232*H232</f>
        <v>0</v>
      </c>
      <c r="Q232" s="146">
        <v>4.8300000000000003E-2</v>
      </c>
      <c r="R232" s="146">
        <f>Q232*H232</f>
        <v>0.48300000000000004</v>
      </c>
      <c r="S232" s="146">
        <v>0</v>
      </c>
      <c r="T232" s="147">
        <f>S232*H232</f>
        <v>0</v>
      </c>
      <c r="AR232" s="148" t="s">
        <v>187</v>
      </c>
      <c r="AT232" s="148" t="s">
        <v>257</v>
      </c>
      <c r="AU232" s="148" t="s">
        <v>82</v>
      </c>
      <c r="AY232" s="16" t="s">
        <v>151</v>
      </c>
      <c r="BE232" s="149">
        <f>IF(N232="základní",J232,0)</f>
        <v>0</v>
      </c>
      <c r="BF232" s="149">
        <f>IF(N232="snížená",J232,0)</f>
        <v>0</v>
      </c>
      <c r="BG232" s="149">
        <f>IF(N232="zákl. přenesená",J232,0)</f>
        <v>0</v>
      </c>
      <c r="BH232" s="149">
        <f>IF(N232="sníž. přenesená",J232,0)</f>
        <v>0</v>
      </c>
      <c r="BI232" s="149">
        <f>IF(N232="nulová",J232,0)</f>
        <v>0</v>
      </c>
      <c r="BJ232" s="16" t="s">
        <v>78</v>
      </c>
      <c r="BK232" s="149">
        <f>ROUND(I232*H232,2)</f>
        <v>0</v>
      </c>
      <c r="BL232" s="16" t="s">
        <v>92</v>
      </c>
      <c r="BM232" s="148" t="s">
        <v>554</v>
      </c>
    </row>
    <row r="233" spans="2:65" s="12" customFormat="1" ht="10.199999999999999">
      <c r="B233" s="150"/>
      <c r="D233" s="151" t="s">
        <v>158</v>
      </c>
      <c r="E233" s="152" t="s">
        <v>1</v>
      </c>
      <c r="F233" s="153" t="s">
        <v>555</v>
      </c>
      <c r="H233" s="154">
        <v>10</v>
      </c>
      <c r="I233" s="155"/>
      <c r="L233" s="150"/>
      <c r="M233" s="156"/>
      <c r="T233" s="157"/>
      <c r="AT233" s="152" t="s">
        <v>158</v>
      </c>
      <c r="AU233" s="152" t="s">
        <v>82</v>
      </c>
      <c r="AV233" s="12" t="s">
        <v>82</v>
      </c>
      <c r="AW233" s="12" t="s">
        <v>31</v>
      </c>
      <c r="AX233" s="12" t="s">
        <v>78</v>
      </c>
      <c r="AY233" s="152" t="s">
        <v>151</v>
      </c>
    </row>
    <row r="234" spans="2:65" s="1" customFormat="1" ht="16.5" customHeight="1">
      <c r="B234" s="31"/>
      <c r="C234" s="165" t="s">
        <v>319</v>
      </c>
      <c r="D234" s="165" t="s">
        <v>257</v>
      </c>
      <c r="E234" s="166" t="s">
        <v>339</v>
      </c>
      <c r="F234" s="167" t="s">
        <v>340</v>
      </c>
      <c r="G234" s="168" t="s">
        <v>173</v>
      </c>
      <c r="H234" s="169">
        <v>21.114000000000001</v>
      </c>
      <c r="I234" s="170"/>
      <c r="J234" s="171">
        <f>ROUND(I234*H234,2)</f>
        <v>0</v>
      </c>
      <c r="K234" s="172"/>
      <c r="L234" s="173"/>
      <c r="M234" s="174" t="s">
        <v>1</v>
      </c>
      <c r="N234" s="175" t="s">
        <v>39</v>
      </c>
      <c r="P234" s="146">
        <f>O234*H234</f>
        <v>0</v>
      </c>
      <c r="Q234" s="146">
        <v>5.6120000000000003E-2</v>
      </c>
      <c r="R234" s="146">
        <f>Q234*H234</f>
        <v>1.1849176800000001</v>
      </c>
      <c r="S234" s="146">
        <v>0</v>
      </c>
      <c r="T234" s="147">
        <f>S234*H234</f>
        <v>0</v>
      </c>
      <c r="AR234" s="148" t="s">
        <v>187</v>
      </c>
      <c r="AT234" s="148" t="s">
        <v>257</v>
      </c>
      <c r="AU234" s="148" t="s">
        <v>82</v>
      </c>
      <c r="AY234" s="16" t="s">
        <v>151</v>
      </c>
      <c r="BE234" s="149">
        <f>IF(N234="základní",J234,0)</f>
        <v>0</v>
      </c>
      <c r="BF234" s="149">
        <f>IF(N234="snížená",J234,0)</f>
        <v>0</v>
      </c>
      <c r="BG234" s="149">
        <f>IF(N234="zákl. přenesená",J234,0)</f>
        <v>0</v>
      </c>
      <c r="BH234" s="149">
        <f>IF(N234="sníž. přenesená",J234,0)</f>
        <v>0</v>
      </c>
      <c r="BI234" s="149">
        <f>IF(N234="nulová",J234,0)</f>
        <v>0</v>
      </c>
      <c r="BJ234" s="16" t="s">
        <v>78</v>
      </c>
      <c r="BK234" s="149">
        <f>ROUND(I234*H234,2)</f>
        <v>0</v>
      </c>
      <c r="BL234" s="16" t="s">
        <v>92</v>
      </c>
      <c r="BM234" s="148" t="s">
        <v>556</v>
      </c>
    </row>
    <row r="235" spans="2:65" s="12" customFormat="1" ht="10.199999999999999">
      <c r="B235" s="150"/>
      <c r="D235" s="151" t="s">
        <v>158</v>
      </c>
      <c r="F235" s="153" t="s">
        <v>557</v>
      </c>
      <c r="H235" s="154">
        <v>21.114000000000001</v>
      </c>
      <c r="I235" s="155"/>
      <c r="L235" s="150"/>
      <c r="M235" s="156"/>
      <c r="T235" s="157"/>
      <c r="AT235" s="152" t="s">
        <v>158</v>
      </c>
      <c r="AU235" s="152" t="s">
        <v>82</v>
      </c>
      <c r="AV235" s="12" t="s">
        <v>82</v>
      </c>
      <c r="AW235" s="12" t="s">
        <v>4</v>
      </c>
      <c r="AX235" s="12" t="s">
        <v>78</v>
      </c>
      <c r="AY235" s="152" t="s">
        <v>151</v>
      </c>
    </row>
    <row r="236" spans="2:65" s="1" customFormat="1" ht="24.15" customHeight="1">
      <c r="B236" s="31"/>
      <c r="C236" s="136" t="s">
        <v>324</v>
      </c>
      <c r="D236" s="136" t="s">
        <v>153</v>
      </c>
      <c r="E236" s="137" t="s">
        <v>344</v>
      </c>
      <c r="F236" s="138" t="s">
        <v>345</v>
      </c>
      <c r="G236" s="139" t="s">
        <v>173</v>
      </c>
      <c r="H236" s="140">
        <v>22.8</v>
      </c>
      <c r="I236" s="141"/>
      <c r="J236" s="142">
        <f>ROUND(I236*H236,2)</f>
        <v>0</v>
      </c>
      <c r="K236" s="143"/>
      <c r="L236" s="31"/>
      <c r="M236" s="144" t="s">
        <v>1</v>
      </c>
      <c r="N236" s="145" t="s">
        <v>39</v>
      </c>
      <c r="P236" s="146">
        <f>O236*H236</f>
        <v>0</v>
      </c>
      <c r="Q236" s="146">
        <v>0</v>
      </c>
      <c r="R236" s="146">
        <f>Q236*H236</f>
        <v>0</v>
      </c>
      <c r="S236" s="146">
        <v>0</v>
      </c>
      <c r="T236" s="147">
        <f>S236*H236</f>
        <v>0</v>
      </c>
      <c r="AR236" s="148" t="s">
        <v>92</v>
      </c>
      <c r="AT236" s="148" t="s">
        <v>153</v>
      </c>
      <c r="AU236" s="148" t="s">
        <v>82</v>
      </c>
      <c r="AY236" s="16" t="s">
        <v>151</v>
      </c>
      <c r="BE236" s="149">
        <f>IF(N236="základní",J236,0)</f>
        <v>0</v>
      </c>
      <c r="BF236" s="149">
        <f>IF(N236="snížená",J236,0)</f>
        <v>0</v>
      </c>
      <c r="BG236" s="149">
        <f>IF(N236="zákl. přenesená",J236,0)</f>
        <v>0</v>
      </c>
      <c r="BH236" s="149">
        <f>IF(N236="sníž. přenesená",J236,0)</f>
        <v>0</v>
      </c>
      <c r="BI236" s="149">
        <f>IF(N236="nulová",J236,0)</f>
        <v>0</v>
      </c>
      <c r="BJ236" s="16" t="s">
        <v>78</v>
      </c>
      <c r="BK236" s="149">
        <f>ROUND(I236*H236,2)</f>
        <v>0</v>
      </c>
      <c r="BL236" s="16" t="s">
        <v>92</v>
      </c>
      <c r="BM236" s="148" t="s">
        <v>558</v>
      </c>
    </row>
    <row r="237" spans="2:65" s="1" customFormat="1" ht="24.15" customHeight="1">
      <c r="B237" s="31"/>
      <c r="C237" s="136" t="s">
        <v>329</v>
      </c>
      <c r="D237" s="136" t="s">
        <v>153</v>
      </c>
      <c r="E237" s="137" t="s">
        <v>348</v>
      </c>
      <c r="F237" s="138" t="s">
        <v>349</v>
      </c>
      <c r="G237" s="139" t="s">
        <v>173</v>
      </c>
      <c r="H237" s="140">
        <v>4</v>
      </c>
      <c r="I237" s="141"/>
      <c r="J237" s="142">
        <f>ROUND(I237*H237,2)</f>
        <v>0</v>
      </c>
      <c r="K237" s="143"/>
      <c r="L237" s="31"/>
      <c r="M237" s="144" t="s">
        <v>1</v>
      </c>
      <c r="N237" s="145" t="s">
        <v>39</v>
      </c>
      <c r="P237" s="146">
        <f>O237*H237</f>
        <v>0</v>
      </c>
      <c r="Q237" s="146">
        <v>3.0000000000000001E-5</v>
      </c>
      <c r="R237" s="146">
        <f>Q237*H237</f>
        <v>1.2E-4</v>
      </c>
      <c r="S237" s="146">
        <v>0</v>
      </c>
      <c r="T237" s="147">
        <f>S237*H237</f>
        <v>0</v>
      </c>
      <c r="AR237" s="148" t="s">
        <v>92</v>
      </c>
      <c r="AT237" s="148" t="s">
        <v>153</v>
      </c>
      <c r="AU237" s="148" t="s">
        <v>82</v>
      </c>
      <c r="AY237" s="16" t="s">
        <v>151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6" t="s">
        <v>78</v>
      </c>
      <c r="BK237" s="149">
        <f>ROUND(I237*H237,2)</f>
        <v>0</v>
      </c>
      <c r="BL237" s="16" t="s">
        <v>92</v>
      </c>
      <c r="BM237" s="148" t="s">
        <v>559</v>
      </c>
    </row>
    <row r="238" spans="2:65" s="11" customFormat="1" ht="22.8" customHeight="1">
      <c r="B238" s="124"/>
      <c r="D238" s="125" t="s">
        <v>73</v>
      </c>
      <c r="E238" s="134" t="s">
        <v>351</v>
      </c>
      <c r="F238" s="134" t="s">
        <v>352</v>
      </c>
      <c r="I238" s="127"/>
      <c r="J238" s="135">
        <f>BK238</f>
        <v>0</v>
      </c>
      <c r="L238" s="124"/>
      <c r="M238" s="129"/>
      <c r="P238" s="130">
        <f>SUM(P239:P242)</f>
        <v>0</v>
      </c>
      <c r="R238" s="130">
        <f>SUM(R239:R242)</f>
        <v>0</v>
      </c>
      <c r="T238" s="131">
        <f>SUM(T239:T242)</f>
        <v>0</v>
      </c>
      <c r="AR238" s="125" t="s">
        <v>78</v>
      </c>
      <c r="AT238" s="132" t="s">
        <v>73</v>
      </c>
      <c r="AU238" s="132" t="s">
        <v>78</v>
      </c>
      <c r="AY238" s="125" t="s">
        <v>151</v>
      </c>
      <c r="BK238" s="133">
        <f>SUM(BK239:BK242)</f>
        <v>0</v>
      </c>
    </row>
    <row r="239" spans="2:65" s="1" customFormat="1" ht="16.5" customHeight="1">
      <c r="B239" s="31"/>
      <c r="C239" s="136" t="s">
        <v>333</v>
      </c>
      <c r="D239" s="136" t="s">
        <v>153</v>
      </c>
      <c r="E239" s="137" t="s">
        <v>354</v>
      </c>
      <c r="F239" s="138" t="s">
        <v>355</v>
      </c>
      <c r="G239" s="139" t="s">
        <v>195</v>
      </c>
      <c r="H239" s="140">
        <v>13.007</v>
      </c>
      <c r="I239" s="141"/>
      <c r="J239" s="142">
        <f>ROUND(I239*H239,2)</f>
        <v>0</v>
      </c>
      <c r="K239" s="143"/>
      <c r="L239" s="31"/>
      <c r="M239" s="144" t="s">
        <v>1</v>
      </c>
      <c r="N239" s="145" t="s">
        <v>39</v>
      </c>
      <c r="P239" s="146">
        <f>O239*H239</f>
        <v>0</v>
      </c>
      <c r="Q239" s="146">
        <v>0</v>
      </c>
      <c r="R239" s="146">
        <f>Q239*H239</f>
        <v>0</v>
      </c>
      <c r="S239" s="146">
        <v>0</v>
      </c>
      <c r="T239" s="147">
        <f>S239*H239</f>
        <v>0</v>
      </c>
      <c r="AR239" s="148" t="s">
        <v>92</v>
      </c>
      <c r="AT239" s="148" t="s">
        <v>153</v>
      </c>
      <c r="AU239" s="148" t="s">
        <v>82</v>
      </c>
      <c r="AY239" s="16" t="s">
        <v>151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6" t="s">
        <v>78</v>
      </c>
      <c r="BK239" s="149">
        <f>ROUND(I239*H239,2)</f>
        <v>0</v>
      </c>
      <c r="BL239" s="16" t="s">
        <v>92</v>
      </c>
      <c r="BM239" s="148" t="s">
        <v>560</v>
      </c>
    </row>
    <row r="240" spans="2:65" s="1" customFormat="1" ht="24.15" customHeight="1">
      <c r="B240" s="31"/>
      <c r="C240" s="136" t="s">
        <v>338</v>
      </c>
      <c r="D240" s="136" t="s">
        <v>153</v>
      </c>
      <c r="E240" s="137" t="s">
        <v>358</v>
      </c>
      <c r="F240" s="138" t="s">
        <v>359</v>
      </c>
      <c r="G240" s="139" t="s">
        <v>195</v>
      </c>
      <c r="H240" s="140">
        <v>260.14</v>
      </c>
      <c r="I240" s="141"/>
      <c r="J240" s="142">
        <f>ROUND(I240*H240,2)</f>
        <v>0</v>
      </c>
      <c r="K240" s="143"/>
      <c r="L240" s="31"/>
      <c r="M240" s="144" t="s">
        <v>1</v>
      </c>
      <c r="N240" s="145" t="s">
        <v>39</v>
      </c>
      <c r="P240" s="146">
        <f>O240*H240</f>
        <v>0</v>
      </c>
      <c r="Q240" s="146">
        <v>0</v>
      </c>
      <c r="R240" s="146">
        <f>Q240*H240</f>
        <v>0</v>
      </c>
      <c r="S240" s="146">
        <v>0</v>
      </c>
      <c r="T240" s="147">
        <f>S240*H240</f>
        <v>0</v>
      </c>
      <c r="AR240" s="148" t="s">
        <v>92</v>
      </c>
      <c r="AT240" s="148" t="s">
        <v>153</v>
      </c>
      <c r="AU240" s="148" t="s">
        <v>82</v>
      </c>
      <c r="AY240" s="16" t="s">
        <v>151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6" t="s">
        <v>78</v>
      </c>
      <c r="BK240" s="149">
        <f>ROUND(I240*H240,2)</f>
        <v>0</v>
      </c>
      <c r="BL240" s="16" t="s">
        <v>92</v>
      </c>
      <c r="BM240" s="148" t="s">
        <v>561</v>
      </c>
    </row>
    <row r="241" spans="2:65" s="12" customFormat="1" ht="10.199999999999999">
      <c r="B241" s="150"/>
      <c r="D241" s="151" t="s">
        <v>158</v>
      </c>
      <c r="F241" s="153" t="s">
        <v>562</v>
      </c>
      <c r="H241" s="154">
        <v>260.14</v>
      </c>
      <c r="I241" s="155"/>
      <c r="L241" s="150"/>
      <c r="M241" s="156"/>
      <c r="T241" s="157"/>
      <c r="AT241" s="152" t="s">
        <v>158</v>
      </c>
      <c r="AU241" s="152" t="s">
        <v>82</v>
      </c>
      <c r="AV241" s="12" t="s">
        <v>82</v>
      </c>
      <c r="AW241" s="12" t="s">
        <v>4</v>
      </c>
      <c r="AX241" s="12" t="s">
        <v>78</v>
      </c>
      <c r="AY241" s="152" t="s">
        <v>151</v>
      </c>
    </row>
    <row r="242" spans="2:65" s="1" customFormat="1" ht="37.799999999999997" customHeight="1">
      <c r="B242" s="31"/>
      <c r="C242" s="136" t="s">
        <v>343</v>
      </c>
      <c r="D242" s="136" t="s">
        <v>153</v>
      </c>
      <c r="E242" s="137" t="s">
        <v>363</v>
      </c>
      <c r="F242" s="138" t="s">
        <v>364</v>
      </c>
      <c r="G242" s="139" t="s">
        <v>195</v>
      </c>
      <c r="H242" s="140">
        <v>13.007</v>
      </c>
      <c r="I242" s="141"/>
      <c r="J242" s="142">
        <f>ROUND(I242*H242,2)</f>
        <v>0</v>
      </c>
      <c r="K242" s="143"/>
      <c r="L242" s="31"/>
      <c r="M242" s="144" t="s">
        <v>1</v>
      </c>
      <c r="N242" s="145" t="s">
        <v>39</v>
      </c>
      <c r="P242" s="146">
        <f>O242*H242</f>
        <v>0</v>
      </c>
      <c r="Q242" s="146">
        <v>0</v>
      </c>
      <c r="R242" s="146">
        <f>Q242*H242</f>
        <v>0</v>
      </c>
      <c r="S242" s="146">
        <v>0</v>
      </c>
      <c r="T242" s="147">
        <f>S242*H242</f>
        <v>0</v>
      </c>
      <c r="AR242" s="148" t="s">
        <v>92</v>
      </c>
      <c r="AT242" s="148" t="s">
        <v>153</v>
      </c>
      <c r="AU242" s="148" t="s">
        <v>82</v>
      </c>
      <c r="AY242" s="16" t="s">
        <v>151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6" t="s">
        <v>78</v>
      </c>
      <c r="BK242" s="149">
        <f>ROUND(I242*H242,2)</f>
        <v>0</v>
      </c>
      <c r="BL242" s="16" t="s">
        <v>92</v>
      </c>
      <c r="BM242" s="148" t="s">
        <v>563</v>
      </c>
    </row>
    <row r="243" spans="2:65" s="11" customFormat="1" ht="22.8" customHeight="1">
      <c r="B243" s="124"/>
      <c r="D243" s="125" t="s">
        <v>73</v>
      </c>
      <c r="E243" s="134" t="s">
        <v>366</v>
      </c>
      <c r="F243" s="134" t="s">
        <v>367</v>
      </c>
      <c r="I243" s="127"/>
      <c r="J243" s="135">
        <f>BK243</f>
        <v>0</v>
      </c>
      <c r="L243" s="124"/>
      <c r="M243" s="129"/>
      <c r="P243" s="130">
        <f>P244</f>
        <v>0</v>
      </c>
      <c r="R243" s="130">
        <f>R244</f>
        <v>0</v>
      </c>
      <c r="T243" s="131">
        <f>T244</f>
        <v>0</v>
      </c>
      <c r="AR243" s="125" t="s">
        <v>78</v>
      </c>
      <c r="AT243" s="132" t="s">
        <v>73</v>
      </c>
      <c r="AU243" s="132" t="s">
        <v>78</v>
      </c>
      <c r="AY243" s="125" t="s">
        <v>151</v>
      </c>
      <c r="BK243" s="133">
        <f>BK244</f>
        <v>0</v>
      </c>
    </row>
    <row r="244" spans="2:65" s="1" customFormat="1" ht="24.15" customHeight="1">
      <c r="B244" s="31"/>
      <c r="C244" s="136" t="s">
        <v>347</v>
      </c>
      <c r="D244" s="136" t="s">
        <v>153</v>
      </c>
      <c r="E244" s="137" t="s">
        <v>369</v>
      </c>
      <c r="F244" s="138" t="s">
        <v>370</v>
      </c>
      <c r="G244" s="139" t="s">
        <v>195</v>
      </c>
      <c r="H244" s="140">
        <v>34.478000000000002</v>
      </c>
      <c r="I244" s="141"/>
      <c r="J244" s="142">
        <f>ROUND(I244*H244,2)</f>
        <v>0</v>
      </c>
      <c r="K244" s="143"/>
      <c r="L244" s="31"/>
      <c r="M244" s="176" t="s">
        <v>1</v>
      </c>
      <c r="N244" s="177" t="s">
        <v>39</v>
      </c>
      <c r="O244" s="178"/>
      <c r="P244" s="179">
        <f>O244*H244</f>
        <v>0</v>
      </c>
      <c r="Q244" s="179">
        <v>0</v>
      </c>
      <c r="R244" s="179">
        <f>Q244*H244</f>
        <v>0</v>
      </c>
      <c r="S244" s="179">
        <v>0</v>
      </c>
      <c r="T244" s="180">
        <f>S244*H244</f>
        <v>0</v>
      </c>
      <c r="AR244" s="148" t="s">
        <v>92</v>
      </c>
      <c r="AT244" s="148" t="s">
        <v>153</v>
      </c>
      <c r="AU244" s="148" t="s">
        <v>82</v>
      </c>
      <c r="AY244" s="16" t="s">
        <v>151</v>
      </c>
      <c r="BE244" s="149">
        <f>IF(N244="základní",J244,0)</f>
        <v>0</v>
      </c>
      <c r="BF244" s="149">
        <f>IF(N244="snížená",J244,0)</f>
        <v>0</v>
      </c>
      <c r="BG244" s="149">
        <f>IF(N244="zákl. přenesená",J244,0)</f>
        <v>0</v>
      </c>
      <c r="BH244" s="149">
        <f>IF(N244="sníž. přenesená",J244,0)</f>
        <v>0</v>
      </c>
      <c r="BI244" s="149">
        <f>IF(N244="nulová",J244,0)</f>
        <v>0</v>
      </c>
      <c r="BJ244" s="16" t="s">
        <v>78</v>
      </c>
      <c r="BK244" s="149">
        <f>ROUND(I244*H244,2)</f>
        <v>0</v>
      </c>
      <c r="BL244" s="16" t="s">
        <v>92</v>
      </c>
      <c r="BM244" s="148" t="s">
        <v>564</v>
      </c>
    </row>
    <row r="245" spans="2:65" s="1" customFormat="1" ht="6.9" customHeight="1">
      <c r="B245" s="43"/>
      <c r="C245" s="44"/>
      <c r="D245" s="44"/>
      <c r="E245" s="44"/>
      <c r="F245" s="44"/>
      <c r="G245" s="44"/>
      <c r="H245" s="44"/>
      <c r="I245" s="44"/>
      <c r="J245" s="44"/>
      <c r="K245" s="44"/>
      <c r="L245" s="31"/>
    </row>
  </sheetData>
  <sheetProtection algorithmName="SHA-512" hashValue="aobe4y81xcKJ6jFFJpyYi6/CVZkkw/KjL62OsBVtVtZfYxnfpJGwkhKWGYv1mko7h3dcOcGQp/tQjWdpSDrhFg==" saltValue="5XcdtWyyLomGs8i1XSJUkOZaRcwfGARUUWece2SBZG+lzG7XWjHv102xrjxZcrJZTdD6JkyQNsyAN+VBtblptw==" spinCount="100000" sheet="1" objects="1" scenarios="1" formatColumns="0" formatRows="0" autoFilter="0"/>
  <autoFilter ref="C125:K244" xr:uid="{00000000-0009-0000-0000-000003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7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94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0" t="str">
        <f>'Rekapitulace stavby'!K6</f>
        <v>NOVÁ LHOTA - chodník podél silnice III/49916 - etapa 1</v>
      </c>
      <c r="F7" s="231"/>
      <c r="G7" s="231"/>
      <c r="H7" s="231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0" t="s">
        <v>121</v>
      </c>
      <c r="F9" s="232"/>
      <c r="G9" s="232"/>
      <c r="H9" s="232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2" t="s">
        <v>565</v>
      </c>
      <c r="F11" s="232"/>
      <c r="G11" s="232"/>
      <c r="H11" s="232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3" t="str">
        <f>'Rekapitulace stavby'!E14</f>
        <v>Vyplň údaj</v>
      </c>
      <c r="F20" s="197"/>
      <c r="G20" s="197"/>
      <c r="H20" s="197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ROUND(J128,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ROUND((SUM(BE128:BE271)),  2)</f>
        <v>0</v>
      </c>
      <c r="I35" s="95">
        <v>0.21</v>
      </c>
      <c r="J35" s="85">
        <f>ROUND(((SUM(BE128:BE271))*I35),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ROUND((SUM(BF128:BF271)),  2)</f>
        <v>0</v>
      </c>
      <c r="I36" s="95">
        <v>0.12</v>
      </c>
      <c r="J36" s="85">
        <f>ROUND(((SUM(BF128:BF271))*I36),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ROUND((SUM(BG128:BG271)),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ROUND((SUM(BH128:BH271)),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ROUND((SUM(BI128:BI271)),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0" t="str">
        <f>E7</f>
        <v>NOVÁ LHOTA - chodník podél silnice III/49916 - etapa 1</v>
      </c>
      <c r="F85" s="231"/>
      <c r="G85" s="231"/>
      <c r="H85" s="231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0" t="s">
        <v>121</v>
      </c>
      <c r="F87" s="232"/>
      <c r="G87" s="232"/>
      <c r="H87" s="232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2" t="str">
        <f>E11</f>
        <v>4 - úsek 4 - uznatelné náklady</v>
      </c>
      <c r="F89" s="232"/>
      <c r="G89" s="232"/>
      <c r="H89" s="23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J128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J129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J130</f>
        <v>0</v>
      </c>
      <c r="L100" s="111"/>
    </row>
    <row r="101" spans="2:47" s="9" customFormat="1" ht="19.95" customHeight="1">
      <c r="B101" s="111"/>
      <c r="D101" s="112" t="s">
        <v>566</v>
      </c>
      <c r="E101" s="113"/>
      <c r="F101" s="113"/>
      <c r="G101" s="113"/>
      <c r="H101" s="113"/>
      <c r="I101" s="113"/>
      <c r="J101" s="114">
        <f>J167</f>
        <v>0</v>
      </c>
      <c r="L101" s="111"/>
    </row>
    <row r="102" spans="2:47" s="9" customFormat="1" ht="19.95" customHeight="1">
      <c r="B102" s="111"/>
      <c r="D102" s="112" t="s">
        <v>131</v>
      </c>
      <c r="E102" s="113"/>
      <c r="F102" s="113"/>
      <c r="G102" s="113"/>
      <c r="H102" s="113"/>
      <c r="I102" s="113"/>
      <c r="J102" s="114">
        <f>J172</f>
        <v>0</v>
      </c>
      <c r="L102" s="111"/>
    </row>
    <row r="103" spans="2:47" s="9" customFormat="1" ht="19.95" customHeight="1">
      <c r="B103" s="111"/>
      <c r="D103" s="112" t="s">
        <v>132</v>
      </c>
      <c r="E103" s="113"/>
      <c r="F103" s="113"/>
      <c r="G103" s="113"/>
      <c r="H103" s="113"/>
      <c r="I103" s="113"/>
      <c r="J103" s="114">
        <f>J244</f>
        <v>0</v>
      </c>
      <c r="L103" s="111"/>
    </row>
    <row r="104" spans="2:47" s="9" customFormat="1" ht="19.95" customHeight="1">
      <c r="B104" s="111"/>
      <c r="D104" s="112" t="s">
        <v>133</v>
      </c>
      <c r="E104" s="113"/>
      <c r="F104" s="113"/>
      <c r="G104" s="113"/>
      <c r="H104" s="113"/>
      <c r="I104" s="113"/>
      <c r="J104" s="114">
        <f>J246</f>
        <v>0</v>
      </c>
      <c r="L104" s="111"/>
    </row>
    <row r="105" spans="2:47" s="9" customFormat="1" ht="19.95" customHeight="1">
      <c r="B105" s="111"/>
      <c r="D105" s="112" t="s">
        <v>134</v>
      </c>
      <c r="E105" s="113"/>
      <c r="F105" s="113"/>
      <c r="G105" s="113"/>
      <c r="H105" s="113"/>
      <c r="I105" s="113"/>
      <c r="J105" s="114">
        <f>J265</f>
        <v>0</v>
      </c>
      <c r="L105" s="111"/>
    </row>
    <row r="106" spans="2:47" s="9" customFormat="1" ht="19.95" customHeight="1">
      <c r="B106" s="111"/>
      <c r="D106" s="112" t="s">
        <v>135</v>
      </c>
      <c r="E106" s="113"/>
      <c r="F106" s="113"/>
      <c r="G106" s="113"/>
      <c r="H106" s="113"/>
      <c r="I106" s="113"/>
      <c r="J106" s="114">
        <f>J270</f>
        <v>0</v>
      </c>
      <c r="L106" s="111"/>
    </row>
    <row r="107" spans="2:47" s="1" customFormat="1" ht="21.75" customHeight="1">
      <c r="B107" s="31"/>
      <c r="L107" s="31"/>
    </row>
    <row r="108" spans="2:47" s="1" customFormat="1" ht="6.9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1"/>
    </row>
    <row r="112" spans="2:47" s="1" customFormat="1" ht="6.9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1"/>
    </row>
    <row r="113" spans="2:63" s="1" customFormat="1" ht="24.9" customHeight="1">
      <c r="B113" s="31"/>
      <c r="C113" s="20" t="s">
        <v>136</v>
      </c>
      <c r="L113" s="31"/>
    </row>
    <row r="114" spans="2:63" s="1" customFormat="1" ht="6.9" customHeight="1">
      <c r="B114" s="31"/>
      <c r="L114" s="31"/>
    </row>
    <row r="115" spans="2:63" s="1" customFormat="1" ht="12" customHeight="1">
      <c r="B115" s="31"/>
      <c r="C115" s="26" t="s">
        <v>16</v>
      </c>
      <c r="L115" s="31"/>
    </row>
    <row r="116" spans="2:63" s="1" customFormat="1" ht="16.5" customHeight="1">
      <c r="B116" s="31"/>
      <c r="E116" s="230" t="str">
        <f>E7</f>
        <v>NOVÁ LHOTA - chodník podél silnice III/49916 - etapa 1</v>
      </c>
      <c r="F116" s="231"/>
      <c r="G116" s="231"/>
      <c r="H116" s="231"/>
      <c r="L116" s="31"/>
    </row>
    <row r="117" spans="2:63" ht="12" customHeight="1">
      <c r="B117" s="19"/>
      <c r="C117" s="26" t="s">
        <v>120</v>
      </c>
      <c r="L117" s="19"/>
    </row>
    <row r="118" spans="2:63" s="1" customFormat="1" ht="16.5" customHeight="1">
      <c r="B118" s="31"/>
      <c r="E118" s="230" t="s">
        <v>121</v>
      </c>
      <c r="F118" s="232"/>
      <c r="G118" s="232"/>
      <c r="H118" s="232"/>
      <c r="L118" s="31"/>
    </row>
    <row r="119" spans="2:63" s="1" customFormat="1" ht="12" customHeight="1">
      <c r="B119" s="31"/>
      <c r="C119" s="26" t="s">
        <v>122</v>
      </c>
      <c r="L119" s="31"/>
    </row>
    <row r="120" spans="2:63" s="1" customFormat="1" ht="16.5" customHeight="1">
      <c r="B120" s="31"/>
      <c r="E120" s="192" t="str">
        <f>E11</f>
        <v>4 - úsek 4 - uznatelné náklady</v>
      </c>
      <c r="F120" s="232"/>
      <c r="G120" s="232"/>
      <c r="H120" s="232"/>
      <c r="L120" s="31"/>
    </row>
    <row r="121" spans="2:63" s="1" customFormat="1" ht="6.9" customHeight="1">
      <c r="B121" s="31"/>
      <c r="L121" s="31"/>
    </row>
    <row r="122" spans="2:63" s="1" customFormat="1" ht="12" customHeight="1">
      <c r="B122" s="31"/>
      <c r="C122" s="26" t="s">
        <v>20</v>
      </c>
      <c r="F122" s="24" t="str">
        <f>F14</f>
        <v xml:space="preserve"> </v>
      </c>
      <c r="I122" s="26" t="s">
        <v>22</v>
      </c>
      <c r="J122" s="51" t="str">
        <f>IF(J14="","",J14)</f>
        <v>31. 1. 2022</v>
      </c>
      <c r="L122" s="31"/>
    </row>
    <row r="123" spans="2:63" s="1" customFormat="1" ht="6.9" customHeight="1">
      <c r="B123" s="31"/>
      <c r="L123" s="31"/>
    </row>
    <row r="124" spans="2:63" s="1" customFormat="1" ht="15.15" customHeight="1">
      <c r="B124" s="31"/>
      <c r="C124" s="26" t="s">
        <v>24</v>
      </c>
      <c r="F124" s="24" t="str">
        <f>E17</f>
        <v>Obec Nová Lhota</v>
      </c>
      <c r="I124" s="26" t="s">
        <v>30</v>
      </c>
      <c r="J124" s="29" t="str">
        <f>E23</f>
        <v xml:space="preserve"> </v>
      </c>
      <c r="L124" s="31"/>
    </row>
    <row r="125" spans="2:63" s="1" customFormat="1" ht="15.15" customHeight="1">
      <c r="B125" s="31"/>
      <c r="C125" s="26" t="s">
        <v>28</v>
      </c>
      <c r="F125" s="24" t="str">
        <f>IF(E20="","",E20)</f>
        <v>Vyplň údaj</v>
      </c>
      <c r="I125" s="26" t="s">
        <v>32</v>
      </c>
      <c r="J125" s="29" t="str">
        <f>E26</f>
        <v xml:space="preserve"> </v>
      </c>
      <c r="L125" s="31"/>
    </row>
    <row r="126" spans="2:63" s="1" customFormat="1" ht="10.35" customHeight="1">
      <c r="B126" s="31"/>
      <c r="L126" s="31"/>
    </row>
    <row r="127" spans="2:63" s="10" customFormat="1" ht="29.25" customHeight="1">
      <c r="B127" s="115"/>
      <c r="C127" s="116" t="s">
        <v>137</v>
      </c>
      <c r="D127" s="117" t="s">
        <v>59</v>
      </c>
      <c r="E127" s="117" t="s">
        <v>55</v>
      </c>
      <c r="F127" s="117" t="s">
        <v>56</v>
      </c>
      <c r="G127" s="117" t="s">
        <v>138</v>
      </c>
      <c r="H127" s="117" t="s">
        <v>139</v>
      </c>
      <c r="I127" s="117" t="s">
        <v>140</v>
      </c>
      <c r="J127" s="118" t="s">
        <v>126</v>
      </c>
      <c r="K127" s="119" t="s">
        <v>141</v>
      </c>
      <c r="L127" s="115"/>
      <c r="M127" s="58" t="s">
        <v>1</v>
      </c>
      <c r="N127" s="59" t="s">
        <v>38</v>
      </c>
      <c r="O127" s="59" t="s">
        <v>142</v>
      </c>
      <c r="P127" s="59" t="s">
        <v>143</v>
      </c>
      <c r="Q127" s="59" t="s">
        <v>144</v>
      </c>
      <c r="R127" s="59" t="s">
        <v>145</v>
      </c>
      <c r="S127" s="59" t="s">
        <v>146</v>
      </c>
      <c r="T127" s="60" t="s">
        <v>147</v>
      </c>
    </row>
    <row r="128" spans="2:63" s="1" customFormat="1" ht="22.8" customHeight="1">
      <c r="B128" s="31"/>
      <c r="C128" s="63" t="s">
        <v>148</v>
      </c>
      <c r="J128" s="120">
        <f>BK128</f>
        <v>0</v>
      </c>
      <c r="L128" s="31"/>
      <c r="M128" s="61"/>
      <c r="N128" s="52"/>
      <c r="O128" s="52"/>
      <c r="P128" s="121">
        <f>P129</f>
        <v>0</v>
      </c>
      <c r="Q128" s="52"/>
      <c r="R128" s="121">
        <f>R129</f>
        <v>537.32629458999997</v>
      </c>
      <c r="S128" s="52"/>
      <c r="T128" s="122">
        <f>T129</f>
        <v>347.48050000000001</v>
      </c>
      <c r="AT128" s="16" t="s">
        <v>73</v>
      </c>
      <c r="AU128" s="16" t="s">
        <v>128</v>
      </c>
      <c r="BK128" s="123">
        <f>BK129</f>
        <v>0</v>
      </c>
    </row>
    <row r="129" spans="2:65" s="11" customFormat="1" ht="25.95" customHeight="1">
      <c r="B129" s="124"/>
      <c r="D129" s="125" t="s">
        <v>73</v>
      </c>
      <c r="E129" s="126" t="s">
        <v>149</v>
      </c>
      <c r="F129" s="126" t="s">
        <v>150</v>
      </c>
      <c r="I129" s="127"/>
      <c r="J129" s="128">
        <f>BK129</f>
        <v>0</v>
      </c>
      <c r="L129" s="124"/>
      <c r="M129" s="129"/>
      <c r="P129" s="130">
        <f>P130+P167+P172+P244+P246+P265+P270</f>
        <v>0</v>
      </c>
      <c r="R129" s="130">
        <f>R130+R167+R172+R244+R246+R265+R270</f>
        <v>537.32629458999997</v>
      </c>
      <c r="T129" s="131">
        <f>T130+T167+T172+T244+T246+T265+T270</f>
        <v>347.48050000000001</v>
      </c>
      <c r="AR129" s="125" t="s">
        <v>78</v>
      </c>
      <c r="AT129" s="132" t="s">
        <v>73</v>
      </c>
      <c r="AU129" s="132" t="s">
        <v>74</v>
      </c>
      <c r="AY129" s="125" t="s">
        <v>151</v>
      </c>
      <c r="BK129" s="133">
        <f>BK130+BK167+BK172+BK244+BK246+BK265+BK270</f>
        <v>0</v>
      </c>
    </row>
    <row r="130" spans="2:65" s="11" customFormat="1" ht="22.8" customHeight="1">
      <c r="B130" s="124"/>
      <c r="D130" s="125" t="s">
        <v>73</v>
      </c>
      <c r="E130" s="134" t="s">
        <v>78</v>
      </c>
      <c r="F130" s="134" t="s">
        <v>152</v>
      </c>
      <c r="I130" s="127"/>
      <c r="J130" s="135">
        <f>BK130</f>
        <v>0</v>
      </c>
      <c r="L130" s="124"/>
      <c r="M130" s="129"/>
      <c r="P130" s="130">
        <f>SUM(P131:P166)</f>
        <v>0</v>
      </c>
      <c r="R130" s="130">
        <f>SUM(R131:R166)</f>
        <v>6.0000000000000001E-3</v>
      </c>
      <c r="T130" s="131">
        <f>SUM(T131:T166)</f>
        <v>347.35649999999998</v>
      </c>
      <c r="AR130" s="125" t="s">
        <v>78</v>
      </c>
      <c r="AT130" s="132" t="s">
        <v>73</v>
      </c>
      <c r="AU130" s="132" t="s">
        <v>78</v>
      </c>
      <c r="AY130" s="125" t="s">
        <v>151</v>
      </c>
      <c r="BK130" s="133">
        <f>SUM(BK131:BK166)</f>
        <v>0</v>
      </c>
    </row>
    <row r="131" spans="2:65" s="1" customFormat="1" ht="33" customHeight="1">
      <c r="B131" s="31"/>
      <c r="C131" s="136" t="s">
        <v>78</v>
      </c>
      <c r="D131" s="136" t="s">
        <v>153</v>
      </c>
      <c r="E131" s="137" t="s">
        <v>377</v>
      </c>
      <c r="F131" s="138" t="s">
        <v>378</v>
      </c>
      <c r="G131" s="139" t="s">
        <v>156</v>
      </c>
      <c r="H131" s="140">
        <v>87</v>
      </c>
      <c r="I131" s="141"/>
      <c r="J131" s="142">
        <f>ROUND(I131*H131,2)</f>
        <v>0</v>
      </c>
      <c r="K131" s="143"/>
      <c r="L131" s="31"/>
      <c r="M131" s="144" t="s">
        <v>1</v>
      </c>
      <c r="N131" s="145" t="s">
        <v>39</v>
      </c>
      <c r="P131" s="146">
        <f>O131*H131</f>
        <v>0</v>
      </c>
      <c r="Q131" s="146">
        <v>0</v>
      </c>
      <c r="R131" s="146">
        <f>Q131*H131</f>
        <v>0</v>
      </c>
      <c r="S131" s="146">
        <v>0.255</v>
      </c>
      <c r="T131" s="147">
        <f>S131*H131</f>
        <v>22.184999999999999</v>
      </c>
      <c r="AR131" s="148" t="s">
        <v>92</v>
      </c>
      <c r="AT131" s="148" t="s">
        <v>153</v>
      </c>
      <c r="AU131" s="148" t="s">
        <v>82</v>
      </c>
      <c r="AY131" s="16" t="s">
        <v>151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6" t="s">
        <v>78</v>
      </c>
      <c r="BK131" s="149">
        <f>ROUND(I131*H131,2)</f>
        <v>0</v>
      </c>
      <c r="BL131" s="16" t="s">
        <v>92</v>
      </c>
      <c r="BM131" s="148" t="s">
        <v>567</v>
      </c>
    </row>
    <row r="132" spans="2:65" s="12" customFormat="1" ht="10.199999999999999">
      <c r="B132" s="150"/>
      <c r="D132" s="151" t="s">
        <v>158</v>
      </c>
      <c r="E132" s="152" t="s">
        <v>1</v>
      </c>
      <c r="F132" s="153" t="s">
        <v>568</v>
      </c>
      <c r="H132" s="154">
        <v>87</v>
      </c>
      <c r="I132" s="155"/>
      <c r="L132" s="150"/>
      <c r="M132" s="156"/>
      <c r="T132" s="157"/>
      <c r="AT132" s="152" t="s">
        <v>158</v>
      </c>
      <c r="AU132" s="152" t="s">
        <v>82</v>
      </c>
      <c r="AV132" s="12" t="s">
        <v>82</v>
      </c>
      <c r="AW132" s="12" t="s">
        <v>31</v>
      </c>
      <c r="AX132" s="12" t="s">
        <v>78</v>
      </c>
      <c r="AY132" s="152" t="s">
        <v>151</v>
      </c>
    </row>
    <row r="133" spans="2:65" s="1" customFormat="1" ht="24.15" customHeight="1">
      <c r="B133" s="31"/>
      <c r="C133" s="136" t="s">
        <v>82</v>
      </c>
      <c r="D133" s="136" t="s">
        <v>153</v>
      </c>
      <c r="E133" s="137" t="s">
        <v>569</v>
      </c>
      <c r="F133" s="138" t="s">
        <v>570</v>
      </c>
      <c r="G133" s="139" t="s">
        <v>156</v>
      </c>
      <c r="H133" s="140">
        <v>57.9</v>
      </c>
      <c r="I133" s="141"/>
      <c r="J133" s="142">
        <f>ROUND(I133*H133,2)</f>
        <v>0</v>
      </c>
      <c r="K133" s="143"/>
      <c r="L133" s="31"/>
      <c r="M133" s="144" t="s">
        <v>1</v>
      </c>
      <c r="N133" s="145" t="s">
        <v>39</v>
      </c>
      <c r="P133" s="146">
        <f>O133*H133</f>
        <v>0</v>
      </c>
      <c r="Q133" s="146">
        <v>0</v>
      </c>
      <c r="R133" s="146">
        <f>Q133*H133</f>
        <v>0</v>
      </c>
      <c r="S133" s="146">
        <v>0.26</v>
      </c>
      <c r="T133" s="147">
        <f>S133*H133</f>
        <v>15.054</v>
      </c>
      <c r="AR133" s="148" t="s">
        <v>92</v>
      </c>
      <c r="AT133" s="148" t="s">
        <v>153</v>
      </c>
      <c r="AU133" s="148" t="s">
        <v>82</v>
      </c>
      <c r="AY133" s="16" t="s">
        <v>151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78</v>
      </c>
      <c r="BK133" s="149">
        <f>ROUND(I133*H133,2)</f>
        <v>0</v>
      </c>
      <c r="BL133" s="16" t="s">
        <v>92</v>
      </c>
      <c r="BM133" s="148" t="s">
        <v>571</v>
      </c>
    </row>
    <row r="134" spans="2:65" s="12" customFormat="1" ht="10.199999999999999">
      <c r="B134" s="150"/>
      <c r="D134" s="151" t="s">
        <v>158</v>
      </c>
      <c r="E134" s="152" t="s">
        <v>1</v>
      </c>
      <c r="F134" s="153" t="s">
        <v>572</v>
      </c>
      <c r="H134" s="154">
        <v>57.9</v>
      </c>
      <c r="I134" s="155"/>
      <c r="L134" s="150"/>
      <c r="M134" s="156"/>
      <c r="T134" s="157"/>
      <c r="AT134" s="152" t="s">
        <v>158</v>
      </c>
      <c r="AU134" s="152" t="s">
        <v>82</v>
      </c>
      <c r="AV134" s="12" t="s">
        <v>82</v>
      </c>
      <c r="AW134" s="12" t="s">
        <v>31</v>
      </c>
      <c r="AX134" s="12" t="s">
        <v>78</v>
      </c>
      <c r="AY134" s="152" t="s">
        <v>151</v>
      </c>
    </row>
    <row r="135" spans="2:65" s="1" customFormat="1" ht="24.15" customHeight="1">
      <c r="B135" s="31"/>
      <c r="C135" s="136" t="s">
        <v>89</v>
      </c>
      <c r="D135" s="136" t="s">
        <v>153</v>
      </c>
      <c r="E135" s="137" t="s">
        <v>381</v>
      </c>
      <c r="F135" s="138" t="s">
        <v>382</v>
      </c>
      <c r="G135" s="139" t="s">
        <v>156</v>
      </c>
      <c r="H135" s="140">
        <v>403.4</v>
      </c>
      <c r="I135" s="141"/>
      <c r="J135" s="142">
        <f>ROUND(I135*H135,2)</f>
        <v>0</v>
      </c>
      <c r="K135" s="143"/>
      <c r="L135" s="31"/>
      <c r="M135" s="144" t="s">
        <v>1</v>
      </c>
      <c r="N135" s="145" t="s">
        <v>39</v>
      </c>
      <c r="P135" s="146">
        <f>O135*H135</f>
        <v>0</v>
      </c>
      <c r="Q135" s="146">
        <v>0</v>
      </c>
      <c r="R135" s="146">
        <f>Q135*H135</f>
        <v>0</v>
      </c>
      <c r="S135" s="146">
        <v>0.3</v>
      </c>
      <c r="T135" s="147">
        <f>S135*H135</f>
        <v>121.01999999999998</v>
      </c>
      <c r="AR135" s="148" t="s">
        <v>92</v>
      </c>
      <c r="AT135" s="148" t="s">
        <v>153</v>
      </c>
      <c r="AU135" s="148" t="s">
        <v>82</v>
      </c>
      <c r="AY135" s="16" t="s">
        <v>151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78</v>
      </c>
      <c r="BK135" s="149">
        <f>ROUND(I135*H135,2)</f>
        <v>0</v>
      </c>
      <c r="BL135" s="16" t="s">
        <v>92</v>
      </c>
      <c r="BM135" s="148" t="s">
        <v>573</v>
      </c>
    </row>
    <row r="136" spans="2:65" s="12" customFormat="1" ht="10.199999999999999">
      <c r="B136" s="150"/>
      <c r="D136" s="151" t="s">
        <v>158</v>
      </c>
      <c r="E136" s="152" t="s">
        <v>1</v>
      </c>
      <c r="F136" s="153" t="s">
        <v>574</v>
      </c>
      <c r="H136" s="154">
        <v>403.4</v>
      </c>
      <c r="I136" s="155"/>
      <c r="L136" s="150"/>
      <c r="M136" s="156"/>
      <c r="T136" s="157"/>
      <c r="AT136" s="152" t="s">
        <v>158</v>
      </c>
      <c r="AU136" s="152" t="s">
        <v>82</v>
      </c>
      <c r="AV136" s="12" t="s">
        <v>82</v>
      </c>
      <c r="AW136" s="12" t="s">
        <v>31</v>
      </c>
      <c r="AX136" s="12" t="s">
        <v>78</v>
      </c>
      <c r="AY136" s="152" t="s">
        <v>151</v>
      </c>
    </row>
    <row r="137" spans="2:65" s="1" customFormat="1" ht="24.15" customHeight="1">
      <c r="B137" s="31"/>
      <c r="C137" s="136" t="s">
        <v>92</v>
      </c>
      <c r="D137" s="136" t="s">
        <v>153</v>
      </c>
      <c r="E137" s="137" t="s">
        <v>575</v>
      </c>
      <c r="F137" s="138" t="s">
        <v>576</v>
      </c>
      <c r="G137" s="139" t="s">
        <v>156</v>
      </c>
      <c r="H137" s="140">
        <v>345.5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0</v>
      </c>
      <c r="R137" s="146">
        <f>Q137*H137</f>
        <v>0</v>
      </c>
      <c r="S137" s="146">
        <v>0.22</v>
      </c>
      <c r="T137" s="147">
        <f>S137*H137</f>
        <v>76.010000000000005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577</v>
      </c>
    </row>
    <row r="138" spans="2:65" s="12" customFormat="1" ht="10.199999999999999">
      <c r="B138" s="150"/>
      <c r="D138" s="151" t="s">
        <v>158</v>
      </c>
      <c r="E138" s="152" t="s">
        <v>1</v>
      </c>
      <c r="F138" s="153" t="s">
        <v>578</v>
      </c>
      <c r="H138" s="154">
        <v>345.5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78</v>
      </c>
      <c r="AY138" s="152" t="s">
        <v>151</v>
      </c>
    </row>
    <row r="139" spans="2:65" s="1" customFormat="1" ht="24.15" customHeight="1">
      <c r="B139" s="31"/>
      <c r="C139" s="136" t="s">
        <v>170</v>
      </c>
      <c r="D139" s="136" t="s">
        <v>153</v>
      </c>
      <c r="E139" s="137" t="s">
        <v>166</v>
      </c>
      <c r="F139" s="138" t="s">
        <v>167</v>
      </c>
      <c r="G139" s="139" t="s">
        <v>156</v>
      </c>
      <c r="H139" s="140">
        <v>75</v>
      </c>
      <c r="I139" s="141"/>
      <c r="J139" s="142">
        <f>ROUND(I139*H139,2)</f>
        <v>0</v>
      </c>
      <c r="K139" s="143"/>
      <c r="L139" s="31"/>
      <c r="M139" s="144" t="s">
        <v>1</v>
      </c>
      <c r="N139" s="145" t="s">
        <v>39</v>
      </c>
      <c r="P139" s="146">
        <f>O139*H139</f>
        <v>0</v>
      </c>
      <c r="Q139" s="146">
        <v>8.0000000000000007E-5</v>
      </c>
      <c r="R139" s="146">
        <f>Q139*H139</f>
        <v>6.0000000000000001E-3</v>
      </c>
      <c r="S139" s="146">
        <v>0.23</v>
      </c>
      <c r="T139" s="147">
        <f>S139*H139</f>
        <v>17.25</v>
      </c>
      <c r="AR139" s="148" t="s">
        <v>92</v>
      </c>
      <c r="AT139" s="148" t="s">
        <v>153</v>
      </c>
      <c r="AU139" s="148" t="s">
        <v>82</v>
      </c>
      <c r="AY139" s="16" t="s">
        <v>151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6" t="s">
        <v>78</v>
      </c>
      <c r="BK139" s="149">
        <f>ROUND(I139*H139,2)</f>
        <v>0</v>
      </c>
      <c r="BL139" s="16" t="s">
        <v>92</v>
      </c>
      <c r="BM139" s="148" t="s">
        <v>579</v>
      </c>
    </row>
    <row r="140" spans="2:65" s="12" customFormat="1" ht="10.199999999999999">
      <c r="B140" s="150"/>
      <c r="D140" s="151" t="s">
        <v>158</v>
      </c>
      <c r="E140" s="152" t="s">
        <v>1</v>
      </c>
      <c r="F140" s="153" t="s">
        <v>580</v>
      </c>
      <c r="H140" s="154">
        <v>75</v>
      </c>
      <c r="I140" s="155"/>
      <c r="L140" s="150"/>
      <c r="M140" s="156"/>
      <c r="T140" s="157"/>
      <c r="AT140" s="152" t="s">
        <v>158</v>
      </c>
      <c r="AU140" s="152" t="s">
        <v>82</v>
      </c>
      <c r="AV140" s="12" t="s">
        <v>82</v>
      </c>
      <c r="AW140" s="12" t="s">
        <v>31</v>
      </c>
      <c r="AX140" s="12" t="s">
        <v>78</v>
      </c>
      <c r="AY140" s="152" t="s">
        <v>151</v>
      </c>
    </row>
    <row r="141" spans="2:65" s="1" customFormat="1" ht="16.5" customHeight="1">
      <c r="B141" s="31"/>
      <c r="C141" s="136" t="s">
        <v>99</v>
      </c>
      <c r="D141" s="136" t="s">
        <v>153</v>
      </c>
      <c r="E141" s="137" t="s">
        <v>171</v>
      </c>
      <c r="F141" s="138" t="s">
        <v>172</v>
      </c>
      <c r="G141" s="139" t="s">
        <v>173</v>
      </c>
      <c r="H141" s="140">
        <v>467.5</v>
      </c>
      <c r="I141" s="141"/>
      <c r="J141" s="142">
        <f>ROUND(I141*H141,2)</f>
        <v>0</v>
      </c>
      <c r="K141" s="143"/>
      <c r="L141" s="31"/>
      <c r="M141" s="144" t="s">
        <v>1</v>
      </c>
      <c r="N141" s="145" t="s">
        <v>39</v>
      </c>
      <c r="P141" s="146">
        <f>O141*H141</f>
        <v>0</v>
      </c>
      <c r="Q141" s="146">
        <v>0</v>
      </c>
      <c r="R141" s="146">
        <f>Q141*H141</f>
        <v>0</v>
      </c>
      <c r="S141" s="146">
        <v>0.20499999999999999</v>
      </c>
      <c r="T141" s="147">
        <f>S141*H141</f>
        <v>95.837499999999991</v>
      </c>
      <c r="AR141" s="148" t="s">
        <v>92</v>
      </c>
      <c r="AT141" s="148" t="s">
        <v>153</v>
      </c>
      <c r="AU141" s="148" t="s">
        <v>82</v>
      </c>
      <c r="AY141" s="16" t="s">
        <v>151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6" t="s">
        <v>78</v>
      </c>
      <c r="BK141" s="149">
        <f>ROUND(I141*H141,2)</f>
        <v>0</v>
      </c>
      <c r="BL141" s="16" t="s">
        <v>92</v>
      </c>
      <c r="BM141" s="148" t="s">
        <v>581</v>
      </c>
    </row>
    <row r="142" spans="2:65" s="1" customFormat="1" ht="33" customHeight="1">
      <c r="B142" s="31"/>
      <c r="C142" s="136" t="s">
        <v>102</v>
      </c>
      <c r="D142" s="136" t="s">
        <v>153</v>
      </c>
      <c r="E142" s="137" t="s">
        <v>582</v>
      </c>
      <c r="F142" s="138" t="s">
        <v>583</v>
      </c>
      <c r="G142" s="139" t="s">
        <v>177</v>
      </c>
      <c r="H142" s="140">
        <v>29.396000000000001</v>
      </c>
      <c r="I142" s="141"/>
      <c r="J142" s="142">
        <f>ROUND(I142*H142,2)</f>
        <v>0</v>
      </c>
      <c r="K142" s="143"/>
      <c r="L142" s="31"/>
      <c r="M142" s="144" t="s">
        <v>1</v>
      </c>
      <c r="N142" s="145" t="s">
        <v>39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92</v>
      </c>
      <c r="AT142" s="148" t="s">
        <v>153</v>
      </c>
      <c r="AU142" s="148" t="s">
        <v>82</v>
      </c>
      <c r="AY142" s="16" t="s">
        <v>151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6" t="s">
        <v>78</v>
      </c>
      <c r="BK142" s="149">
        <f>ROUND(I142*H142,2)</f>
        <v>0</v>
      </c>
      <c r="BL142" s="16" t="s">
        <v>92</v>
      </c>
      <c r="BM142" s="148" t="s">
        <v>584</v>
      </c>
    </row>
    <row r="143" spans="2:65" s="12" customFormat="1" ht="10.199999999999999">
      <c r="B143" s="150"/>
      <c r="D143" s="151" t="s">
        <v>158</v>
      </c>
      <c r="E143" s="152" t="s">
        <v>1</v>
      </c>
      <c r="F143" s="153" t="s">
        <v>585</v>
      </c>
      <c r="H143" s="154">
        <v>148.1</v>
      </c>
      <c r="I143" s="155"/>
      <c r="L143" s="150"/>
      <c r="M143" s="156"/>
      <c r="T143" s="157"/>
      <c r="AT143" s="152" t="s">
        <v>158</v>
      </c>
      <c r="AU143" s="152" t="s">
        <v>82</v>
      </c>
      <c r="AV143" s="12" t="s">
        <v>82</v>
      </c>
      <c r="AW143" s="12" t="s">
        <v>31</v>
      </c>
      <c r="AX143" s="12" t="s">
        <v>74</v>
      </c>
      <c r="AY143" s="152" t="s">
        <v>151</v>
      </c>
    </row>
    <row r="144" spans="2:65" s="12" customFormat="1" ht="10.199999999999999">
      <c r="B144" s="150"/>
      <c r="D144" s="151" t="s">
        <v>158</v>
      </c>
      <c r="E144" s="152" t="s">
        <v>1</v>
      </c>
      <c r="F144" s="153" t="s">
        <v>586</v>
      </c>
      <c r="H144" s="154">
        <v>-118.70399999999999</v>
      </c>
      <c r="I144" s="155"/>
      <c r="L144" s="150"/>
      <c r="M144" s="156"/>
      <c r="T144" s="157"/>
      <c r="AT144" s="152" t="s">
        <v>158</v>
      </c>
      <c r="AU144" s="152" t="s">
        <v>82</v>
      </c>
      <c r="AV144" s="12" t="s">
        <v>82</v>
      </c>
      <c r="AW144" s="12" t="s">
        <v>31</v>
      </c>
      <c r="AX144" s="12" t="s">
        <v>74</v>
      </c>
      <c r="AY144" s="152" t="s">
        <v>151</v>
      </c>
    </row>
    <row r="145" spans="2:65" s="13" customFormat="1" ht="10.199999999999999">
      <c r="B145" s="158"/>
      <c r="D145" s="151" t="s">
        <v>158</v>
      </c>
      <c r="E145" s="159" t="s">
        <v>1</v>
      </c>
      <c r="F145" s="160" t="s">
        <v>181</v>
      </c>
      <c r="H145" s="161">
        <v>29.396000000000001</v>
      </c>
      <c r="I145" s="162"/>
      <c r="L145" s="158"/>
      <c r="M145" s="163"/>
      <c r="T145" s="164"/>
      <c r="AT145" s="159" t="s">
        <v>158</v>
      </c>
      <c r="AU145" s="159" t="s">
        <v>82</v>
      </c>
      <c r="AV145" s="13" t="s">
        <v>92</v>
      </c>
      <c r="AW145" s="13" t="s">
        <v>31</v>
      </c>
      <c r="AX145" s="13" t="s">
        <v>78</v>
      </c>
      <c r="AY145" s="159" t="s">
        <v>151</v>
      </c>
    </row>
    <row r="146" spans="2:65" s="1" customFormat="1" ht="37.799999999999997" customHeight="1">
      <c r="B146" s="31"/>
      <c r="C146" s="136" t="s">
        <v>187</v>
      </c>
      <c r="D146" s="136" t="s">
        <v>153</v>
      </c>
      <c r="E146" s="137" t="s">
        <v>182</v>
      </c>
      <c r="F146" s="138" t="s">
        <v>183</v>
      </c>
      <c r="G146" s="139" t="s">
        <v>177</v>
      </c>
      <c r="H146" s="140">
        <v>14.896000000000001</v>
      </c>
      <c r="I146" s="141"/>
      <c r="J146" s="142">
        <f>ROUND(I146*H146,2)</f>
        <v>0</v>
      </c>
      <c r="K146" s="143"/>
      <c r="L146" s="31"/>
      <c r="M146" s="144" t="s">
        <v>1</v>
      </c>
      <c r="N146" s="145" t="s">
        <v>39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92</v>
      </c>
      <c r="AT146" s="148" t="s">
        <v>153</v>
      </c>
      <c r="AU146" s="148" t="s">
        <v>82</v>
      </c>
      <c r="AY146" s="16" t="s">
        <v>151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6" t="s">
        <v>78</v>
      </c>
      <c r="BK146" s="149">
        <f>ROUND(I146*H146,2)</f>
        <v>0</v>
      </c>
      <c r="BL146" s="16" t="s">
        <v>92</v>
      </c>
      <c r="BM146" s="148" t="s">
        <v>587</v>
      </c>
    </row>
    <row r="147" spans="2:65" s="12" customFormat="1" ht="10.199999999999999">
      <c r="B147" s="150"/>
      <c r="D147" s="151" t="s">
        <v>158</v>
      </c>
      <c r="E147" s="152" t="s">
        <v>1</v>
      </c>
      <c r="F147" s="153" t="s">
        <v>588</v>
      </c>
      <c r="H147" s="154">
        <v>29.396000000000001</v>
      </c>
      <c r="I147" s="155"/>
      <c r="L147" s="150"/>
      <c r="M147" s="156"/>
      <c r="T147" s="157"/>
      <c r="AT147" s="152" t="s">
        <v>158</v>
      </c>
      <c r="AU147" s="152" t="s">
        <v>82</v>
      </c>
      <c r="AV147" s="12" t="s">
        <v>82</v>
      </c>
      <c r="AW147" s="12" t="s">
        <v>31</v>
      </c>
      <c r="AX147" s="12" t="s">
        <v>74</v>
      </c>
      <c r="AY147" s="152" t="s">
        <v>151</v>
      </c>
    </row>
    <row r="148" spans="2:65" s="12" customFormat="1" ht="10.199999999999999">
      <c r="B148" s="150"/>
      <c r="D148" s="151" t="s">
        <v>158</v>
      </c>
      <c r="E148" s="152" t="s">
        <v>1</v>
      </c>
      <c r="F148" s="153" t="s">
        <v>589</v>
      </c>
      <c r="H148" s="154">
        <v>-14.5</v>
      </c>
      <c r="I148" s="155"/>
      <c r="L148" s="150"/>
      <c r="M148" s="156"/>
      <c r="T148" s="157"/>
      <c r="AT148" s="152" t="s">
        <v>158</v>
      </c>
      <c r="AU148" s="152" t="s">
        <v>82</v>
      </c>
      <c r="AV148" s="12" t="s">
        <v>82</v>
      </c>
      <c r="AW148" s="12" t="s">
        <v>31</v>
      </c>
      <c r="AX148" s="12" t="s">
        <v>74</v>
      </c>
      <c r="AY148" s="152" t="s">
        <v>151</v>
      </c>
    </row>
    <row r="149" spans="2:65" s="13" customFormat="1" ht="10.199999999999999">
      <c r="B149" s="158"/>
      <c r="D149" s="151" t="s">
        <v>158</v>
      </c>
      <c r="E149" s="159" t="s">
        <v>1</v>
      </c>
      <c r="F149" s="160" t="s">
        <v>181</v>
      </c>
      <c r="H149" s="161">
        <v>14.896000000000001</v>
      </c>
      <c r="I149" s="162"/>
      <c r="L149" s="158"/>
      <c r="M149" s="163"/>
      <c r="T149" s="164"/>
      <c r="AT149" s="159" t="s">
        <v>158</v>
      </c>
      <c r="AU149" s="159" t="s">
        <v>82</v>
      </c>
      <c r="AV149" s="13" t="s">
        <v>92</v>
      </c>
      <c r="AW149" s="13" t="s">
        <v>31</v>
      </c>
      <c r="AX149" s="13" t="s">
        <v>78</v>
      </c>
      <c r="AY149" s="159" t="s">
        <v>151</v>
      </c>
    </row>
    <row r="150" spans="2:65" s="1" customFormat="1" ht="37.799999999999997" customHeight="1">
      <c r="B150" s="31"/>
      <c r="C150" s="136" t="s">
        <v>192</v>
      </c>
      <c r="D150" s="136" t="s">
        <v>153</v>
      </c>
      <c r="E150" s="137" t="s">
        <v>188</v>
      </c>
      <c r="F150" s="138" t="s">
        <v>189</v>
      </c>
      <c r="G150" s="139" t="s">
        <v>177</v>
      </c>
      <c r="H150" s="140">
        <v>163.85599999999999</v>
      </c>
      <c r="I150" s="141"/>
      <c r="J150" s="142">
        <f>ROUND(I150*H150,2)</f>
        <v>0</v>
      </c>
      <c r="K150" s="143"/>
      <c r="L150" s="31"/>
      <c r="M150" s="144" t="s">
        <v>1</v>
      </c>
      <c r="N150" s="145" t="s">
        <v>39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92</v>
      </c>
      <c r="AT150" s="148" t="s">
        <v>153</v>
      </c>
      <c r="AU150" s="148" t="s">
        <v>82</v>
      </c>
      <c r="AY150" s="16" t="s">
        <v>151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6" t="s">
        <v>78</v>
      </c>
      <c r="BK150" s="149">
        <f>ROUND(I150*H150,2)</f>
        <v>0</v>
      </c>
      <c r="BL150" s="16" t="s">
        <v>92</v>
      </c>
      <c r="BM150" s="148" t="s">
        <v>590</v>
      </c>
    </row>
    <row r="151" spans="2:65" s="12" customFormat="1" ht="10.199999999999999">
      <c r="B151" s="150"/>
      <c r="D151" s="151" t="s">
        <v>158</v>
      </c>
      <c r="F151" s="153" t="s">
        <v>591</v>
      </c>
      <c r="H151" s="154">
        <v>163.85599999999999</v>
      </c>
      <c r="I151" s="155"/>
      <c r="L151" s="150"/>
      <c r="M151" s="156"/>
      <c r="T151" s="157"/>
      <c r="AT151" s="152" t="s">
        <v>158</v>
      </c>
      <c r="AU151" s="152" t="s">
        <v>82</v>
      </c>
      <c r="AV151" s="12" t="s">
        <v>82</v>
      </c>
      <c r="AW151" s="12" t="s">
        <v>4</v>
      </c>
      <c r="AX151" s="12" t="s">
        <v>78</v>
      </c>
      <c r="AY151" s="152" t="s">
        <v>151</v>
      </c>
    </row>
    <row r="152" spans="2:65" s="1" customFormat="1" ht="33" customHeight="1">
      <c r="B152" s="31"/>
      <c r="C152" s="136" t="s">
        <v>198</v>
      </c>
      <c r="D152" s="136" t="s">
        <v>153</v>
      </c>
      <c r="E152" s="137" t="s">
        <v>193</v>
      </c>
      <c r="F152" s="138" t="s">
        <v>194</v>
      </c>
      <c r="G152" s="139" t="s">
        <v>195</v>
      </c>
      <c r="H152" s="140">
        <v>26.812999999999999</v>
      </c>
      <c r="I152" s="141"/>
      <c r="J152" s="142">
        <f>ROUND(I152*H152,2)</f>
        <v>0</v>
      </c>
      <c r="K152" s="143"/>
      <c r="L152" s="31"/>
      <c r="M152" s="144" t="s">
        <v>1</v>
      </c>
      <c r="N152" s="145" t="s">
        <v>39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92</v>
      </c>
      <c r="AT152" s="148" t="s">
        <v>153</v>
      </c>
      <c r="AU152" s="148" t="s">
        <v>82</v>
      </c>
      <c r="AY152" s="16" t="s">
        <v>151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6" t="s">
        <v>78</v>
      </c>
      <c r="BK152" s="149">
        <f>ROUND(I152*H152,2)</f>
        <v>0</v>
      </c>
      <c r="BL152" s="16" t="s">
        <v>92</v>
      </c>
      <c r="BM152" s="148" t="s">
        <v>592</v>
      </c>
    </row>
    <row r="153" spans="2:65" s="12" customFormat="1" ht="10.199999999999999">
      <c r="B153" s="150"/>
      <c r="D153" s="151" t="s">
        <v>158</v>
      </c>
      <c r="F153" s="153" t="s">
        <v>593</v>
      </c>
      <c r="H153" s="154">
        <v>26.812999999999999</v>
      </c>
      <c r="I153" s="155"/>
      <c r="L153" s="150"/>
      <c r="M153" s="156"/>
      <c r="T153" s="157"/>
      <c r="AT153" s="152" t="s">
        <v>158</v>
      </c>
      <c r="AU153" s="152" t="s">
        <v>82</v>
      </c>
      <c r="AV153" s="12" t="s">
        <v>82</v>
      </c>
      <c r="AW153" s="12" t="s">
        <v>4</v>
      </c>
      <c r="AX153" s="12" t="s">
        <v>78</v>
      </c>
      <c r="AY153" s="152" t="s">
        <v>151</v>
      </c>
    </row>
    <row r="154" spans="2:65" s="1" customFormat="1" ht="16.5" customHeight="1">
      <c r="B154" s="31"/>
      <c r="C154" s="136" t="s">
        <v>203</v>
      </c>
      <c r="D154" s="136" t="s">
        <v>153</v>
      </c>
      <c r="E154" s="137" t="s">
        <v>199</v>
      </c>
      <c r="F154" s="138" t="s">
        <v>200</v>
      </c>
      <c r="G154" s="139" t="s">
        <v>177</v>
      </c>
      <c r="H154" s="140">
        <v>14.5</v>
      </c>
      <c r="I154" s="141"/>
      <c r="J154" s="142">
        <f>ROUND(I154*H154,2)</f>
        <v>0</v>
      </c>
      <c r="K154" s="143"/>
      <c r="L154" s="31"/>
      <c r="M154" s="144" t="s">
        <v>1</v>
      </c>
      <c r="N154" s="145" t="s">
        <v>39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92</v>
      </c>
      <c r="AT154" s="148" t="s">
        <v>153</v>
      </c>
      <c r="AU154" s="148" t="s">
        <v>82</v>
      </c>
      <c r="AY154" s="16" t="s">
        <v>151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6" t="s">
        <v>78</v>
      </c>
      <c r="BK154" s="149">
        <f>ROUND(I154*H154,2)</f>
        <v>0</v>
      </c>
      <c r="BL154" s="16" t="s">
        <v>92</v>
      </c>
      <c r="BM154" s="148" t="s">
        <v>594</v>
      </c>
    </row>
    <row r="155" spans="2:65" s="12" customFormat="1" ht="10.199999999999999">
      <c r="B155" s="150"/>
      <c r="D155" s="151" t="s">
        <v>158</v>
      </c>
      <c r="E155" s="152" t="s">
        <v>1</v>
      </c>
      <c r="F155" s="153" t="s">
        <v>595</v>
      </c>
      <c r="H155" s="154">
        <v>14.5</v>
      </c>
      <c r="I155" s="155"/>
      <c r="L155" s="150"/>
      <c r="M155" s="156"/>
      <c r="T155" s="157"/>
      <c r="AT155" s="152" t="s">
        <v>158</v>
      </c>
      <c r="AU155" s="152" t="s">
        <v>82</v>
      </c>
      <c r="AV155" s="12" t="s">
        <v>82</v>
      </c>
      <c r="AW155" s="12" t="s">
        <v>31</v>
      </c>
      <c r="AX155" s="12" t="s">
        <v>78</v>
      </c>
      <c r="AY155" s="152" t="s">
        <v>151</v>
      </c>
    </row>
    <row r="156" spans="2:65" s="1" customFormat="1" ht="37.799999999999997" customHeight="1">
      <c r="B156" s="31"/>
      <c r="C156" s="136" t="s">
        <v>8</v>
      </c>
      <c r="D156" s="136" t="s">
        <v>153</v>
      </c>
      <c r="E156" s="137" t="s">
        <v>204</v>
      </c>
      <c r="F156" s="138" t="s">
        <v>205</v>
      </c>
      <c r="G156" s="139" t="s">
        <v>156</v>
      </c>
      <c r="H156" s="140">
        <v>236.1</v>
      </c>
      <c r="I156" s="141"/>
      <c r="J156" s="142">
        <f>ROUND(I156*H156,2)</f>
        <v>0</v>
      </c>
      <c r="K156" s="143"/>
      <c r="L156" s="31"/>
      <c r="M156" s="144" t="s">
        <v>1</v>
      </c>
      <c r="N156" s="145" t="s">
        <v>39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92</v>
      </c>
      <c r="AT156" s="148" t="s">
        <v>153</v>
      </c>
      <c r="AU156" s="148" t="s">
        <v>82</v>
      </c>
      <c r="AY156" s="16" t="s">
        <v>151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6" t="s">
        <v>78</v>
      </c>
      <c r="BK156" s="149">
        <f>ROUND(I156*H156,2)</f>
        <v>0</v>
      </c>
      <c r="BL156" s="16" t="s">
        <v>92</v>
      </c>
      <c r="BM156" s="148" t="s">
        <v>596</v>
      </c>
    </row>
    <row r="157" spans="2:65" s="1" customFormat="1" ht="24.15" customHeight="1">
      <c r="B157" s="31"/>
      <c r="C157" s="136" t="s">
        <v>218</v>
      </c>
      <c r="D157" s="136" t="s">
        <v>153</v>
      </c>
      <c r="E157" s="137" t="s">
        <v>207</v>
      </c>
      <c r="F157" s="138" t="s">
        <v>208</v>
      </c>
      <c r="G157" s="139" t="s">
        <v>156</v>
      </c>
      <c r="H157" s="140">
        <v>434.28</v>
      </c>
      <c r="I157" s="141"/>
      <c r="J157" s="142">
        <f>ROUND(I157*H157,2)</f>
        <v>0</v>
      </c>
      <c r="K157" s="143"/>
      <c r="L157" s="31"/>
      <c r="M157" s="144" t="s">
        <v>1</v>
      </c>
      <c r="N157" s="145" t="s">
        <v>39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92</v>
      </c>
      <c r="AT157" s="148" t="s">
        <v>153</v>
      </c>
      <c r="AU157" s="148" t="s">
        <v>82</v>
      </c>
      <c r="AY157" s="16" t="s">
        <v>151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6" t="s">
        <v>78</v>
      </c>
      <c r="BK157" s="149">
        <f>ROUND(I157*H157,2)</f>
        <v>0</v>
      </c>
      <c r="BL157" s="16" t="s">
        <v>92</v>
      </c>
      <c r="BM157" s="148" t="s">
        <v>597</v>
      </c>
    </row>
    <row r="158" spans="2:65" s="12" customFormat="1" ht="10.199999999999999">
      <c r="B158" s="150"/>
      <c r="D158" s="151" t="s">
        <v>158</v>
      </c>
      <c r="E158" s="152" t="s">
        <v>1</v>
      </c>
      <c r="F158" s="153" t="s">
        <v>598</v>
      </c>
      <c r="H158" s="154">
        <v>365.9</v>
      </c>
      <c r="I158" s="155"/>
      <c r="L158" s="150"/>
      <c r="M158" s="156"/>
      <c r="T158" s="157"/>
      <c r="AT158" s="152" t="s">
        <v>158</v>
      </c>
      <c r="AU158" s="152" t="s">
        <v>82</v>
      </c>
      <c r="AV158" s="12" t="s">
        <v>82</v>
      </c>
      <c r="AW158" s="12" t="s">
        <v>31</v>
      </c>
      <c r="AX158" s="12" t="s">
        <v>74</v>
      </c>
      <c r="AY158" s="152" t="s">
        <v>151</v>
      </c>
    </row>
    <row r="159" spans="2:65" s="12" customFormat="1" ht="10.199999999999999">
      <c r="B159" s="150"/>
      <c r="D159" s="151" t="s">
        <v>158</v>
      </c>
      <c r="E159" s="152" t="s">
        <v>1</v>
      </c>
      <c r="F159" s="153" t="s">
        <v>599</v>
      </c>
      <c r="H159" s="154">
        <v>7.2</v>
      </c>
      <c r="I159" s="155"/>
      <c r="L159" s="150"/>
      <c r="M159" s="156"/>
      <c r="T159" s="157"/>
      <c r="AT159" s="152" t="s">
        <v>158</v>
      </c>
      <c r="AU159" s="152" t="s">
        <v>82</v>
      </c>
      <c r="AV159" s="12" t="s">
        <v>82</v>
      </c>
      <c r="AW159" s="12" t="s">
        <v>31</v>
      </c>
      <c r="AX159" s="12" t="s">
        <v>74</v>
      </c>
      <c r="AY159" s="152" t="s">
        <v>151</v>
      </c>
    </row>
    <row r="160" spans="2:65" s="12" customFormat="1" ht="10.199999999999999">
      <c r="B160" s="150"/>
      <c r="D160" s="151" t="s">
        <v>158</v>
      </c>
      <c r="E160" s="152" t="s">
        <v>1</v>
      </c>
      <c r="F160" s="153" t="s">
        <v>600</v>
      </c>
      <c r="H160" s="154">
        <v>6.4</v>
      </c>
      <c r="I160" s="155"/>
      <c r="L160" s="150"/>
      <c r="M160" s="156"/>
      <c r="T160" s="157"/>
      <c r="AT160" s="152" t="s">
        <v>158</v>
      </c>
      <c r="AU160" s="152" t="s">
        <v>82</v>
      </c>
      <c r="AV160" s="12" t="s">
        <v>82</v>
      </c>
      <c r="AW160" s="12" t="s">
        <v>31</v>
      </c>
      <c r="AX160" s="12" t="s">
        <v>74</v>
      </c>
      <c r="AY160" s="152" t="s">
        <v>151</v>
      </c>
    </row>
    <row r="161" spans="2:65" s="12" customFormat="1" ht="10.199999999999999">
      <c r="B161" s="150"/>
      <c r="D161" s="151" t="s">
        <v>158</v>
      </c>
      <c r="E161" s="152" t="s">
        <v>1</v>
      </c>
      <c r="F161" s="153" t="s">
        <v>601</v>
      </c>
      <c r="H161" s="154">
        <v>5.2</v>
      </c>
      <c r="I161" s="155"/>
      <c r="L161" s="150"/>
      <c r="M161" s="156"/>
      <c r="T161" s="157"/>
      <c r="AT161" s="152" t="s">
        <v>158</v>
      </c>
      <c r="AU161" s="152" t="s">
        <v>82</v>
      </c>
      <c r="AV161" s="12" t="s">
        <v>82</v>
      </c>
      <c r="AW161" s="12" t="s">
        <v>31</v>
      </c>
      <c r="AX161" s="12" t="s">
        <v>74</v>
      </c>
      <c r="AY161" s="152" t="s">
        <v>151</v>
      </c>
    </row>
    <row r="162" spans="2:65" s="12" customFormat="1" ht="10.199999999999999">
      <c r="B162" s="150"/>
      <c r="D162" s="151" t="s">
        <v>158</v>
      </c>
      <c r="E162" s="152" t="s">
        <v>1</v>
      </c>
      <c r="F162" s="153" t="s">
        <v>602</v>
      </c>
      <c r="H162" s="154">
        <v>4.8</v>
      </c>
      <c r="I162" s="155"/>
      <c r="L162" s="150"/>
      <c r="M162" s="156"/>
      <c r="T162" s="157"/>
      <c r="AT162" s="152" t="s">
        <v>158</v>
      </c>
      <c r="AU162" s="152" t="s">
        <v>82</v>
      </c>
      <c r="AV162" s="12" t="s">
        <v>82</v>
      </c>
      <c r="AW162" s="12" t="s">
        <v>31</v>
      </c>
      <c r="AX162" s="12" t="s">
        <v>74</v>
      </c>
      <c r="AY162" s="152" t="s">
        <v>151</v>
      </c>
    </row>
    <row r="163" spans="2:65" s="12" customFormat="1" ht="10.199999999999999">
      <c r="B163" s="150"/>
      <c r="D163" s="151" t="s">
        <v>158</v>
      </c>
      <c r="E163" s="152" t="s">
        <v>1</v>
      </c>
      <c r="F163" s="153" t="s">
        <v>603</v>
      </c>
      <c r="H163" s="154">
        <v>2.8</v>
      </c>
      <c r="I163" s="155"/>
      <c r="L163" s="150"/>
      <c r="M163" s="156"/>
      <c r="T163" s="157"/>
      <c r="AT163" s="152" t="s">
        <v>158</v>
      </c>
      <c r="AU163" s="152" t="s">
        <v>82</v>
      </c>
      <c r="AV163" s="12" t="s">
        <v>82</v>
      </c>
      <c r="AW163" s="12" t="s">
        <v>31</v>
      </c>
      <c r="AX163" s="12" t="s">
        <v>74</v>
      </c>
      <c r="AY163" s="152" t="s">
        <v>151</v>
      </c>
    </row>
    <row r="164" spans="2:65" s="12" customFormat="1" ht="10.199999999999999">
      <c r="B164" s="150"/>
      <c r="D164" s="151" t="s">
        <v>158</v>
      </c>
      <c r="E164" s="152" t="s">
        <v>1</v>
      </c>
      <c r="F164" s="153" t="s">
        <v>604</v>
      </c>
      <c r="H164" s="154">
        <v>2.5</v>
      </c>
      <c r="I164" s="155"/>
      <c r="L164" s="150"/>
      <c r="M164" s="156"/>
      <c r="T164" s="157"/>
      <c r="AT164" s="152" t="s">
        <v>158</v>
      </c>
      <c r="AU164" s="152" t="s">
        <v>82</v>
      </c>
      <c r="AV164" s="12" t="s">
        <v>82</v>
      </c>
      <c r="AW164" s="12" t="s">
        <v>31</v>
      </c>
      <c r="AX164" s="12" t="s">
        <v>74</v>
      </c>
      <c r="AY164" s="152" t="s">
        <v>151</v>
      </c>
    </row>
    <row r="165" spans="2:65" s="13" customFormat="1" ht="10.199999999999999">
      <c r="B165" s="158"/>
      <c r="D165" s="151" t="s">
        <v>158</v>
      </c>
      <c r="E165" s="159" t="s">
        <v>1</v>
      </c>
      <c r="F165" s="160" t="s">
        <v>181</v>
      </c>
      <c r="H165" s="161">
        <v>394.8</v>
      </c>
      <c r="I165" s="162"/>
      <c r="L165" s="158"/>
      <c r="M165" s="163"/>
      <c r="T165" s="164"/>
      <c r="AT165" s="159" t="s">
        <v>158</v>
      </c>
      <c r="AU165" s="159" t="s">
        <v>82</v>
      </c>
      <c r="AV165" s="13" t="s">
        <v>92</v>
      </c>
      <c r="AW165" s="13" t="s">
        <v>31</v>
      </c>
      <c r="AX165" s="13" t="s">
        <v>78</v>
      </c>
      <c r="AY165" s="159" t="s">
        <v>151</v>
      </c>
    </row>
    <row r="166" spans="2:65" s="12" customFormat="1" ht="10.199999999999999">
      <c r="B166" s="150"/>
      <c r="D166" s="151" t="s">
        <v>158</v>
      </c>
      <c r="F166" s="153" t="s">
        <v>605</v>
      </c>
      <c r="H166" s="154">
        <v>434.28</v>
      </c>
      <c r="I166" s="155"/>
      <c r="L166" s="150"/>
      <c r="M166" s="156"/>
      <c r="T166" s="157"/>
      <c r="AT166" s="152" t="s">
        <v>158</v>
      </c>
      <c r="AU166" s="152" t="s">
        <v>82</v>
      </c>
      <c r="AV166" s="12" t="s">
        <v>82</v>
      </c>
      <c r="AW166" s="12" t="s">
        <v>4</v>
      </c>
      <c r="AX166" s="12" t="s">
        <v>78</v>
      </c>
      <c r="AY166" s="152" t="s">
        <v>151</v>
      </c>
    </row>
    <row r="167" spans="2:65" s="11" customFormat="1" ht="22.8" customHeight="1">
      <c r="B167" s="124"/>
      <c r="D167" s="125" t="s">
        <v>73</v>
      </c>
      <c r="E167" s="134" t="s">
        <v>89</v>
      </c>
      <c r="F167" s="134" t="s">
        <v>606</v>
      </c>
      <c r="I167" s="127"/>
      <c r="J167" s="135">
        <f>BK167</f>
        <v>0</v>
      </c>
      <c r="L167" s="124"/>
      <c r="M167" s="129"/>
      <c r="P167" s="130">
        <f>SUM(P168:P171)</f>
        <v>0</v>
      </c>
      <c r="R167" s="130">
        <f>SUM(R168:R171)</f>
        <v>0.13020000000000001</v>
      </c>
      <c r="T167" s="131">
        <f>SUM(T168:T171)</f>
        <v>0</v>
      </c>
      <c r="AR167" s="125" t="s">
        <v>78</v>
      </c>
      <c r="AT167" s="132" t="s">
        <v>73</v>
      </c>
      <c r="AU167" s="132" t="s">
        <v>78</v>
      </c>
      <c r="AY167" s="125" t="s">
        <v>151</v>
      </c>
      <c r="BK167" s="133">
        <f>SUM(BK168:BK171)</f>
        <v>0</v>
      </c>
    </row>
    <row r="168" spans="2:65" s="1" customFormat="1" ht="24.15" customHeight="1">
      <c r="B168" s="31"/>
      <c r="C168" s="136" t="s">
        <v>222</v>
      </c>
      <c r="D168" s="136" t="s">
        <v>153</v>
      </c>
      <c r="E168" s="137" t="s">
        <v>607</v>
      </c>
      <c r="F168" s="138" t="s">
        <v>608</v>
      </c>
      <c r="G168" s="139" t="s">
        <v>173</v>
      </c>
      <c r="H168" s="140">
        <v>50</v>
      </c>
      <c r="I168" s="141"/>
      <c r="J168" s="142">
        <f>ROUND(I168*H168,2)</f>
        <v>0</v>
      </c>
      <c r="K168" s="143"/>
      <c r="L168" s="31"/>
      <c r="M168" s="144" t="s">
        <v>1</v>
      </c>
      <c r="N168" s="145" t="s">
        <v>39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92</v>
      </c>
      <c r="AT168" s="148" t="s">
        <v>153</v>
      </c>
      <c r="AU168" s="148" t="s">
        <v>82</v>
      </c>
      <c r="AY168" s="16" t="s">
        <v>151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6" t="s">
        <v>78</v>
      </c>
      <c r="BK168" s="149">
        <f>ROUND(I168*H168,2)</f>
        <v>0</v>
      </c>
      <c r="BL168" s="16" t="s">
        <v>92</v>
      </c>
      <c r="BM168" s="148" t="s">
        <v>609</v>
      </c>
    </row>
    <row r="169" spans="2:65" s="12" customFormat="1" ht="10.199999999999999">
      <c r="B169" s="150"/>
      <c r="D169" s="151" t="s">
        <v>158</v>
      </c>
      <c r="E169" s="152" t="s">
        <v>1</v>
      </c>
      <c r="F169" s="153" t="s">
        <v>480</v>
      </c>
      <c r="H169" s="154">
        <v>50</v>
      </c>
      <c r="I169" s="155"/>
      <c r="L169" s="150"/>
      <c r="M169" s="156"/>
      <c r="T169" s="157"/>
      <c r="AT169" s="152" t="s">
        <v>158</v>
      </c>
      <c r="AU169" s="152" t="s">
        <v>82</v>
      </c>
      <c r="AV169" s="12" t="s">
        <v>82</v>
      </c>
      <c r="AW169" s="12" t="s">
        <v>31</v>
      </c>
      <c r="AX169" s="12" t="s">
        <v>78</v>
      </c>
      <c r="AY169" s="152" t="s">
        <v>151</v>
      </c>
    </row>
    <row r="170" spans="2:65" s="1" customFormat="1" ht="24.15" customHeight="1">
      <c r="B170" s="31"/>
      <c r="C170" s="165" t="s">
        <v>227</v>
      </c>
      <c r="D170" s="165" t="s">
        <v>257</v>
      </c>
      <c r="E170" s="166" t="s">
        <v>610</v>
      </c>
      <c r="F170" s="167" t="s">
        <v>611</v>
      </c>
      <c r="G170" s="168" t="s">
        <v>173</v>
      </c>
      <c r="H170" s="169">
        <v>52.5</v>
      </c>
      <c r="I170" s="170"/>
      <c r="J170" s="171">
        <f>ROUND(I170*H170,2)</f>
        <v>0</v>
      </c>
      <c r="K170" s="172"/>
      <c r="L170" s="173"/>
      <c r="M170" s="174" t="s">
        <v>1</v>
      </c>
      <c r="N170" s="175" t="s">
        <v>39</v>
      </c>
      <c r="P170" s="146">
        <f>O170*H170</f>
        <v>0</v>
      </c>
      <c r="Q170" s="146">
        <v>2.48E-3</v>
      </c>
      <c r="R170" s="146">
        <f>Q170*H170</f>
        <v>0.13020000000000001</v>
      </c>
      <c r="S170" s="146">
        <v>0</v>
      </c>
      <c r="T170" s="147">
        <f>S170*H170</f>
        <v>0</v>
      </c>
      <c r="AR170" s="148" t="s">
        <v>187</v>
      </c>
      <c r="AT170" s="148" t="s">
        <v>257</v>
      </c>
      <c r="AU170" s="148" t="s">
        <v>82</v>
      </c>
      <c r="AY170" s="16" t="s">
        <v>151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6" t="s">
        <v>78</v>
      </c>
      <c r="BK170" s="149">
        <f>ROUND(I170*H170,2)</f>
        <v>0</v>
      </c>
      <c r="BL170" s="16" t="s">
        <v>92</v>
      </c>
      <c r="BM170" s="148" t="s">
        <v>612</v>
      </c>
    </row>
    <row r="171" spans="2:65" s="12" customFormat="1" ht="10.199999999999999">
      <c r="B171" s="150"/>
      <c r="D171" s="151" t="s">
        <v>158</v>
      </c>
      <c r="F171" s="153" t="s">
        <v>613</v>
      </c>
      <c r="H171" s="154">
        <v>52.5</v>
      </c>
      <c r="I171" s="155"/>
      <c r="L171" s="150"/>
      <c r="M171" s="156"/>
      <c r="T171" s="157"/>
      <c r="AT171" s="152" t="s">
        <v>158</v>
      </c>
      <c r="AU171" s="152" t="s">
        <v>82</v>
      </c>
      <c r="AV171" s="12" t="s">
        <v>82</v>
      </c>
      <c r="AW171" s="12" t="s">
        <v>4</v>
      </c>
      <c r="AX171" s="12" t="s">
        <v>78</v>
      </c>
      <c r="AY171" s="152" t="s">
        <v>151</v>
      </c>
    </row>
    <row r="172" spans="2:65" s="11" customFormat="1" ht="22.8" customHeight="1">
      <c r="B172" s="124"/>
      <c r="D172" s="125" t="s">
        <v>73</v>
      </c>
      <c r="E172" s="134" t="s">
        <v>170</v>
      </c>
      <c r="F172" s="134" t="s">
        <v>217</v>
      </c>
      <c r="I172" s="127"/>
      <c r="J172" s="135">
        <f>BK172</f>
        <v>0</v>
      </c>
      <c r="L172" s="124"/>
      <c r="M172" s="129"/>
      <c r="P172" s="130">
        <f>SUM(P173:P243)</f>
        <v>0</v>
      </c>
      <c r="R172" s="130">
        <f>SUM(R173:R243)</f>
        <v>352.95904954999997</v>
      </c>
      <c r="T172" s="131">
        <f>SUM(T173:T243)</f>
        <v>0</v>
      </c>
      <c r="AR172" s="125" t="s">
        <v>78</v>
      </c>
      <c r="AT172" s="132" t="s">
        <v>73</v>
      </c>
      <c r="AU172" s="132" t="s">
        <v>78</v>
      </c>
      <c r="AY172" s="125" t="s">
        <v>151</v>
      </c>
      <c r="BK172" s="133">
        <f>SUM(BK173:BK243)</f>
        <v>0</v>
      </c>
    </row>
    <row r="173" spans="2:65" s="1" customFormat="1" ht="21.75" customHeight="1">
      <c r="B173" s="31"/>
      <c r="C173" s="136" t="s">
        <v>232</v>
      </c>
      <c r="D173" s="136" t="s">
        <v>153</v>
      </c>
      <c r="E173" s="137" t="s">
        <v>219</v>
      </c>
      <c r="F173" s="138" t="s">
        <v>220</v>
      </c>
      <c r="G173" s="139" t="s">
        <v>156</v>
      </c>
      <c r="H173" s="140">
        <v>394.8</v>
      </c>
      <c r="I173" s="141"/>
      <c r="J173" s="142">
        <f>ROUND(I173*H173,2)</f>
        <v>0</v>
      </c>
      <c r="K173" s="143"/>
      <c r="L173" s="31"/>
      <c r="M173" s="144" t="s">
        <v>1</v>
      </c>
      <c r="N173" s="145" t="s">
        <v>39</v>
      </c>
      <c r="P173" s="146">
        <f>O173*H173</f>
        <v>0</v>
      </c>
      <c r="Q173" s="146">
        <v>9.1999999999999998E-2</v>
      </c>
      <c r="R173" s="146">
        <f>Q173*H173</f>
        <v>36.321600000000004</v>
      </c>
      <c r="S173" s="146">
        <v>0</v>
      </c>
      <c r="T173" s="147">
        <f>S173*H173</f>
        <v>0</v>
      </c>
      <c r="AR173" s="148" t="s">
        <v>92</v>
      </c>
      <c r="AT173" s="148" t="s">
        <v>153</v>
      </c>
      <c r="AU173" s="148" t="s">
        <v>82</v>
      </c>
      <c r="AY173" s="16" t="s">
        <v>151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6" t="s">
        <v>78</v>
      </c>
      <c r="BK173" s="149">
        <f>ROUND(I173*H173,2)</f>
        <v>0</v>
      </c>
      <c r="BL173" s="16" t="s">
        <v>92</v>
      </c>
      <c r="BM173" s="148" t="s">
        <v>614</v>
      </c>
    </row>
    <row r="174" spans="2:65" s="12" customFormat="1" ht="10.199999999999999">
      <c r="B174" s="150"/>
      <c r="D174" s="151" t="s">
        <v>158</v>
      </c>
      <c r="E174" s="152" t="s">
        <v>1</v>
      </c>
      <c r="F174" s="153" t="s">
        <v>598</v>
      </c>
      <c r="H174" s="154">
        <v>365.9</v>
      </c>
      <c r="I174" s="155"/>
      <c r="L174" s="150"/>
      <c r="M174" s="156"/>
      <c r="T174" s="157"/>
      <c r="AT174" s="152" t="s">
        <v>158</v>
      </c>
      <c r="AU174" s="152" t="s">
        <v>82</v>
      </c>
      <c r="AV174" s="12" t="s">
        <v>82</v>
      </c>
      <c r="AW174" s="12" t="s">
        <v>31</v>
      </c>
      <c r="AX174" s="12" t="s">
        <v>74</v>
      </c>
      <c r="AY174" s="152" t="s">
        <v>151</v>
      </c>
    </row>
    <row r="175" spans="2:65" s="12" customFormat="1" ht="10.199999999999999">
      <c r="B175" s="150"/>
      <c r="D175" s="151" t="s">
        <v>158</v>
      </c>
      <c r="E175" s="152" t="s">
        <v>1</v>
      </c>
      <c r="F175" s="153" t="s">
        <v>599</v>
      </c>
      <c r="H175" s="154">
        <v>7.2</v>
      </c>
      <c r="I175" s="155"/>
      <c r="L175" s="150"/>
      <c r="M175" s="156"/>
      <c r="T175" s="157"/>
      <c r="AT175" s="152" t="s">
        <v>158</v>
      </c>
      <c r="AU175" s="152" t="s">
        <v>82</v>
      </c>
      <c r="AV175" s="12" t="s">
        <v>82</v>
      </c>
      <c r="AW175" s="12" t="s">
        <v>31</v>
      </c>
      <c r="AX175" s="12" t="s">
        <v>74</v>
      </c>
      <c r="AY175" s="152" t="s">
        <v>151</v>
      </c>
    </row>
    <row r="176" spans="2:65" s="12" customFormat="1" ht="10.199999999999999">
      <c r="B176" s="150"/>
      <c r="D176" s="151" t="s">
        <v>158</v>
      </c>
      <c r="E176" s="152" t="s">
        <v>1</v>
      </c>
      <c r="F176" s="153" t="s">
        <v>600</v>
      </c>
      <c r="H176" s="154">
        <v>6.4</v>
      </c>
      <c r="I176" s="155"/>
      <c r="L176" s="150"/>
      <c r="M176" s="156"/>
      <c r="T176" s="157"/>
      <c r="AT176" s="152" t="s">
        <v>158</v>
      </c>
      <c r="AU176" s="152" t="s">
        <v>82</v>
      </c>
      <c r="AV176" s="12" t="s">
        <v>82</v>
      </c>
      <c r="AW176" s="12" t="s">
        <v>31</v>
      </c>
      <c r="AX176" s="12" t="s">
        <v>74</v>
      </c>
      <c r="AY176" s="152" t="s">
        <v>151</v>
      </c>
    </row>
    <row r="177" spans="2:65" s="12" customFormat="1" ht="10.199999999999999">
      <c r="B177" s="150"/>
      <c r="D177" s="151" t="s">
        <v>158</v>
      </c>
      <c r="E177" s="152" t="s">
        <v>1</v>
      </c>
      <c r="F177" s="153" t="s">
        <v>601</v>
      </c>
      <c r="H177" s="154">
        <v>5.2</v>
      </c>
      <c r="I177" s="155"/>
      <c r="L177" s="150"/>
      <c r="M177" s="156"/>
      <c r="T177" s="157"/>
      <c r="AT177" s="152" t="s">
        <v>158</v>
      </c>
      <c r="AU177" s="152" t="s">
        <v>82</v>
      </c>
      <c r="AV177" s="12" t="s">
        <v>82</v>
      </c>
      <c r="AW177" s="12" t="s">
        <v>31</v>
      </c>
      <c r="AX177" s="12" t="s">
        <v>74</v>
      </c>
      <c r="AY177" s="152" t="s">
        <v>151</v>
      </c>
    </row>
    <row r="178" spans="2:65" s="12" customFormat="1" ht="10.199999999999999">
      <c r="B178" s="150"/>
      <c r="D178" s="151" t="s">
        <v>158</v>
      </c>
      <c r="E178" s="152" t="s">
        <v>1</v>
      </c>
      <c r="F178" s="153" t="s">
        <v>602</v>
      </c>
      <c r="H178" s="154">
        <v>4.8</v>
      </c>
      <c r="I178" s="155"/>
      <c r="L178" s="150"/>
      <c r="M178" s="156"/>
      <c r="T178" s="157"/>
      <c r="AT178" s="152" t="s">
        <v>158</v>
      </c>
      <c r="AU178" s="152" t="s">
        <v>82</v>
      </c>
      <c r="AV178" s="12" t="s">
        <v>82</v>
      </c>
      <c r="AW178" s="12" t="s">
        <v>31</v>
      </c>
      <c r="AX178" s="12" t="s">
        <v>74</v>
      </c>
      <c r="AY178" s="152" t="s">
        <v>151</v>
      </c>
    </row>
    <row r="179" spans="2:65" s="12" customFormat="1" ht="10.199999999999999">
      <c r="B179" s="150"/>
      <c r="D179" s="151" t="s">
        <v>158</v>
      </c>
      <c r="E179" s="152" t="s">
        <v>1</v>
      </c>
      <c r="F179" s="153" t="s">
        <v>603</v>
      </c>
      <c r="H179" s="154">
        <v>2.8</v>
      </c>
      <c r="I179" s="155"/>
      <c r="L179" s="150"/>
      <c r="M179" s="156"/>
      <c r="T179" s="157"/>
      <c r="AT179" s="152" t="s">
        <v>158</v>
      </c>
      <c r="AU179" s="152" t="s">
        <v>82</v>
      </c>
      <c r="AV179" s="12" t="s">
        <v>82</v>
      </c>
      <c r="AW179" s="12" t="s">
        <v>31</v>
      </c>
      <c r="AX179" s="12" t="s">
        <v>74</v>
      </c>
      <c r="AY179" s="152" t="s">
        <v>151</v>
      </c>
    </row>
    <row r="180" spans="2:65" s="12" customFormat="1" ht="10.199999999999999">
      <c r="B180" s="150"/>
      <c r="D180" s="151" t="s">
        <v>158</v>
      </c>
      <c r="E180" s="152" t="s">
        <v>1</v>
      </c>
      <c r="F180" s="153" t="s">
        <v>604</v>
      </c>
      <c r="H180" s="154">
        <v>2.5</v>
      </c>
      <c r="I180" s="155"/>
      <c r="L180" s="150"/>
      <c r="M180" s="156"/>
      <c r="T180" s="157"/>
      <c r="AT180" s="152" t="s">
        <v>158</v>
      </c>
      <c r="AU180" s="152" t="s">
        <v>82</v>
      </c>
      <c r="AV180" s="12" t="s">
        <v>82</v>
      </c>
      <c r="AW180" s="12" t="s">
        <v>31</v>
      </c>
      <c r="AX180" s="12" t="s">
        <v>74</v>
      </c>
      <c r="AY180" s="152" t="s">
        <v>151</v>
      </c>
    </row>
    <row r="181" spans="2:65" s="13" customFormat="1" ht="10.199999999999999">
      <c r="B181" s="158"/>
      <c r="D181" s="151" t="s">
        <v>158</v>
      </c>
      <c r="E181" s="159" t="s">
        <v>1</v>
      </c>
      <c r="F181" s="160" t="s">
        <v>181</v>
      </c>
      <c r="H181" s="161">
        <v>394.8</v>
      </c>
      <c r="I181" s="162"/>
      <c r="L181" s="158"/>
      <c r="M181" s="163"/>
      <c r="T181" s="164"/>
      <c r="AT181" s="159" t="s">
        <v>158</v>
      </c>
      <c r="AU181" s="159" t="s">
        <v>82</v>
      </c>
      <c r="AV181" s="13" t="s">
        <v>92</v>
      </c>
      <c r="AW181" s="13" t="s">
        <v>31</v>
      </c>
      <c r="AX181" s="13" t="s">
        <v>78</v>
      </c>
      <c r="AY181" s="159" t="s">
        <v>151</v>
      </c>
    </row>
    <row r="182" spans="2:65" s="1" customFormat="1" ht="21.75" customHeight="1">
      <c r="B182" s="31"/>
      <c r="C182" s="136" t="s">
        <v>236</v>
      </c>
      <c r="D182" s="136" t="s">
        <v>153</v>
      </c>
      <c r="E182" s="137" t="s">
        <v>223</v>
      </c>
      <c r="F182" s="138" t="s">
        <v>224</v>
      </c>
      <c r="G182" s="139" t="s">
        <v>156</v>
      </c>
      <c r="H182" s="140">
        <v>11.11</v>
      </c>
      <c r="I182" s="141"/>
      <c r="J182" s="142">
        <f>ROUND(I182*H182,2)</f>
        <v>0</v>
      </c>
      <c r="K182" s="143"/>
      <c r="L182" s="31"/>
      <c r="M182" s="144" t="s">
        <v>1</v>
      </c>
      <c r="N182" s="145" t="s">
        <v>39</v>
      </c>
      <c r="P182" s="146">
        <f>O182*H182</f>
        <v>0</v>
      </c>
      <c r="Q182" s="146">
        <v>0.34499999999999997</v>
      </c>
      <c r="R182" s="146">
        <f>Q182*H182</f>
        <v>3.8329499999999994</v>
      </c>
      <c r="S182" s="146">
        <v>0</v>
      </c>
      <c r="T182" s="147">
        <f>S182*H182</f>
        <v>0</v>
      </c>
      <c r="AR182" s="148" t="s">
        <v>92</v>
      </c>
      <c r="AT182" s="148" t="s">
        <v>153</v>
      </c>
      <c r="AU182" s="148" t="s">
        <v>82</v>
      </c>
      <c r="AY182" s="16" t="s">
        <v>151</v>
      </c>
      <c r="BE182" s="149">
        <f>IF(N182="základní",J182,0)</f>
        <v>0</v>
      </c>
      <c r="BF182" s="149">
        <f>IF(N182="snížená",J182,0)</f>
        <v>0</v>
      </c>
      <c r="BG182" s="149">
        <f>IF(N182="zákl. přenesená",J182,0)</f>
        <v>0</v>
      </c>
      <c r="BH182" s="149">
        <f>IF(N182="sníž. přenesená",J182,0)</f>
        <v>0</v>
      </c>
      <c r="BI182" s="149">
        <f>IF(N182="nulová",J182,0)</f>
        <v>0</v>
      </c>
      <c r="BJ182" s="16" t="s">
        <v>78</v>
      </c>
      <c r="BK182" s="149">
        <f>ROUND(I182*H182,2)</f>
        <v>0</v>
      </c>
      <c r="BL182" s="16" t="s">
        <v>92</v>
      </c>
      <c r="BM182" s="148" t="s">
        <v>615</v>
      </c>
    </row>
    <row r="183" spans="2:65" s="12" customFormat="1" ht="10.199999999999999">
      <c r="B183" s="150"/>
      <c r="D183" s="151" t="s">
        <v>158</v>
      </c>
      <c r="E183" s="152" t="s">
        <v>1</v>
      </c>
      <c r="F183" s="153" t="s">
        <v>602</v>
      </c>
      <c r="H183" s="154">
        <v>4.8</v>
      </c>
      <c r="I183" s="155"/>
      <c r="L183" s="150"/>
      <c r="M183" s="156"/>
      <c r="T183" s="157"/>
      <c r="AT183" s="152" t="s">
        <v>158</v>
      </c>
      <c r="AU183" s="152" t="s">
        <v>82</v>
      </c>
      <c r="AV183" s="12" t="s">
        <v>82</v>
      </c>
      <c r="AW183" s="12" t="s">
        <v>31</v>
      </c>
      <c r="AX183" s="12" t="s">
        <v>74</v>
      </c>
      <c r="AY183" s="152" t="s">
        <v>151</v>
      </c>
    </row>
    <row r="184" spans="2:65" s="12" customFormat="1" ht="10.199999999999999">
      <c r="B184" s="150"/>
      <c r="D184" s="151" t="s">
        <v>158</v>
      </c>
      <c r="E184" s="152" t="s">
        <v>1</v>
      </c>
      <c r="F184" s="153" t="s">
        <v>603</v>
      </c>
      <c r="H184" s="154">
        <v>2.8</v>
      </c>
      <c r="I184" s="155"/>
      <c r="L184" s="150"/>
      <c r="M184" s="156"/>
      <c r="T184" s="157"/>
      <c r="AT184" s="152" t="s">
        <v>158</v>
      </c>
      <c r="AU184" s="152" t="s">
        <v>82</v>
      </c>
      <c r="AV184" s="12" t="s">
        <v>82</v>
      </c>
      <c r="AW184" s="12" t="s">
        <v>31</v>
      </c>
      <c r="AX184" s="12" t="s">
        <v>74</v>
      </c>
      <c r="AY184" s="152" t="s">
        <v>151</v>
      </c>
    </row>
    <row r="185" spans="2:65" s="12" customFormat="1" ht="10.199999999999999">
      <c r="B185" s="150"/>
      <c r="D185" s="151" t="s">
        <v>158</v>
      </c>
      <c r="E185" s="152" t="s">
        <v>1</v>
      </c>
      <c r="F185" s="153" t="s">
        <v>604</v>
      </c>
      <c r="H185" s="154">
        <v>2.5</v>
      </c>
      <c r="I185" s="155"/>
      <c r="L185" s="150"/>
      <c r="M185" s="156"/>
      <c r="T185" s="157"/>
      <c r="AT185" s="152" t="s">
        <v>158</v>
      </c>
      <c r="AU185" s="152" t="s">
        <v>82</v>
      </c>
      <c r="AV185" s="12" t="s">
        <v>82</v>
      </c>
      <c r="AW185" s="12" t="s">
        <v>31</v>
      </c>
      <c r="AX185" s="12" t="s">
        <v>74</v>
      </c>
      <c r="AY185" s="152" t="s">
        <v>151</v>
      </c>
    </row>
    <row r="186" spans="2:65" s="13" customFormat="1" ht="10.199999999999999">
      <c r="B186" s="158"/>
      <c r="D186" s="151" t="s">
        <v>158</v>
      </c>
      <c r="E186" s="159" t="s">
        <v>1</v>
      </c>
      <c r="F186" s="160" t="s">
        <v>181</v>
      </c>
      <c r="H186" s="161">
        <v>10.1</v>
      </c>
      <c r="I186" s="162"/>
      <c r="L186" s="158"/>
      <c r="M186" s="163"/>
      <c r="T186" s="164"/>
      <c r="AT186" s="159" t="s">
        <v>158</v>
      </c>
      <c r="AU186" s="159" t="s">
        <v>82</v>
      </c>
      <c r="AV186" s="13" t="s">
        <v>92</v>
      </c>
      <c r="AW186" s="13" t="s">
        <v>31</v>
      </c>
      <c r="AX186" s="13" t="s">
        <v>78</v>
      </c>
      <c r="AY186" s="159" t="s">
        <v>151</v>
      </c>
    </row>
    <row r="187" spans="2:65" s="12" customFormat="1" ht="10.199999999999999">
      <c r="B187" s="150"/>
      <c r="D187" s="151" t="s">
        <v>158</v>
      </c>
      <c r="F187" s="153" t="s">
        <v>616</v>
      </c>
      <c r="H187" s="154">
        <v>11.11</v>
      </c>
      <c r="I187" s="155"/>
      <c r="L187" s="150"/>
      <c r="M187" s="156"/>
      <c r="T187" s="157"/>
      <c r="AT187" s="152" t="s">
        <v>158</v>
      </c>
      <c r="AU187" s="152" t="s">
        <v>82</v>
      </c>
      <c r="AV187" s="12" t="s">
        <v>82</v>
      </c>
      <c r="AW187" s="12" t="s">
        <v>4</v>
      </c>
      <c r="AX187" s="12" t="s">
        <v>78</v>
      </c>
      <c r="AY187" s="152" t="s">
        <v>151</v>
      </c>
    </row>
    <row r="188" spans="2:65" s="1" customFormat="1" ht="24.15" customHeight="1">
      <c r="B188" s="31"/>
      <c r="C188" s="136" t="s">
        <v>241</v>
      </c>
      <c r="D188" s="136" t="s">
        <v>153</v>
      </c>
      <c r="E188" s="137" t="s">
        <v>228</v>
      </c>
      <c r="F188" s="138" t="s">
        <v>229</v>
      </c>
      <c r="G188" s="139" t="s">
        <v>156</v>
      </c>
      <c r="H188" s="140">
        <v>423.17</v>
      </c>
      <c r="I188" s="141"/>
      <c r="J188" s="142">
        <f>ROUND(I188*H188,2)</f>
        <v>0</v>
      </c>
      <c r="K188" s="143"/>
      <c r="L188" s="31"/>
      <c r="M188" s="144" t="s">
        <v>1</v>
      </c>
      <c r="N188" s="145" t="s">
        <v>39</v>
      </c>
      <c r="P188" s="146">
        <f>O188*H188</f>
        <v>0</v>
      </c>
      <c r="Q188" s="146">
        <v>0.46</v>
      </c>
      <c r="R188" s="146">
        <f>Q188*H188</f>
        <v>194.65820000000002</v>
      </c>
      <c r="S188" s="146">
        <v>0</v>
      </c>
      <c r="T188" s="147">
        <f>S188*H188</f>
        <v>0</v>
      </c>
      <c r="AR188" s="148" t="s">
        <v>92</v>
      </c>
      <c r="AT188" s="148" t="s">
        <v>153</v>
      </c>
      <c r="AU188" s="148" t="s">
        <v>82</v>
      </c>
      <c r="AY188" s="16" t="s">
        <v>151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6" t="s">
        <v>78</v>
      </c>
      <c r="BK188" s="149">
        <f>ROUND(I188*H188,2)</f>
        <v>0</v>
      </c>
      <c r="BL188" s="16" t="s">
        <v>92</v>
      </c>
      <c r="BM188" s="148" t="s">
        <v>617</v>
      </c>
    </row>
    <row r="189" spans="2:65" s="12" customFormat="1" ht="10.199999999999999">
      <c r="B189" s="150"/>
      <c r="D189" s="151" t="s">
        <v>158</v>
      </c>
      <c r="E189" s="152" t="s">
        <v>1</v>
      </c>
      <c r="F189" s="153" t="s">
        <v>598</v>
      </c>
      <c r="H189" s="154">
        <v>365.9</v>
      </c>
      <c r="I189" s="155"/>
      <c r="L189" s="150"/>
      <c r="M189" s="156"/>
      <c r="T189" s="157"/>
      <c r="AT189" s="152" t="s">
        <v>158</v>
      </c>
      <c r="AU189" s="152" t="s">
        <v>82</v>
      </c>
      <c r="AV189" s="12" t="s">
        <v>82</v>
      </c>
      <c r="AW189" s="12" t="s">
        <v>31</v>
      </c>
      <c r="AX189" s="12" t="s">
        <v>74</v>
      </c>
      <c r="AY189" s="152" t="s">
        <v>151</v>
      </c>
    </row>
    <row r="190" spans="2:65" s="12" customFormat="1" ht="10.199999999999999">
      <c r="B190" s="150"/>
      <c r="D190" s="151" t="s">
        <v>158</v>
      </c>
      <c r="E190" s="152" t="s">
        <v>1</v>
      </c>
      <c r="F190" s="153" t="s">
        <v>599</v>
      </c>
      <c r="H190" s="154">
        <v>7.2</v>
      </c>
      <c r="I190" s="155"/>
      <c r="L190" s="150"/>
      <c r="M190" s="156"/>
      <c r="T190" s="157"/>
      <c r="AT190" s="152" t="s">
        <v>158</v>
      </c>
      <c r="AU190" s="152" t="s">
        <v>82</v>
      </c>
      <c r="AV190" s="12" t="s">
        <v>82</v>
      </c>
      <c r="AW190" s="12" t="s">
        <v>31</v>
      </c>
      <c r="AX190" s="12" t="s">
        <v>74</v>
      </c>
      <c r="AY190" s="152" t="s">
        <v>151</v>
      </c>
    </row>
    <row r="191" spans="2:65" s="12" customFormat="1" ht="10.199999999999999">
      <c r="B191" s="150"/>
      <c r="D191" s="151" t="s">
        <v>158</v>
      </c>
      <c r="E191" s="152" t="s">
        <v>1</v>
      </c>
      <c r="F191" s="153" t="s">
        <v>600</v>
      </c>
      <c r="H191" s="154">
        <v>6.4</v>
      </c>
      <c r="I191" s="155"/>
      <c r="L191" s="150"/>
      <c r="M191" s="156"/>
      <c r="T191" s="157"/>
      <c r="AT191" s="152" t="s">
        <v>158</v>
      </c>
      <c r="AU191" s="152" t="s">
        <v>82</v>
      </c>
      <c r="AV191" s="12" t="s">
        <v>82</v>
      </c>
      <c r="AW191" s="12" t="s">
        <v>31</v>
      </c>
      <c r="AX191" s="12" t="s">
        <v>74</v>
      </c>
      <c r="AY191" s="152" t="s">
        <v>151</v>
      </c>
    </row>
    <row r="192" spans="2:65" s="12" customFormat="1" ht="10.199999999999999">
      <c r="B192" s="150"/>
      <c r="D192" s="151" t="s">
        <v>158</v>
      </c>
      <c r="E192" s="152" t="s">
        <v>1</v>
      </c>
      <c r="F192" s="153" t="s">
        <v>601</v>
      </c>
      <c r="H192" s="154">
        <v>5.2</v>
      </c>
      <c r="I192" s="155"/>
      <c r="L192" s="150"/>
      <c r="M192" s="156"/>
      <c r="T192" s="157"/>
      <c r="AT192" s="152" t="s">
        <v>158</v>
      </c>
      <c r="AU192" s="152" t="s">
        <v>82</v>
      </c>
      <c r="AV192" s="12" t="s">
        <v>82</v>
      </c>
      <c r="AW192" s="12" t="s">
        <v>31</v>
      </c>
      <c r="AX192" s="12" t="s">
        <v>74</v>
      </c>
      <c r="AY192" s="152" t="s">
        <v>151</v>
      </c>
    </row>
    <row r="193" spans="2:65" s="13" customFormat="1" ht="10.199999999999999">
      <c r="B193" s="158"/>
      <c r="D193" s="151" t="s">
        <v>158</v>
      </c>
      <c r="E193" s="159" t="s">
        <v>1</v>
      </c>
      <c r="F193" s="160" t="s">
        <v>181</v>
      </c>
      <c r="H193" s="161">
        <v>384.7</v>
      </c>
      <c r="I193" s="162"/>
      <c r="L193" s="158"/>
      <c r="M193" s="163"/>
      <c r="T193" s="164"/>
      <c r="AT193" s="159" t="s">
        <v>158</v>
      </c>
      <c r="AU193" s="159" t="s">
        <v>82</v>
      </c>
      <c r="AV193" s="13" t="s">
        <v>92</v>
      </c>
      <c r="AW193" s="13" t="s">
        <v>31</v>
      </c>
      <c r="AX193" s="13" t="s">
        <v>78</v>
      </c>
      <c r="AY193" s="159" t="s">
        <v>151</v>
      </c>
    </row>
    <row r="194" spans="2:65" s="12" customFormat="1" ht="10.199999999999999">
      <c r="B194" s="150"/>
      <c r="D194" s="151" t="s">
        <v>158</v>
      </c>
      <c r="F194" s="153" t="s">
        <v>618</v>
      </c>
      <c r="H194" s="154">
        <v>423.17</v>
      </c>
      <c r="I194" s="155"/>
      <c r="L194" s="150"/>
      <c r="M194" s="156"/>
      <c r="T194" s="157"/>
      <c r="AT194" s="152" t="s">
        <v>158</v>
      </c>
      <c r="AU194" s="152" t="s">
        <v>82</v>
      </c>
      <c r="AV194" s="12" t="s">
        <v>82</v>
      </c>
      <c r="AW194" s="12" t="s">
        <v>4</v>
      </c>
      <c r="AX194" s="12" t="s">
        <v>78</v>
      </c>
      <c r="AY194" s="152" t="s">
        <v>151</v>
      </c>
    </row>
    <row r="195" spans="2:65" s="1" customFormat="1" ht="33" customHeight="1">
      <c r="B195" s="31"/>
      <c r="C195" s="136" t="s">
        <v>245</v>
      </c>
      <c r="D195" s="136" t="s">
        <v>153</v>
      </c>
      <c r="E195" s="137" t="s">
        <v>233</v>
      </c>
      <c r="F195" s="138" t="s">
        <v>234</v>
      </c>
      <c r="G195" s="139" t="s">
        <v>156</v>
      </c>
      <c r="H195" s="140">
        <v>75</v>
      </c>
      <c r="I195" s="141"/>
      <c r="J195" s="142">
        <f>ROUND(I195*H195,2)</f>
        <v>0</v>
      </c>
      <c r="K195" s="143"/>
      <c r="L195" s="31"/>
      <c r="M195" s="144" t="s">
        <v>1</v>
      </c>
      <c r="N195" s="145" t="s">
        <v>39</v>
      </c>
      <c r="P195" s="146">
        <f>O195*H195</f>
        <v>0</v>
      </c>
      <c r="Q195" s="146">
        <v>0.13188</v>
      </c>
      <c r="R195" s="146">
        <f>Q195*H195</f>
        <v>9.891</v>
      </c>
      <c r="S195" s="146">
        <v>0</v>
      </c>
      <c r="T195" s="147">
        <f>S195*H195</f>
        <v>0</v>
      </c>
      <c r="AR195" s="148" t="s">
        <v>92</v>
      </c>
      <c r="AT195" s="148" t="s">
        <v>153</v>
      </c>
      <c r="AU195" s="148" t="s">
        <v>82</v>
      </c>
      <c r="AY195" s="16" t="s">
        <v>151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6" t="s">
        <v>78</v>
      </c>
      <c r="BK195" s="149">
        <f>ROUND(I195*H195,2)</f>
        <v>0</v>
      </c>
      <c r="BL195" s="16" t="s">
        <v>92</v>
      </c>
      <c r="BM195" s="148" t="s">
        <v>619</v>
      </c>
    </row>
    <row r="196" spans="2:65" s="12" customFormat="1" ht="10.199999999999999">
      <c r="B196" s="150"/>
      <c r="D196" s="151" t="s">
        <v>158</v>
      </c>
      <c r="E196" s="152" t="s">
        <v>1</v>
      </c>
      <c r="F196" s="153" t="s">
        <v>580</v>
      </c>
      <c r="H196" s="154">
        <v>75</v>
      </c>
      <c r="I196" s="155"/>
      <c r="L196" s="150"/>
      <c r="M196" s="156"/>
      <c r="T196" s="157"/>
      <c r="AT196" s="152" t="s">
        <v>158</v>
      </c>
      <c r="AU196" s="152" t="s">
        <v>82</v>
      </c>
      <c r="AV196" s="12" t="s">
        <v>82</v>
      </c>
      <c r="AW196" s="12" t="s">
        <v>31</v>
      </c>
      <c r="AX196" s="12" t="s">
        <v>78</v>
      </c>
      <c r="AY196" s="152" t="s">
        <v>151</v>
      </c>
    </row>
    <row r="197" spans="2:65" s="1" customFormat="1" ht="24.15" customHeight="1">
      <c r="B197" s="31"/>
      <c r="C197" s="136" t="s">
        <v>249</v>
      </c>
      <c r="D197" s="136" t="s">
        <v>153</v>
      </c>
      <c r="E197" s="137" t="s">
        <v>237</v>
      </c>
      <c r="F197" s="138" t="s">
        <v>238</v>
      </c>
      <c r="G197" s="139" t="s">
        <v>156</v>
      </c>
      <c r="H197" s="140">
        <v>10.605</v>
      </c>
      <c r="I197" s="141"/>
      <c r="J197" s="142">
        <f>ROUND(I197*H197,2)</f>
        <v>0</v>
      </c>
      <c r="K197" s="143"/>
      <c r="L197" s="31"/>
      <c r="M197" s="144" t="s">
        <v>1</v>
      </c>
      <c r="N197" s="145" t="s">
        <v>39</v>
      </c>
      <c r="P197" s="146">
        <f>O197*H197</f>
        <v>0</v>
      </c>
      <c r="Q197" s="146">
        <v>0.30651</v>
      </c>
      <c r="R197" s="146">
        <f>Q197*H197</f>
        <v>3.2505385500000004</v>
      </c>
      <c r="S197" s="146">
        <v>0</v>
      </c>
      <c r="T197" s="147">
        <f>S197*H197</f>
        <v>0</v>
      </c>
      <c r="AR197" s="148" t="s">
        <v>92</v>
      </c>
      <c r="AT197" s="148" t="s">
        <v>153</v>
      </c>
      <c r="AU197" s="148" t="s">
        <v>82</v>
      </c>
      <c r="AY197" s="16" t="s">
        <v>151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6" t="s">
        <v>78</v>
      </c>
      <c r="BK197" s="149">
        <f>ROUND(I197*H197,2)</f>
        <v>0</v>
      </c>
      <c r="BL197" s="16" t="s">
        <v>92</v>
      </c>
      <c r="BM197" s="148" t="s">
        <v>620</v>
      </c>
    </row>
    <row r="198" spans="2:65" s="12" customFormat="1" ht="10.199999999999999">
      <c r="B198" s="150"/>
      <c r="D198" s="151" t="s">
        <v>158</v>
      </c>
      <c r="E198" s="152" t="s">
        <v>1</v>
      </c>
      <c r="F198" s="153" t="s">
        <v>602</v>
      </c>
      <c r="H198" s="154">
        <v>4.8</v>
      </c>
      <c r="I198" s="155"/>
      <c r="L198" s="150"/>
      <c r="M198" s="156"/>
      <c r="T198" s="157"/>
      <c r="AT198" s="152" t="s">
        <v>158</v>
      </c>
      <c r="AU198" s="152" t="s">
        <v>82</v>
      </c>
      <c r="AV198" s="12" t="s">
        <v>82</v>
      </c>
      <c r="AW198" s="12" t="s">
        <v>31</v>
      </c>
      <c r="AX198" s="12" t="s">
        <v>74</v>
      </c>
      <c r="AY198" s="152" t="s">
        <v>151</v>
      </c>
    </row>
    <row r="199" spans="2:65" s="12" customFormat="1" ht="10.199999999999999">
      <c r="B199" s="150"/>
      <c r="D199" s="151" t="s">
        <v>158</v>
      </c>
      <c r="E199" s="152" t="s">
        <v>1</v>
      </c>
      <c r="F199" s="153" t="s">
        <v>603</v>
      </c>
      <c r="H199" s="154">
        <v>2.8</v>
      </c>
      <c r="I199" s="155"/>
      <c r="L199" s="150"/>
      <c r="M199" s="156"/>
      <c r="T199" s="157"/>
      <c r="AT199" s="152" t="s">
        <v>158</v>
      </c>
      <c r="AU199" s="152" t="s">
        <v>82</v>
      </c>
      <c r="AV199" s="12" t="s">
        <v>82</v>
      </c>
      <c r="AW199" s="12" t="s">
        <v>31</v>
      </c>
      <c r="AX199" s="12" t="s">
        <v>74</v>
      </c>
      <c r="AY199" s="152" t="s">
        <v>151</v>
      </c>
    </row>
    <row r="200" spans="2:65" s="12" customFormat="1" ht="10.199999999999999">
      <c r="B200" s="150"/>
      <c r="D200" s="151" t="s">
        <v>158</v>
      </c>
      <c r="E200" s="152" t="s">
        <v>1</v>
      </c>
      <c r="F200" s="153" t="s">
        <v>604</v>
      </c>
      <c r="H200" s="154">
        <v>2.5</v>
      </c>
      <c r="I200" s="155"/>
      <c r="L200" s="150"/>
      <c r="M200" s="156"/>
      <c r="T200" s="157"/>
      <c r="AT200" s="152" t="s">
        <v>158</v>
      </c>
      <c r="AU200" s="152" t="s">
        <v>82</v>
      </c>
      <c r="AV200" s="12" t="s">
        <v>82</v>
      </c>
      <c r="AW200" s="12" t="s">
        <v>31</v>
      </c>
      <c r="AX200" s="12" t="s">
        <v>74</v>
      </c>
      <c r="AY200" s="152" t="s">
        <v>151</v>
      </c>
    </row>
    <row r="201" spans="2:65" s="13" customFormat="1" ht="10.199999999999999">
      <c r="B201" s="158"/>
      <c r="D201" s="151" t="s">
        <v>158</v>
      </c>
      <c r="E201" s="159" t="s">
        <v>1</v>
      </c>
      <c r="F201" s="160" t="s">
        <v>181</v>
      </c>
      <c r="H201" s="161">
        <v>10.1</v>
      </c>
      <c r="I201" s="162"/>
      <c r="L201" s="158"/>
      <c r="M201" s="163"/>
      <c r="T201" s="164"/>
      <c r="AT201" s="159" t="s">
        <v>158</v>
      </c>
      <c r="AU201" s="159" t="s">
        <v>82</v>
      </c>
      <c r="AV201" s="13" t="s">
        <v>92</v>
      </c>
      <c r="AW201" s="13" t="s">
        <v>31</v>
      </c>
      <c r="AX201" s="13" t="s">
        <v>78</v>
      </c>
      <c r="AY201" s="159" t="s">
        <v>151</v>
      </c>
    </row>
    <row r="202" spans="2:65" s="12" customFormat="1" ht="10.199999999999999">
      <c r="B202" s="150"/>
      <c r="D202" s="151" t="s">
        <v>158</v>
      </c>
      <c r="F202" s="153" t="s">
        <v>621</v>
      </c>
      <c r="H202" s="154">
        <v>10.605</v>
      </c>
      <c r="I202" s="155"/>
      <c r="L202" s="150"/>
      <c r="M202" s="156"/>
      <c r="T202" s="157"/>
      <c r="AT202" s="152" t="s">
        <v>158</v>
      </c>
      <c r="AU202" s="152" t="s">
        <v>82</v>
      </c>
      <c r="AV202" s="12" t="s">
        <v>82</v>
      </c>
      <c r="AW202" s="12" t="s">
        <v>4</v>
      </c>
      <c r="AX202" s="12" t="s">
        <v>78</v>
      </c>
      <c r="AY202" s="152" t="s">
        <v>151</v>
      </c>
    </row>
    <row r="203" spans="2:65" s="1" customFormat="1" ht="24.15" customHeight="1">
      <c r="B203" s="31"/>
      <c r="C203" s="136" t="s">
        <v>7</v>
      </c>
      <c r="D203" s="136" t="s">
        <v>153</v>
      </c>
      <c r="E203" s="137" t="s">
        <v>242</v>
      </c>
      <c r="F203" s="138" t="s">
        <v>243</v>
      </c>
      <c r="G203" s="139" t="s">
        <v>156</v>
      </c>
      <c r="H203" s="140">
        <v>75</v>
      </c>
      <c r="I203" s="141"/>
      <c r="J203" s="142">
        <f>ROUND(I203*H203,2)</f>
        <v>0</v>
      </c>
      <c r="K203" s="143"/>
      <c r="L203" s="31"/>
      <c r="M203" s="144" t="s">
        <v>1</v>
      </c>
      <c r="N203" s="145" t="s">
        <v>39</v>
      </c>
      <c r="P203" s="146">
        <f>O203*H203</f>
        <v>0</v>
      </c>
      <c r="Q203" s="146">
        <v>6.0099999999999997E-3</v>
      </c>
      <c r="R203" s="146">
        <f>Q203*H203</f>
        <v>0.45074999999999998</v>
      </c>
      <c r="S203" s="146">
        <v>0</v>
      </c>
      <c r="T203" s="147">
        <f>S203*H203</f>
        <v>0</v>
      </c>
      <c r="AR203" s="148" t="s">
        <v>92</v>
      </c>
      <c r="AT203" s="148" t="s">
        <v>153</v>
      </c>
      <c r="AU203" s="148" t="s">
        <v>82</v>
      </c>
      <c r="AY203" s="16" t="s">
        <v>151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6" t="s">
        <v>78</v>
      </c>
      <c r="BK203" s="149">
        <f>ROUND(I203*H203,2)</f>
        <v>0</v>
      </c>
      <c r="BL203" s="16" t="s">
        <v>92</v>
      </c>
      <c r="BM203" s="148" t="s">
        <v>622</v>
      </c>
    </row>
    <row r="204" spans="2:65" s="12" customFormat="1" ht="10.199999999999999">
      <c r="B204" s="150"/>
      <c r="D204" s="151" t="s">
        <v>158</v>
      </c>
      <c r="E204" s="152" t="s">
        <v>1</v>
      </c>
      <c r="F204" s="153" t="s">
        <v>580</v>
      </c>
      <c r="H204" s="154">
        <v>75</v>
      </c>
      <c r="I204" s="155"/>
      <c r="L204" s="150"/>
      <c r="M204" s="156"/>
      <c r="T204" s="157"/>
      <c r="AT204" s="152" t="s">
        <v>158</v>
      </c>
      <c r="AU204" s="152" t="s">
        <v>82</v>
      </c>
      <c r="AV204" s="12" t="s">
        <v>82</v>
      </c>
      <c r="AW204" s="12" t="s">
        <v>31</v>
      </c>
      <c r="AX204" s="12" t="s">
        <v>78</v>
      </c>
      <c r="AY204" s="152" t="s">
        <v>151</v>
      </c>
    </row>
    <row r="205" spans="2:65" s="1" customFormat="1" ht="21.75" customHeight="1">
      <c r="B205" s="31"/>
      <c r="C205" s="136" t="s">
        <v>256</v>
      </c>
      <c r="D205" s="136" t="s">
        <v>153</v>
      </c>
      <c r="E205" s="137" t="s">
        <v>246</v>
      </c>
      <c r="F205" s="138" t="s">
        <v>247</v>
      </c>
      <c r="G205" s="139" t="s">
        <v>156</v>
      </c>
      <c r="H205" s="140">
        <v>75</v>
      </c>
      <c r="I205" s="141"/>
      <c r="J205" s="142">
        <f>ROUND(I205*H205,2)</f>
        <v>0</v>
      </c>
      <c r="K205" s="143"/>
      <c r="L205" s="31"/>
      <c r="M205" s="144" t="s">
        <v>1</v>
      </c>
      <c r="N205" s="145" t="s">
        <v>39</v>
      </c>
      <c r="P205" s="146">
        <f>O205*H205</f>
        <v>0</v>
      </c>
      <c r="Q205" s="146">
        <v>5.1000000000000004E-4</v>
      </c>
      <c r="R205" s="146">
        <f>Q205*H205</f>
        <v>3.8250000000000006E-2</v>
      </c>
      <c r="S205" s="146">
        <v>0</v>
      </c>
      <c r="T205" s="147">
        <f>S205*H205</f>
        <v>0</v>
      </c>
      <c r="AR205" s="148" t="s">
        <v>92</v>
      </c>
      <c r="AT205" s="148" t="s">
        <v>153</v>
      </c>
      <c r="AU205" s="148" t="s">
        <v>82</v>
      </c>
      <c r="AY205" s="16" t="s">
        <v>151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6" t="s">
        <v>78</v>
      </c>
      <c r="BK205" s="149">
        <f>ROUND(I205*H205,2)</f>
        <v>0</v>
      </c>
      <c r="BL205" s="16" t="s">
        <v>92</v>
      </c>
      <c r="BM205" s="148" t="s">
        <v>623</v>
      </c>
    </row>
    <row r="206" spans="2:65" s="12" customFormat="1" ht="10.199999999999999">
      <c r="B206" s="150"/>
      <c r="D206" s="151" t="s">
        <v>158</v>
      </c>
      <c r="E206" s="152" t="s">
        <v>1</v>
      </c>
      <c r="F206" s="153" t="s">
        <v>580</v>
      </c>
      <c r="H206" s="154">
        <v>75</v>
      </c>
      <c r="I206" s="155"/>
      <c r="L206" s="150"/>
      <c r="M206" s="156"/>
      <c r="T206" s="157"/>
      <c r="AT206" s="152" t="s">
        <v>158</v>
      </c>
      <c r="AU206" s="152" t="s">
        <v>82</v>
      </c>
      <c r="AV206" s="12" t="s">
        <v>82</v>
      </c>
      <c r="AW206" s="12" t="s">
        <v>31</v>
      </c>
      <c r="AX206" s="12" t="s">
        <v>78</v>
      </c>
      <c r="AY206" s="152" t="s">
        <v>151</v>
      </c>
    </row>
    <row r="207" spans="2:65" s="1" customFormat="1" ht="33" customHeight="1">
      <c r="B207" s="31"/>
      <c r="C207" s="136" t="s">
        <v>262</v>
      </c>
      <c r="D207" s="136" t="s">
        <v>153</v>
      </c>
      <c r="E207" s="137" t="s">
        <v>250</v>
      </c>
      <c r="F207" s="138" t="s">
        <v>251</v>
      </c>
      <c r="G207" s="139" t="s">
        <v>156</v>
      </c>
      <c r="H207" s="140">
        <v>75</v>
      </c>
      <c r="I207" s="141"/>
      <c r="J207" s="142">
        <f>ROUND(I207*H207,2)</f>
        <v>0</v>
      </c>
      <c r="K207" s="143"/>
      <c r="L207" s="31"/>
      <c r="M207" s="144" t="s">
        <v>1</v>
      </c>
      <c r="N207" s="145" t="s">
        <v>39</v>
      </c>
      <c r="P207" s="146">
        <f>O207*H207</f>
        <v>0</v>
      </c>
      <c r="Q207" s="146">
        <v>0.12966</v>
      </c>
      <c r="R207" s="146">
        <f>Q207*H207</f>
        <v>9.724499999999999</v>
      </c>
      <c r="S207" s="146">
        <v>0</v>
      </c>
      <c r="T207" s="147">
        <f>S207*H207</f>
        <v>0</v>
      </c>
      <c r="AR207" s="148" t="s">
        <v>92</v>
      </c>
      <c r="AT207" s="148" t="s">
        <v>153</v>
      </c>
      <c r="AU207" s="148" t="s">
        <v>82</v>
      </c>
      <c r="AY207" s="16" t="s">
        <v>151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6" t="s">
        <v>78</v>
      </c>
      <c r="BK207" s="149">
        <f>ROUND(I207*H207,2)</f>
        <v>0</v>
      </c>
      <c r="BL207" s="16" t="s">
        <v>92</v>
      </c>
      <c r="BM207" s="148" t="s">
        <v>624</v>
      </c>
    </row>
    <row r="208" spans="2:65" s="12" customFormat="1" ht="10.199999999999999">
      <c r="B208" s="150"/>
      <c r="D208" s="151" t="s">
        <v>158</v>
      </c>
      <c r="E208" s="152" t="s">
        <v>1</v>
      </c>
      <c r="F208" s="153" t="s">
        <v>580</v>
      </c>
      <c r="H208" s="154">
        <v>75</v>
      </c>
      <c r="I208" s="155"/>
      <c r="L208" s="150"/>
      <c r="M208" s="156"/>
      <c r="T208" s="157"/>
      <c r="AT208" s="152" t="s">
        <v>158</v>
      </c>
      <c r="AU208" s="152" t="s">
        <v>82</v>
      </c>
      <c r="AV208" s="12" t="s">
        <v>82</v>
      </c>
      <c r="AW208" s="12" t="s">
        <v>31</v>
      </c>
      <c r="AX208" s="12" t="s">
        <v>78</v>
      </c>
      <c r="AY208" s="152" t="s">
        <v>151</v>
      </c>
    </row>
    <row r="209" spans="2:65" s="1" customFormat="1" ht="21.75" customHeight="1">
      <c r="B209" s="31"/>
      <c r="C209" s="136" t="s">
        <v>267</v>
      </c>
      <c r="D209" s="136" t="s">
        <v>153</v>
      </c>
      <c r="E209" s="137" t="s">
        <v>625</v>
      </c>
      <c r="F209" s="138" t="s">
        <v>626</v>
      </c>
      <c r="G209" s="139" t="s">
        <v>156</v>
      </c>
      <c r="H209" s="140">
        <v>20</v>
      </c>
      <c r="I209" s="141"/>
      <c r="J209" s="142">
        <f>ROUND(I209*H209,2)</f>
        <v>0</v>
      </c>
      <c r="K209" s="143"/>
      <c r="L209" s="31"/>
      <c r="M209" s="144" t="s">
        <v>1</v>
      </c>
      <c r="N209" s="145" t="s">
        <v>39</v>
      </c>
      <c r="P209" s="146">
        <f>O209*H209</f>
        <v>0</v>
      </c>
      <c r="Q209" s="146">
        <v>0.24922</v>
      </c>
      <c r="R209" s="146">
        <f>Q209*H209</f>
        <v>4.9843999999999999</v>
      </c>
      <c r="S209" s="146">
        <v>0</v>
      </c>
      <c r="T209" s="147">
        <f>S209*H209</f>
        <v>0</v>
      </c>
      <c r="AR209" s="148" t="s">
        <v>92</v>
      </c>
      <c r="AT209" s="148" t="s">
        <v>153</v>
      </c>
      <c r="AU209" s="148" t="s">
        <v>82</v>
      </c>
      <c r="AY209" s="16" t="s">
        <v>151</v>
      </c>
      <c r="BE209" s="149">
        <f>IF(N209="základní",J209,0)</f>
        <v>0</v>
      </c>
      <c r="BF209" s="149">
        <f>IF(N209="snížená",J209,0)</f>
        <v>0</v>
      </c>
      <c r="BG209" s="149">
        <f>IF(N209="zákl. přenesená",J209,0)</f>
        <v>0</v>
      </c>
      <c r="BH209" s="149">
        <f>IF(N209="sníž. přenesená",J209,0)</f>
        <v>0</v>
      </c>
      <c r="BI209" s="149">
        <f>IF(N209="nulová",J209,0)</f>
        <v>0</v>
      </c>
      <c r="BJ209" s="16" t="s">
        <v>78</v>
      </c>
      <c r="BK209" s="149">
        <f>ROUND(I209*H209,2)</f>
        <v>0</v>
      </c>
      <c r="BL209" s="16" t="s">
        <v>92</v>
      </c>
      <c r="BM209" s="148" t="s">
        <v>627</v>
      </c>
    </row>
    <row r="210" spans="2:65" s="12" customFormat="1" ht="10.199999999999999">
      <c r="B210" s="150"/>
      <c r="D210" s="151" t="s">
        <v>158</v>
      </c>
      <c r="E210" s="152" t="s">
        <v>1</v>
      </c>
      <c r="F210" s="153" t="s">
        <v>628</v>
      </c>
      <c r="H210" s="154">
        <v>20</v>
      </c>
      <c r="I210" s="155"/>
      <c r="L210" s="150"/>
      <c r="M210" s="156"/>
      <c r="T210" s="157"/>
      <c r="AT210" s="152" t="s">
        <v>158</v>
      </c>
      <c r="AU210" s="152" t="s">
        <v>82</v>
      </c>
      <c r="AV210" s="12" t="s">
        <v>82</v>
      </c>
      <c r="AW210" s="12" t="s">
        <v>31</v>
      </c>
      <c r="AX210" s="12" t="s">
        <v>78</v>
      </c>
      <c r="AY210" s="152" t="s">
        <v>151</v>
      </c>
    </row>
    <row r="211" spans="2:65" s="1" customFormat="1" ht="24.15" customHeight="1">
      <c r="B211" s="31"/>
      <c r="C211" s="136" t="s">
        <v>272</v>
      </c>
      <c r="D211" s="136" t="s">
        <v>153</v>
      </c>
      <c r="E211" s="137" t="s">
        <v>629</v>
      </c>
      <c r="F211" s="138" t="s">
        <v>630</v>
      </c>
      <c r="G211" s="139" t="s">
        <v>156</v>
      </c>
      <c r="H211" s="140">
        <v>384.7</v>
      </c>
      <c r="I211" s="141"/>
      <c r="J211" s="142">
        <f>ROUND(I211*H211,2)</f>
        <v>0</v>
      </c>
      <c r="K211" s="143"/>
      <c r="L211" s="31"/>
      <c r="M211" s="144" t="s">
        <v>1</v>
      </c>
      <c r="N211" s="145" t="s">
        <v>39</v>
      </c>
      <c r="P211" s="146">
        <f>O211*H211</f>
        <v>0</v>
      </c>
      <c r="Q211" s="146">
        <v>8.9219999999999994E-2</v>
      </c>
      <c r="R211" s="146">
        <f>Q211*H211</f>
        <v>34.322933999999997</v>
      </c>
      <c r="S211" s="146">
        <v>0</v>
      </c>
      <c r="T211" s="147">
        <f>S211*H211</f>
        <v>0</v>
      </c>
      <c r="AR211" s="148" t="s">
        <v>92</v>
      </c>
      <c r="AT211" s="148" t="s">
        <v>153</v>
      </c>
      <c r="AU211" s="148" t="s">
        <v>82</v>
      </c>
      <c r="AY211" s="16" t="s">
        <v>151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6" t="s">
        <v>78</v>
      </c>
      <c r="BK211" s="149">
        <f>ROUND(I211*H211,2)</f>
        <v>0</v>
      </c>
      <c r="BL211" s="16" t="s">
        <v>92</v>
      </c>
      <c r="BM211" s="148" t="s">
        <v>631</v>
      </c>
    </row>
    <row r="212" spans="2:65" s="12" customFormat="1" ht="10.199999999999999">
      <c r="B212" s="150"/>
      <c r="D212" s="151" t="s">
        <v>158</v>
      </c>
      <c r="E212" s="152" t="s">
        <v>1</v>
      </c>
      <c r="F212" s="153" t="s">
        <v>598</v>
      </c>
      <c r="H212" s="154">
        <v>365.9</v>
      </c>
      <c r="I212" s="155"/>
      <c r="L212" s="150"/>
      <c r="M212" s="156"/>
      <c r="T212" s="157"/>
      <c r="AT212" s="152" t="s">
        <v>158</v>
      </c>
      <c r="AU212" s="152" t="s">
        <v>82</v>
      </c>
      <c r="AV212" s="12" t="s">
        <v>82</v>
      </c>
      <c r="AW212" s="12" t="s">
        <v>31</v>
      </c>
      <c r="AX212" s="12" t="s">
        <v>74</v>
      </c>
      <c r="AY212" s="152" t="s">
        <v>151</v>
      </c>
    </row>
    <row r="213" spans="2:65" s="12" customFormat="1" ht="10.199999999999999">
      <c r="B213" s="150"/>
      <c r="D213" s="151" t="s">
        <v>158</v>
      </c>
      <c r="E213" s="152" t="s">
        <v>1</v>
      </c>
      <c r="F213" s="153" t="s">
        <v>599</v>
      </c>
      <c r="H213" s="154">
        <v>7.2</v>
      </c>
      <c r="I213" s="155"/>
      <c r="L213" s="150"/>
      <c r="M213" s="156"/>
      <c r="T213" s="157"/>
      <c r="AT213" s="152" t="s">
        <v>158</v>
      </c>
      <c r="AU213" s="152" t="s">
        <v>82</v>
      </c>
      <c r="AV213" s="12" t="s">
        <v>82</v>
      </c>
      <c r="AW213" s="12" t="s">
        <v>31</v>
      </c>
      <c r="AX213" s="12" t="s">
        <v>74</v>
      </c>
      <c r="AY213" s="152" t="s">
        <v>151</v>
      </c>
    </row>
    <row r="214" spans="2:65" s="12" customFormat="1" ht="10.199999999999999">
      <c r="B214" s="150"/>
      <c r="D214" s="151" t="s">
        <v>158</v>
      </c>
      <c r="E214" s="152" t="s">
        <v>1</v>
      </c>
      <c r="F214" s="153" t="s">
        <v>600</v>
      </c>
      <c r="H214" s="154">
        <v>6.4</v>
      </c>
      <c r="I214" s="155"/>
      <c r="L214" s="150"/>
      <c r="M214" s="156"/>
      <c r="T214" s="157"/>
      <c r="AT214" s="152" t="s">
        <v>158</v>
      </c>
      <c r="AU214" s="152" t="s">
        <v>82</v>
      </c>
      <c r="AV214" s="12" t="s">
        <v>82</v>
      </c>
      <c r="AW214" s="12" t="s">
        <v>31</v>
      </c>
      <c r="AX214" s="12" t="s">
        <v>74</v>
      </c>
      <c r="AY214" s="152" t="s">
        <v>151</v>
      </c>
    </row>
    <row r="215" spans="2:65" s="12" customFormat="1" ht="10.199999999999999">
      <c r="B215" s="150"/>
      <c r="D215" s="151" t="s">
        <v>158</v>
      </c>
      <c r="E215" s="152" t="s">
        <v>1</v>
      </c>
      <c r="F215" s="153" t="s">
        <v>601</v>
      </c>
      <c r="H215" s="154">
        <v>5.2</v>
      </c>
      <c r="I215" s="155"/>
      <c r="L215" s="150"/>
      <c r="M215" s="156"/>
      <c r="T215" s="157"/>
      <c r="AT215" s="152" t="s">
        <v>158</v>
      </c>
      <c r="AU215" s="152" t="s">
        <v>82</v>
      </c>
      <c r="AV215" s="12" t="s">
        <v>82</v>
      </c>
      <c r="AW215" s="12" t="s">
        <v>31</v>
      </c>
      <c r="AX215" s="12" t="s">
        <v>74</v>
      </c>
      <c r="AY215" s="152" t="s">
        <v>151</v>
      </c>
    </row>
    <row r="216" spans="2:65" s="13" customFormat="1" ht="10.199999999999999">
      <c r="B216" s="158"/>
      <c r="D216" s="151" t="s">
        <v>158</v>
      </c>
      <c r="E216" s="159" t="s">
        <v>1</v>
      </c>
      <c r="F216" s="160" t="s">
        <v>181</v>
      </c>
      <c r="H216" s="161">
        <v>384.7</v>
      </c>
      <c r="I216" s="162"/>
      <c r="L216" s="158"/>
      <c r="M216" s="163"/>
      <c r="T216" s="164"/>
      <c r="AT216" s="159" t="s">
        <v>158</v>
      </c>
      <c r="AU216" s="159" t="s">
        <v>82</v>
      </c>
      <c r="AV216" s="13" t="s">
        <v>92</v>
      </c>
      <c r="AW216" s="13" t="s">
        <v>31</v>
      </c>
      <c r="AX216" s="13" t="s">
        <v>78</v>
      </c>
      <c r="AY216" s="159" t="s">
        <v>151</v>
      </c>
    </row>
    <row r="217" spans="2:65" s="1" customFormat="1" ht="21.75" customHeight="1">
      <c r="B217" s="31"/>
      <c r="C217" s="165" t="s">
        <v>276</v>
      </c>
      <c r="D217" s="165" t="s">
        <v>257</v>
      </c>
      <c r="E217" s="166" t="s">
        <v>258</v>
      </c>
      <c r="F217" s="167" t="s">
        <v>259</v>
      </c>
      <c r="G217" s="168" t="s">
        <v>156</v>
      </c>
      <c r="H217" s="169">
        <v>376.87700000000001</v>
      </c>
      <c r="I217" s="170"/>
      <c r="J217" s="171">
        <f>ROUND(I217*H217,2)</f>
        <v>0</v>
      </c>
      <c r="K217" s="172"/>
      <c r="L217" s="173"/>
      <c r="M217" s="174" t="s">
        <v>1</v>
      </c>
      <c r="N217" s="175" t="s">
        <v>39</v>
      </c>
      <c r="P217" s="146">
        <f>O217*H217</f>
        <v>0</v>
      </c>
      <c r="Q217" s="146">
        <v>0.13100000000000001</v>
      </c>
      <c r="R217" s="146">
        <f>Q217*H217</f>
        <v>49.370887000000003</v>
      </c>
      <c r="S217" s="146">
        <v>0</v>
      </c>
      <c r="T217" s="147">
        <f>S217*H217</f>
        <v>0</v>
      </c>
      <c r="AR217" s="148" t="s">
        <v>187</v>
      </c>
      <c r="AT217" s="148" t="s">
        <v>257</v>
      </c>
      <c r="AU217" s="148" t="s">
        <v>82</v>
      </c>
      <c r="AY217" s="16" t="s">
        <v>151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6" t="s">
        <v>78</v>
      </c>
      <c r="BK217" s="149">
        <f>ROUND(I217*H217,2)</f>
        <v>0</v>
      </c>
      <c r="BL217" s="16" t="s">
        <v>92</v>
      </c>
      <c r="BM217" s="148" t="s">
        <v>632</v>
      </c>
    </row>
    <row r="218" spans="2:65" s="12" customFormat="1" ht="10.199999999999999">
      <c r="B218" s="150"/>
      <c r="D218" s="151" t="s">
        <v>158</v>
      </c>
      <c r="E218" s="152" t="s">
        <v>1</v>
      </c>
      <c r="F218" s="153" t="s">
        <v>598</v>
      </c>
      <c r="H218" s="154">
        <v>365.9</v>
      </c>
      <c r="I218" s="155"/>
      <c r="L218" s="150"/>
      <c r="M218" s="156"/>
      <c r="T218" s="157"/>
      <c r="AT218" s="152" t="s">
        <v>158</v>
      </c>
      <c r="AU218" s="152" t="s">
        <v>82</v>
      </c>
      <c r="AV218" s="12" t="s">
        <v>82</v>
      </c>
      <c r="AW218" s="12" t="s">
        <v>31</v>
      </c>
      <c r="AX218" s="12" t="s">
        <v>78</v>
      </c>
      <c r="AY218" s="152" t="s">
        <v>151</v>
      </c>
    </row>
    <row r="219" spans="2:65" s="12" customFormat="1" ht="10.199999999999999">
      <c r="B219" s="150"/>
      <c r="D219" s="151" t="s">
        <v>158</v>
      </c>
      <c r="F219" s="153" t="s">
        <v>633</v>
      </c>
      <c r="H219" s="154">
        <v>376.87700000000001</v>
      </c>
      <c r="I219" s="155"/>
      <c r="L219" s="150"/>
      <c r="M219" s="156"/>
      <c r="T219" s="157"/>
      <c r="AT219" s="152" t="s">
        <v>158</v>
      </c>
      <c r="AU219" s="152" t="s">
        <v>82</v>
      </c>
      <c r="AV219" s="12" t="s">
        <v>82</v>
      </c>
      <c r="AW219" s="12" t="s">
        <v>4</v>
      </c>
      <c r="AX219" s="12" t="s">
        <v>78</v>
      </c>
      <c r="AY219" s="152" t="s">
        <v>151</v>
      </c>
    </row>
    <row r="220" spans="2:65" s="1" customFormat="1" ht="21.75" customHeight="1">
      <c r="B220" s="31"/>
      <c r="C220" s="165" t="s">
        <v>281</v>
      </c>
      <c r="D220" s="165" t="s">
        <v>257</v>
      </c>
      <c r="E220" s="166" t="s">
        <v>263</v>
      </c>
      <c r="F220" s="167" t="s">
        <v>264</v>
      </c>
      <c r="G220" s="168" t="s">
        <v>156</v>
      </c>
      <c r="H220" s="169">
        <v>6.5919999999999996</v>
      </c>
      <c r="I220" s="170"/>
      <c r="J220" s="171">
        <f>ROUND(I220*H220,2)</f>
        <v>0</v>
      </c>
      <c r="K220" s="172"/>
      <c r="L220" s="173"/>
      <c r="M220" s="174" t="s">
        <v>1</v>
      </c>
      <c r="N220" s="175" t="s">
        <v>39</v>
      </c>
      <c r="P220" s="146">
        <f>O220*H220</f>
        <v>0</v>
      </c>
      <c r="Q220" s="146">
        <v>0.13100000000000001</v>
      </c>
      <c r="R220" s="146">
        <f>Q220*H220</f>
        <v>0.86355199999999999</v>
      </c>
      <c r="S220" s="146">
        <v>0</v>
      </c>
      <c r="T220" s="147">
        <f>S220*H220</f>
        <v>0</v>
      </c>
      <c r="AR220" s="148" t="s">
        <v>187</v>
      </c>
      <c r="AT220" s="148" t="s">
        <v>257</v>
      </c>
      <c r="AU220" s="148" t="s">
        <v>82</v>
      </c>
      <c r="AY220" s="16" t="s">
        <v>151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6" t="s">
        <v>78</v>
      </c>
      <c r="BK220" s="149">
        <f>ROUND(I220*H220,2)</f>
        <v>0</v>
      </c>
      <c r="BL220" s="16" t="s">
        <v>92</v>
      </c>
      <c r="BM220" s="148" t="s">
        <v>634</v>
      </c>
    </row>
    <row r="221" spans="2:65" s="12" customFormat="1" ht="10.199999999999999">
      <c r="B221" s="150"/>
      <c r="D221" s="151" t="s">
        <v>158</v>
      </c>
      <c r="E221" s="152" t="s">
        <v>1</v>
      </c>
      <c r="F221" s="153" t="s">
        <v>600</v>
      </c>
      <c r="H221" s="154">
        <v>6.4</v>
      </c>
      <c r="I221" s="155"/>
      <c r="L221" s="150"/>
      <c r="M221" s="156"/>
      <c r="T221" s="157"/>
      <c r="AT221" s="152" t="s">
        <v>158</v>
      </c>
      <c r="AU221" s="152" t="s">
        <v>82</v>
      </c>
      <c r="AV221" s="12" t="s">
        <v>82</v>
      </c>
      <c r="AW221" s="12" t="s">
        <v>31</v>
      </c>
      <c r="AX221" s="12" t="s">
        <v>78</v>
      </c>
      <c r="AY221" s="152" t="s">
        <v>151</v>
      </c>
    </row>
    <row r="222" spans="2:65" s="12" customFormat="1" ht="10.199999999999999">
      <c r="B222" s="150"/>
      <c r="D222" s="151" t="s">
        <v>158</v>
      </c>
      <c r="F222" s="153" t="s">
        <v>635</v>
      </c>
      <c r="H222" s="154">
        <v>6.5919999999999996</v>
      </c>
      <c r="I222" s="155"/>
      <c r="L222" s="150"/>
      <c r="M222" s="156"/>
      <c r="T222" s="157"/>
      <c r="AT222" s="152" t="s">
        <v>158</v>
      </c>
      <c r="AU222" s="152" t="s">
        <v>82</v>
      </c>
      <c r="AV222" s="12" t="s">
        <v>82</v>
      </c>
      <c r="AW222" s="12" t="s">
        <v>4</v>
      </c>
      <c r="AX222" s="12" t="s">
        <v>78</v>
      </c>
      <c r="AY222" s="152" t="s">
        <v>151</v>
      </c>
    </row>
    <row r="223" spans="2:65" s="1" customFormat="1" ht="21.75" customHeight="1">
      <c r="B223" s="31"/>
      <c r="C223" s="165" t="s">
        <v>286</v>
      </c>
      <c r="D223" s="165" t="s">
        <v>257</v>
      </c>
      <c r="E223" s="166" t="s">
        <v>636</v>
      </c>
      <c r="F223" s="167" t="s">
        <v>637</v>
      </c>
      <c r="G223" s="168" t="s">
        <v>156</v>
      </c>
      <c r="H223" s="169">
        <v>5.3559999999999999</v>
      </c>
      <c r="I223" s="170"/>
      <c r="J223" s="171">
        <f>ROUND(I223*H223,2)</f>
        <v>0</v>
      </c>
      <c r="K223" s="172"/>
      <c r="L223" s="173"/>
      <c r="M223" s="174" t="s">
        <v>1</v>
      </c>
      <c r="N223" s="175" t="s">
        <v>39</v>
      </c>
      <c r="P223" s="146">
        <f>O223*H223</f>
        <v>0</v>
      </c>
      <c r="Q223" s="146">
        <v>0.13100000000000001</v>
      </c>
      <c r="R223" s="146">
        <f>Q223*H223</f>
        <v>0.70163600000000004</v>
      </c>
      <c r="S223" s="146">
        <v>0</v>
      </c>
      <c r="T223" s="147">
        <f>S223*H223</f>
        <v>0</v>
      </c>
      <c r="AR223" s="148" t="s">
        <v>187</v>
      </c>
      <c r="AT223" s="148" t="s">
        <v>257</v>
      </c>
      <c r="AU223" s="148" t="s">
        <v>82</v>
      </c>
      <c r="AY223" s="16" t="s">
        <v>151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6" t="s">
        <v>78</v>
      </c>
      <c r="BK223" s="149">
        <f>ROUND(I223*H223,2)</f>
        <v>0</v>
      </c>
      <c r="BL223" s="16" t="s">
        <v>92</v>
      </c>
      <c r="BM223" s="148" t="s">
        <v>638</v>
      </c>
    </row>
    <row r="224" spans="2:65" s="12" customFormat="1" ht="10.199999999999999">
      <c r="B224" s="150"/>
      <c r="D224" s="151" t="s">
        <v>158</v>
      </c>
      <c r="E224" s="152" t="s">
        <v>1</v>
      </c>
      <c r="F224" s="153" t="s">
        <v>639</v>
      </c>
      <c r="H224" s="154">
        <v>5.2</v>
      </c>
      <c r="I224" s="155"/>
      <c r="L224" s="150"/>
      <c r="M224" s="156"/>
      <c r="T224" s="157"/>
      <c r="AT224" s="152" t="s">
        <v>158</v>
      </c>
      <c r="AU224" s="152" t="s">
        <v>82</v>
      </c>
      <c r="AV224" s="12" t="s">
        <v>82</v>
      </c>
      <c r="AW224" s="12" t="s">
        <v>31</v>
      </c>
      <c r="AX224" s="12" t="s">
        <v>78</v>
      </c>
      <c r="AY224" s="152" t="s">
        <v>151</v>
      </c>
    </row>
    <row r="225" spans="2:65" s="12" customFormat="1" ht="10.199999999999999">
      <c r="B225" s="150"/>
      <c r="D225" s="151" t="s">
        <v>158</v>
      </c>
      <c r="F225" s="153" t="s">
        <v>640</v>
      </c>
      <c r="H225" s="154">
        <v>5.3559999999999999</v>
      </c>
      <c r="I225" s="155"/>
      <c r="L225" s="150"/>
      <c r="M225" s="156"/>
      <c r="T225" s="157"/>
      <c r="AT225" s="152" t="s">
        <v>158</v>
      </c>
      <c r="AU225" s="152" t="s">
        <v>82</v>
      </c>
      <c r="AV225" s="12" t="s">
        <v>82</v>
      </c>
      <c r="AW225" s="12" t="s">
        <v>4</v>
      </c>
      <c r="AX225" s="12" t="s">
        <v>78</v>
      </c>
      <c r="AY225" s="152" t="s">
        <v>151</v>
      </c>
    </row>
    <row r="226" spans="2:65" s="1" customFormat="1" ht="24.15" customHeight="1">
      <c r="B226" s="31"/>
      <c r="C226" s="165" t="s">
        <v>291</v>
      </c>
      <c r="D226" s="165" t="s">
        <v>257</v>
      </c>
      <c r="E226" s="166" t="s">
        <v>268</v>
      </c>
      <c r="F226" s="167" t="s">
        <v>269</v>
      </c>
      <c r="G226" s="168" t="s">
        <v>156</v>
      </c>
      <c r="H226" s="169">
        <v>7.4160000000000004</v>
      </c>
      <c r="I226" s="170"/>
      <c r="J226" s="171">
        <f>ROUND(I226*H226,2)</f>
        <v>0</v>
      </c>
      <c r="K226" s="172"/>
      <c r="L226" s="173"/>
      <c r="M226" s="174" t="s">
        <v>1</v>
      </c>
      <c r="N226" s="175" t="s">
        <v>39</v>
      </c>
      <c r="P226" s="146">
        <f>O226*H226</f>
        <v>0</v>
      </c>
      <c r="Q226" s="146">
        <v>0.13100000000000001</v>
      </c>
      <c r="R226" s="146">
        <f>Q226*H226</f>
        <v>0.97149600000000014</v>
      </c>
      <c r="S226" s="146">
        <v>0</v>
      </c>
      <c r="T226" s="147">
        <f>S226*H226</f>
        <v>0</v>
      </c>
      <c r="AR226" s="148" t="s">
        <v>187</v>
      </c>
      <c r="AT226" s="148" t="s">
        <v>257</v>
      </c>
      <c r="AU226" s="148" t="s">
        <v>82</v>
      </c>
      <c r="AY226" s="16" t="s">
        <v>151</v>
      </c>
      <c r="BE226" s="149">
        <f>IF(N226="základní",J226,0)</f>
        <v>0</v>
      </c>
      <c r="BF226" s="149">
        <f>IF(N226="snížená",J226,0)</f>
        <v>0</v>
      </c>
      <c r="BG226" s="149">
        <f>IF(N226="zákl. přenesená",J226,0)</f>
        <v>0</v>
      </c>
      <c r="BH226" s="149">
        <f>IF(N226="sníž. přenesená",J226,0)</f>
        <v>0</v>
      </c>
      <c r="BI226" s="149">
        <f>IF(N226="nulová",J226,0)</f>
        <v>0</v>
      </c>
      <c r="BJ226" s="16" t="s">
        <v>78</v>
      </c>
      <c r="BK226" s="149">
        <f>ROUND(I226*H226,2)</f>
        <v>0</v>
      </c>
      <c r="BL226" s="16" t="s">
        <v>92</v>
      </c>
      <c r="BM226" s="148" t="s">
        <v>641</v>
      </c>
    </row>
    <row r="227" spans="2:65" s="12" customFormat="1" ht="10.199999999999999">
      <c r="B227" s="150"/>
      <c r="D227" s="151" t="s">
        <v>158</v>
      </c>
      <c r="E227" s="152" t="s">
        <v>1</v>
      </c>
      <c r="F227" s="153" t="s">
        <v>599</v>
      </c>
      <c r="H227" s="154">
        <v>7.2</v>
      </c>
      <c r="I227" s="155"/>
      <c r="L227" s="150"/>
      <c r="M227" s="156"/>
      <c r="T227" s="157"/>
      <c r="AT227" s="152" t="s">
        <v>158</v>
      </c>
      <c r="AU227" s="152" t="s">
        <v>82</v>
      </c>
      <c r="AV227" s="12" t="s">
        <v>82</v>
      </c>
      <c r="AW227" s="12" t="s">
        <v>31</v>
      </c>
      <c r="AX227" s="12" t="s">
        <v>78</v>
      </c>
      <c r="AY227" s="152" t="s">
        <v>151</v>
      </c>
    </row>
    <row r="228" spans="2:65" s="12" customFormat="1" ht="10.199999999999999">
      <c r="B228" s="150"/>
      <c r="D228" s="151" t="s">
        <v>158</v>
      </c>
      <c r="F228" s="153" t="s">
        <v>642</v>
      </c>
      <c r="H228" s="154">
        <v>7.4160000000000004</v>
      </c>
      <c r="I228" s="155"/>
      <c r="L228" s="150"/>
      <c r="M228" s="156"/>
      <c r="T228" s="157"/>
      <c r="AT228" s="152" t="s">
        <v>158</v>
      </c>
      <c r="AU228" s="152" t="s">
        <v>82</v>
      </c>
      <c r="AV228" s="12" t="s">
        <v>82</v>
      </c>
      <c r="AW228" s="12" t="s">
        <v>4</v>
      </c>
      <c r="AX228" s="12" t="s">
        <v>78</v>
      </c>
      <c r="AY228" s="152" t="s">
        <v>151</v>
      </c>
    </row>
    <row r="229" spans="2:65" s="1" customFormat="1" ht="24.15" customHeight="1">
      <c r="B229" s="31"/>
      <c r="C229" s="136" t="s">
        <v>296</v>
      </c>
      <c r="D229" s="136" t="s">
        <v>153</v>
      </c>
      <c r="E229" s="137" t="s">
        <v>273</v>
      </c>
      <c r="F229" s="138" t="s">
        <v>274</v>
      </c>
      <c r="G229" s="139" t="s">
        <v>156</v>
      </c>
      <c r="H229" s="140">
        <v>10.1</v>
      </c>
      <c r="I229" s="141"/>
      <c r="J229" s="142">
        <f>ROUND(I229*H229,2)</f>
        <v>0</v>
      </c>
      <c r="K229" s="143"/>
      <c r="L229" s="31"/>
      <c r="M229" s="144" t="s">
        <v>1</v>
      </c>
      <c r="N229" s="145" t="s">
        <v>39</v>
      </c>
      <c r="P229" s="146">
        <f>O229*H229</f>
        <v>0</v>
      </c>
      <c r="Q229" s="146">
        <v>9.0620000000000006E-2</v>
      </c>
      <c r="R229" s="146">
        <f>Q229*H229</f>
        <v>0.91526200000000002</v>
      </c>
      <c r="S229" s="146">
        <v>0</v>
      </c>
      <c r="T229" s="147">
        <f>S229*H229</f>
        <v>0</v>
      </c>
      <c r="AR229" s="148" t="s">
        <v>92</v>
      </c>
      <c r="AT229" s="148" t="s">
        <v>153</v>
      </c>
      <c r="AU229" s="148" t="s">
        <v>82</v>
      </c>
      <c r="AY229" s="16" t="s">
        <v>151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6" t="s">
        <v>78</v>
      </c>
      <c r="BK229" s="149">
        <f>ROUND(I229*H229,2)</f>
        <v>0</v>
      </c>
      <c r="BL229" s="16" t="s">
        <v>92</v>
      </c>
      <c r="BM229" s="148" t="s">
        <v>643</v>
      </c>
    </row>
    <row r="230" spans="2:65" s="12" customFormat="1" ht="10.199999999999999">
      <c r="B230" s="150"/>
      <c r="D230" s="151" t="s">
        <v>158</v>
      </c>
      <c r="E230" s="152" t="s">
        <v>1</v>
      </c>
      <c r="F230" s="153" t="s">
        <v>602</v>
      </c>
      <c r="H230" s="154">
        <v>4.8</v>
      </c>
      <c r="I230" s="155"/>
      <c r="L230" s="150"/>
      <c r="M230" s="156"/>
      <c r="T230" s="157"/>
      <c r="AT230" s="152" t="s">
        <v>158</v>
      </c>
      <c r="AU230" s="152" t="s">
        <v>82</v>
      </c>
      <c r="AV230" s="12" t="s">
        <v>82</v>
      </c>
      <c r="AW230" s="12" t="s">
        <v>31</v>
      </c>
      <c r="AX230" s="12" t="s">
        <v>74</v>
      </c>
      <c r="AY230" s="152" t="s">
        <v>151</v>
      </c>
    </row>
    <row r="231" spans="2:65" s="12" customFormat="1" ht="10.199999999999999">
      <c r="B231" s="150"/>
      <c r="D231" s="151" t="s">
        <v>158</v>
      </c>
      <c r="E231" s="152" t="s">
        <v>1</v>
      </c>
      <c r="F231" s="153" t="s">
        <v>603</v>
      </c>
      <c r="H231" s="154">
        <v>2.8</v>
      </c>
      <c r="I231" s="155"/>
      <c r="L231" s="150"/>
      <c r="M231" s="156"/>
      <c r="T231" s="157"/>
      <c r="AT231" s="152" t="s">
        <v>158</v>
      </c>
      <c r="AU231" s="152" t="s">
        <v>82</v>
      </c>
      <c r="AV231" s="12" t="s">
        <v>82</v>
      </c>
      <c r="AW231" s="12" t="s">
        <v>31</v>
      </c>
      <c r="AX231" s="12" t="s">
        <v>74</v>
      </c>
      <c r="AY231" s="152" t="s">
        <v>151</v>
      </c>
    </row>
    <row r="232" spans="2:65" s="12" customFormat="1" ht="10.199999999999999">
      <c r="B232" s="150"/>
      <c r="D232" s="151" t="s">
        <v>158</v>
      </c>
      <c r="E232" s="152" t="s">
        <v>1</v>
      </c>
      <c r="F232" s="153" t="s">
        <v>604</v>
      </c>
      <c r="H232" s="154">
        <v>2.5</v>
      </c>
      <c r="I232" s="155"/>
      <c r="L232" s="150"/>
      <c r="M232" s="156"/>
      <c r="T232" s="157"/>
      <c r="AT232" s="152" t="s">
        <v>158</v>
      </c>
      <c r="AU232" s="152" t="s">
        <v>82</v>
      </c>
      <c r="AV232" s="12" t="s">
        <v>82</v>
      </c>
      <c r="AW232" s="12" t="s">
        <v>31</v>
      </c>
      <c r="AX232" s="12" t="s">
        <v>74</v>
      </c>
      <c r="AY232" s="152" t="s">
        <v>151</v>
      </c>
    </row>
    <row r="233" spans="2:65" s="13" customFormat="1" ht="10.199999999999999">
      <c r="B233" s="158"/>
      <c r="D233" s="151" t="s">
        <v>158</v>
      </c>
      <c r="E233" s="159" t="s">
        <v>1</v>
      </c>
      <c r="F233" s="160" t="s">
        <v>181</v>
      </c>
      <c r="H233" s="161">
        <v>10.1</v>
      </c>
      <c r="I233" s="162"/>
      <c r="L233" s="158"/>
      <c r="M233" s="163"/>
      <c r="T233" s="164"/>
      <c r="AT233" s="159" t="s">
        <v>158</v>
      </c>
      <c r="AU233" s="159" t="s">
        <v>82</v>
      </c>
      <c r="AV233" s="13" t="s">
        <v>92</v>
      </c>
      <c r="AW233" s="13" t="s">
        <v>31</v>
      </c>
      <c r="AX233" s="13" t="s">
        <v>78</v>
      </c>
      <c r="AY233" s="159" t="s">
        <v>151</v>
      </c>
    </row>
    <row r="234" spans="2:65" s="1" customFormat="1" ht="21.75" customHeight="1">
      <c r="B234" s="31"/>
      <c r="C234" s="165" t="s">
        <v>301</v>
      </c>
      <c r="D234" s="165" t="s">
        <v>257</v>
      </c>
      <c r="E234" s="166" t="s">
        <v>277</v>
      </c>
      <c r="F234" s="167" t="s">
        <v>278</v>
      </c>
      <c r="G234" s="168" t="s">
        <v>156</v>
      </c>
      <c r="H234" s="169">
        <v>4.944</v>
      </c>
      <c r="I234" s="170"/>
      <c r="J234" s="171">
        <f>ROUND(I234*H234,2)</f>
        <v>0</v>
      </c>
      <c r="K234" s="172"/>
      <c r="L234" s="173"/>
      <c r="M234" s="174" t="s">
        <v>1</v>
      </c>
      <c r="N234" s="175" t="s">
        <v>39</v>
      </c>
      <c r="P234" s="146">
        <f>O234*H234</f>
        <v>0</v>
      </c>
      <c r="Q234" s="146">
        <v>0.17599999999999999</v>
      </c>
      <c r="R234" s="146">
        <f>Q234*H234</f>
        <v>0.87014399999999992</v>
      </c>
      <c r="S234" s="146">
        <v>0</v>
      </c>
      <c r="T234" s="147">
        <f>S234*H234</f>
        <v>0</v>
      </c>
      <c r="AR234" s="148" t="s">
        <v>187</v>
      </c>
      <c r="AT234" s="148" t="s">
        <v>257</v>
      </c>
      <c r="AU234" s="148" t="s">
        <v>82</v>
      </c>
      <c r="AY234" s="16" t="s">
        <v>151</v>
      </c>
      <c r="BE234" s="149">
        <f>IF(N234="základní",J234,0)</f>
        <v>0</v>
      </c>
      <c r="BF234" s="149">
        <f>IF(N234="snížená",J234,0)</f>
        <v>0</v>
      </c>
      <c r="BG234" s="149">
        <f>IF(N234="zákl. přenesená",J234,0)</f>
        <v>0</v>
      </c>
      <c r="BH234" s="149">
        <f>IF(N234="sníž. přenesená",J234,0)</f>
        <v>0</v>
      </c>
      <c r="BI234" s="149">
        <f>IF(N234="nulová",J234,0)</f>
        <v>0</v>
      </c>
      <c r="BJ234" s="16" t="s">
        <v>78</v>
      </c>
      <c r="BK234" s="149">
        <f>ROUND(I234*H234,2)</f>
        <v>0</v>
      </c>
      <c r="BL234" s="16" t="s">
        <v>92</v>
      </c>
      <c r="BM234" s="148" t="s">
        <v>644</v>
      </c>
    </row>
    <row r="235" spans="2:65" s="12" customFormat="1" ht="10.199999999999999">
      <c r="B235" s="150"/>
      <c r="D235" s="151" t="s">
        <v>158</v>
      </c>
      <c r="E235" s="152" t="s">
        <v>1</v>
      </c>
      <c r="F235" s="153" t="s">
        <v>602</v>
      </c>
      <c r="H235" s="154">
        <v>4.8</v>
      </c>
      <c r="I235" s="155"/>
      <c r="L235" s="150"/>
      <c r="M235" s="156"/>
      <c r="T235" s="157"/>
      <c r="AT235" s="152" t="s">
        <v>158</v>
      </c>
      <c r="AU235" s="152" t="s">
        <v>82</v>
      </c>
      <c r="AV235" s="12" t="s">
        <v>82</v>
      </c>
      <c r="AW235" s="12" t="s">
        <v>31</v>
      </c>
      <c r="AX235" s="12" t="s">
        <v>78</v>
      </c>
      <c r="AY235" s="152" t="s">
        <v>151</v>
      </c>
    </row>
    <row r="236" spans="2:65" s="12" customFormat="1" ht="10.199999999999999">
      <c r="B236" s="150"/>
      <c r="D236" s="151" t="s">
        <v>158</v>
      </c>
      <c r="F236" s="153" t="s">
        <v>645</v>
      </c>
      <c r="H236" s="154">
        <v>4.944</v>
      </c>
      <c r="I236" s="155"/>
      <c r="L236" s="150"/>
      <c r="M236" s="156"/>
      <c r="T236" s="157"/>
      <c r="AT236" s="152" t="s">
        <v>158</v>
      </c>
      <c r="AU236" s="152" t="s">
        <v>82</v>
      </c>
      <c r="AV236" s="12" t="s">
        <v>82</v>
      </c>
      <c r="AW236" s="12" t="s">
        <v>4</v>
      </c>
      <c r="AX236" s="12" t="s">
        <v>78</v>
      </c>
      <c r="AY236" s="152" t="s">
        <v>151</v>
      </c>
    </row>
    <row r="237" spans="2:65" s="1" customFormat="1" ht="21.75" customHeight="1">
      <c r="B237" s="31"/>
      <c r="C237" s="165" t="s">
        <v>305</v>
      </c>
      <c r="D237" s="165" t="s">
        <v>257</v>
      </c>
      <c r="E237" s="166" t="s">
        <v>282</v>
      </c>
      <c r="F237" s="167" t="s">
        <v>283</v>
      </c>
      <c r="G237" s="168" t="s">
        <v>156</v>
      </c>
      <c r="H237" s="169">
        <v>2.5750000000000002</v>
      </c>
      <c r="I237" s="170"/>
      <c r="J237" s="171">
        <f>ROUND(I237*H237,2)</f>
        <v>0</v>
      </c>
      <c r="K237" s="172"/>
      <c r="L237" s="173"/>
      <c r="M237" s="174" t="s">
        <v>1</v>
      </c>
      <c r="N237" s="175" t="s">
        <v>39</v>
      </c>
      <c r="P237" s="146">
        <f>O237*H237</f>
        <v>0</v>
      </c>
      <c r="Q237" s="146">
        <v>0.15</v>
      </c>
      <c r="R237" s="146">
        <f>Q237*H237</f>
        <v>0.38625000000000004</v>
      </c>
      <c r="S237" s="146">
        <v>0</v>
      </c>
      <c r="T237" s="147">
        <f>S237*H237</f>
        <v>0</v>
      </c>
      <c r="AR237" s="148" t="s">
        <v>187</v>
      </c>
      <c r="AT237" s="148" t="s">
        <v>257</v>
      </c>
      <c r="AU237" s="148" t="s">
        <v>82</v>
      </c>
      <c r="AY237" s="16" t="s">
        <v>151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6" t="s">
        <v>78</v>
      </c>
      <c r="BK237" s="149">
        <f>ROUND(I237*H237,2)</f>
        <v>0</v>
      </c>
      <c r="BL237" s="16" t="s">
        <v>92</v>
      </c>
      <c r="BM237" s="148" t="s">
        <v>646</v>
      </c>
    </row>
    <row r="238" spans="2:65" s="12" customFormat="1" ht="10.199999999999999">
      <c r="B238" s="150"/>
      <c r="D238" s="151" t="s">
        <v>158</v>
      </c>
      <c r="E238" s="152" t="s">
        <v>1</v>
      </c>
      <c r="F238" s="153" t="s">
        <v>604</v>
      </c>
      <c r="H238" s="154">
        <v>2.5</v>
      </c>
      <c r="I238" s="155"/>
      <c r="L238" s="150"/>
      <c r="M238" s="156"/>
      <c r="T238" s="157"/>
      <c r="AT238" s="152" t="s">
        <v>158</v>
      </c>
      <c r="AU238" s="152" t="s">
        <v>82</v>
      </c>
      <c r="AV238" s="12" t="s">
        <v>82</v>
      </c>
      <c r="AW238" s="12" t="s">
        <v>31</v>
      </c>
      <c r="AX238" s="12" t="s">
        <v>78</v>
      </c>
      <c r="AY238" s="152" t="s">
        <v>151</v>
      </c>
    </row>
    <row r="239" spans="2:65" s="12" customFormat="1" ht="10.199999999999999">
      <c r="B239" s="150"/>
      <c r="D239" s="151" t="s">
        <v>158</v>
      </c>
      <c r="F239" s="153" t="s">
        <v>647</v>
      </c>
      <c r="H239" s="154">
        <v>2.5750000000000002</v>
      </c>
      <c r="I239" s="155"/>
      <c r="L239" s="150"/>
      <c r="M239" s="156"/>
      <c r="T239" s="157"/>
      <c r="AT239" s="152" t="s">
        <v>158</v>
      </c>
      <c r="AU239" s="152" t="s">
        <v>82</v>
      </c>
      <c r="AV239" s="12" t="s">
        <v>82</v>
      </c>
      <c r="AW239" s="12" t="s">
        <v>4</v>
      </c>
      <c r="AX239" s="12" t="s">
        <v>78</v>
      </c>
      <c r="AY239" s="152" t="s">
        <v>151</v>
      </c>
    </row>
    <row r="240" spans="2:65" s="1" customFormat="1" ht="24.15" customHeight="1">
      <c r="B240" s="31"/>
      <c r="C240" s="165" t="s">
        <v>310</v>
      </c>
      <c r="D240" s="165" t="s">
        <v>257</v>
      </c>
      <c r="E240" s="166" t="s">
        <v>287</v>
      </c>
      <c r="F240" s="167" t="s">
        <v>288</v>
      </c>
      <c r="G240" s="168" t="s">
        <v>156</v>
      </c>
      <c r="H240" s="169">
        <v>2.8839999999999999</v>
      </c>
      <c r="I240" s="170"/>
      <c r="J240" s="171">
        <f>ROUND(I240*H240,2)</f>
        <v>0</v>
      </c>
      <c r="K240" s="172"/>
      <c r="L240" s="173"/>
      <c r="M240" s="174" t="s">
        <v>1</v>
      </c>
      <c r="N240" s="175" t="s">
        <v>39</v>
      </c>
      <c r="P240" s="146">
        <f>O240*H240</f>
        <v>0</v>
      </c>
      <c r="Q240" s="146">
        <v>0.17499999999999999</v>
      </c>
      <c r="R240" s="146">
        <f>Q240*H240</f>
        <v>0.50469999999999993</v>
      </c>
      <c r="S240" s="146">
        <v>0</v>
      </c>
      <c r="T240" s="147">
        <f>S240*H240</f>
        <v>0</v>
      </c>
      <c r="AR240" s="148" t="s">
        <v>187</v>
      </c>
      <c r="AT240" s="148" t="s">
        <v>257</v>
      </c>
      <c r="AU240" s="148" t="s">
        <v>82</v>
      </c>
      <c r="AY240" s="16" t="s">
        <v>151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6" t="s">
        <v>78</v>
      </c>
      <c r="BK240" s="149">
        <f>ROUND(I240*H240,2)</f>
        <v>0</v>
      </c>
      <c r="BL240" s="16" t="s">
        <v>92</v>
      </c>
      <c r="BM240" s="148" t="s">
        <v>648</v>
      </c>
    </row>
    <row r="241" spans="2:65" s="12" customFormat="1" ht="10.199999999999999">
      <c r="B241" s="150"/>
      <c r="D241" s="151" t="s">
        <v>158</v>
      </c>
      <c r="E241" s="152" t="s">
        <v>1</v>
      </c>
      <c r="F241" s="153" t="s">
        <v>603</v>
      </c>
      <c r="H241" s="154">
        <v>2.8</v>
      </c>
      <c r="I241" s="155"/>
      <c r="L241" s="150"/>
      <c r="M241" s="156"/>
      <c r="T241" s="157"/>
      <c r="AT241" s="152" t="s">
        <v>158</v>
      </c>
      <c r="AU241" s="152" t="s">
        <v>82</v>
      </c>
      <c r="AV241" s="12" t="s">
        <v>82</v>
      </c>
      <c r="AW241" s="12" t="s">
        <v>31</v>
      </c>
      <c r="AX241" s="12" t="s">
        <v>78</v>
      </c>
      <c r="AY241" s="152" t="s">
        <v>151</v>
      </c>
    </row>
    <row r="242" spans="2:65" s="12" customFormat="1" ht="10.199999999999999">
      <c r="B242" s="150"/>
      <c r="D242" s="151" t="s">
        <v>158</v>
      </c>
      <c r="F242" s="153" t="s">
        <v>266</v>
      </c>
      <c r="H242" s="154">
        <v>2.8839999999999999</v>
      </c>
      <c r="I242" s="155"/>
      <c r="L242" s="150"/>
      <c r="M242" s="156"/>
      <c r="T242" s="157"/>
      <c r="AT242" s="152" t="s">
        <v>158</v>
      </c>
      <c r="AU242" s="152" t="s">
        <v>82</v>
      </c>
      <c r="AV242" s="12" t="s">
        <v>82</v>
      </c>
      <c r="AW242" s="12" t="s">
        <v>4</v>
      </c>
      <c r="AX242" s="12" t="s">
        <v>78</v>
      </c>
      <c r="AY242" s="152" t="s">
        <v>151</v>
      </c>
    </row>
    <row r="243" spans="2:65" s="1" customFormat="1" ht="21.75" customHeight="1">
      <c r="B243" s="31"/>
      <c r="C243" s="136" t="s">
        <v>314</v>
      </c>
      <c r="D243" s="136" t="s">
        <v>153</v>
      </c>
      <c r="E243" s="137" t="s">
        <v>292</v>
      </c>
      <c r="F243" s="138" t="s">
        <v>293</v>
      </c>
      <c r="G243" s="139" t="s">
        <v>173</v>
      </c>
      <c r="H243" s="140">
        <v>250</v>
      </c>
      <c r="I243" s="141"/>
      <c r="J243" s="142">
        <f>ROUND(I243*H243,2)</f>
        <v>0</v>
      </c>
      <c r="K243" s="143"/>
      <c r="L243" s="31"/>
      <c r="M243" s="144" t="s">
        <v>1</v>
      </c>
      <c r="N243" s="145" t="s">
        <v>39</v>
      </c>
      <c r="P243" s="146">
        <f>O243*H243</f>
        <v>0</v>
      </c>
      <c r="Q243" s="146">
        <v>3.5999999999999999E-3</v>
      </c>
      <c r="R243" s="146">
        <f>Q243*H243</f>
        <v>0.9</v>
      </c>
      <c r="S243" s="146">
        <v>0</v>
      </c>
      <c r="T243" s="147">
        <f>S243*H243</f>
        <v>0</v>
      </c>
      <c r="AR243" s="148" t="s">
        <v>92</v>
      </c>
      <c r="AT243" s="148" t="s">
        <v>153</v>
      </c>
      <c r="AU243" s="148" t="s">
        <v>82</v>
      </c>
      <c r="AY243" s="16" t="s">
        <v>151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6" t="s">
        <v>78</v>
      </c>
      <c r="BK243" s="149">
        <f>ROUND(I243*H243,2)</f>
        <v>0</v>
      </c>
      <c r="BL243" s="16" t="s">
        <v>92</v>
      </c>
      <c r="BM243" s="148" t="s">
        <v>649</v>
      </c>
    </row>
    <row r="244" spans="2:65" s="11" customFormat="1" ht="22.8" customHeight="1">
      <c r="B244" s="124"/>
      <c r="D244" s="125" t="s">
        <v>73</v>
      </c>
      <c r="E244" s="134" t="s">
        <v>187</v>
      </c>
      <c r="F244" s="134" t="s">
        <v>295</v>
      </c>
      <c r="I244" s="127"/>
      <c r="J244" s="135">
        <f>BK244</f>
        <v>0</v>
      </c>
      <c r="L244" s="124"/>
      <c r="M244" s="129"/>
      <c r="P244" s="130">
        <f>P245</f>
        <v>0</v>
      </c>
      <c r="R244" s="130">
        <f>R245</f>
        <v>1.69472</v>
      </c>
      <c r="T244" s="131">
        <f>T245</f>
        <v>0</v>
      </c>
      <c r="AR244" s="125" t="s">
        <v>78</v>
      </c>
      <c r="AT244" s="132" t="s">
        <v>73</v>
      </c>
      <c r="AU244" s="132" t="s">
        <v>78</v>
      </c>
      <c r="AY244" s="125" t="s">
        <v>151</v>
      </c>
      <c r="BK244" s="133">
        <f>BK245</f>
        <v>0</v>
      </c>
    </row>
    <row r="245" spans="2:65" s="1" customFormat="1" ht="24.15" customHeight="1">
      <c r="B245" s="31"/>
      <c r="C245" s="136" t="s">
        <v>319</v>
      </c>
      <c r="D245" s="136" t="s">
        <v>153</v>
      </c>
      <c r="E245" s="137" t="s">
        <v>302</v>
      </c>
      <c r="F245" s="138" t="s">
        <v>303</v>
      </c>
      <c r="G245" s="139" t="s">
        <v>299</v>
      </c>
      <c r="H245" s="140">
        <v>4</v>
      </c>
      <c r="I245" s="141"/>
      <c r="J245" s="142">
        <f>ROUND(I245*H245,2)</f>
        <v>0</v>
      </c>
      <c r="K245" s="143"/>
      <c r="L245" s="31"/>
      <c r="M245" s="144" t="s">
        <v>1</v>
      </c>
      <c r="N245" s="145" t="s">
        <v>39</v>
      </c>
      <c r="P245" s="146">
        <f>O245*H245</f>
        <v>0</v>
      </c>
      <c r="Q245" s="146">
        <v>0.42368</v>
      </c>
      <c r="R245" s="146">
        <f>Q245*H245</f>
        <v>1.69472</v>
      </c>
      <c r="S245" s="146">
        <v>0</v>
      </c>
      <c r="T245" s="147">
        <f>S245*H245</f>
        <v>0</v>
      </c>
      <c r="AR245" s="148" t="s">
        <v>92</v>
      </c>
      <c r="AT245" s="148" t="s">
        <v>153</v>
      </c>
      <c r="AU245" s="148" t="s">
        <v>82</v>
      </c>
      <c r="AY245" s="16" t="s">
        <v>151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6" t="s">
        <v>78</v>
      </c>
      <c r="BK245" s="149">
        <f>ROUND(I245*H245,2)</f>
        <v>0</v>
      </c>
      <c r="BL245" s="16" t="s">
        <v>92</v>
      </c>
      <c r="BM245" s="148" t="s">
        <v>650</v>
      </c>
    </row>
    <row r="246" spans="2:65" s="11" customFormat="1" ht="22.8" customHeight="1">
      <c r="B246" s="124"/>
      <c r="D246" s="125" t="s">
        <v>73</v>
      </c>
      <c r="E246" s="134" t="s">
        <v>192</v>
      </c>
      <c r="F246" s="134" t="s">
        <v>309</v>
      </c>
      <c r="I246" s="127"/>
      <c r="J246" s="135">
        <f>BK246</f>
        <v>0</v>
      </c>
      <c r="L246" s="124"/>
      <c r="M246" s="129"/>
      <c r="P246" s="130">
        <f>SUM(P247:P264)</f>
        <v>0</v>
      </c>
      <c r="R246" s="130">
        <f>SUM(R247:R264)</f>
        <v>182.53632504000001</v>
      </c>
      <c r="T246" s="131">
        <f>SUM(T247:T264)</f>
        <v>0.124</v>
      </c>
      <c r="AR246" s="125" t="s">
        <v>78</v>
      </c>
      <c r="AT246" s="132" t="s">
        <v>73</v>
      </c>
      <c r="AU246" s="132" t="s">
        <v>78</v>
      </c>
      <c r="AY246" s="125" t="s">
        <v>151</v>
      </c>
      <c r="BK246" s="133">
        <f>SUM(BK247:BK264)</f>
        <v>0</v>
      </c>
    </row>
    <row r="247" spans="2:65" s="1" customFormat="1" ht="33" customHeight="1">
      <c r="B247" s="31"/>
      <c r="C247" s="136" t="s">
        <v>324</v>
      </c>
      <c r="D247" s="136" t="s">
        <v>153</v>
      </c>
      <c r="E247" s="137" t="s">
        <v>311</v>
      </c>
      <c r="F247" s="138" t="s">
        <v>312</v>
      </c>
      <c r="G247" s="139" t="s">
        <v>173</v>
      </c>
      <c r="H247" s="140">
        <v>201</v>
      </c>
      <c r="I247" s="141"/>
      <c r="J247" s="142">
        <f>ROUND(I247*H247,2)</f>
        <v>0</v>
      </c>
      <c r="K247" s="143"/>
      <c r="L247" s="31"/>
      <c r="M247" s="144" t="s">
        <v>1</v>
      </c>
      <c r="N247" s="145" t="s">
        <v>39</v>
      </c>
      <c r="P247" s="146">
        <f>O247*H247</f>
        <v>0</v>
      </c>
      <c r="Q247" s="146">
        <v>0.14215</v>
      </c>
      <c r="R247" s="146">
        <f>Q247*H247</f>
        <v>28.572150000000001</v>
      </c>
      <c r="S247" s="146">
        <v>0</v>
      </c>
      <c r="T247" s="147">
        <f>S247*H247</f>
        <v>0</v>
      </c>
      <c r="AR247" s="148" t="s">
        <v>92</v>
      </c>
      <c r="AT247" s="148" t="s">
        <v>153</v>
      </c>
      <c r="AU247" s="148" t="s">
        <v>82</v>
      </c>
      <c r="AY247" s="16" t="s">
        <v>151</v>
      </c>
      <c r="BE247" s="149">
        <f>IF(N247="základní",J247,0)</f>
        <v>0</v>
      </c>
      <c r="BF247" s="149">
        <f>IF(N247="snížená",J247,0)</f>
        <v>0</v>
      </c>
      <c r="BG247" s="149">
        <f>IF(N247="zákl. přenesená",J247,0)</f>
        <v>0</v>
      </c>
      <c r="BH247" s="149">
        <f>IF(N247="sníž. přenesená",J247,0)</f>
        <v>0</v>
      </c>
      <c r="BI247" s="149">
        <f>IF(N247="nulová",J247,0)</f>
        <v>0</v>
      </c>
      <c r="BJ247" s="16" t="s">
        <v>78</v>
      </c>
      <c r="BK247" s="149">
        <f>ROUND(I247*H247,2)</f>
        <v>0</v>
      </c>
      <c r="BL247" s="16" t="s">
        <v>92</v>
      </c>
      <c r="BM247" s="148" t="s">
        <v>651</v>
      </c>
    </row>
    <row r="248" spans="2:65" s="1" customFormat="1" ht="16.5" customHeight="1">
      <c r="B248" s="31"/>
      <c r="C248" s="165" t="s">
        <v>329</v>
      </c>
      <c r="D248" s="165" t="s">
        <v>257</v>
      </c>
      <c r="E248" s="166" t="s">
        <v>315</v>
      </c>
      <c r="F248" s="167" t="s">
        <v>316</v>
      </c>
      <c r="G248" s="168" t="s">
        <v>299</v>
      </c>
      <c r="H248" s="169">
        <v>812.04</v>
      </c>
      <c r="I248" s="170"/>
      <c r="J248" s="171">
        <f>ROUND(I248*H248,2)</f>
        <v>0</v>
      </c>
      <c r="K248" s="172"/>
      <c r="L248" s="173"/>
      <c r="M248" s="174" t="s">
        <v>1</v>
      </c>
      <c r="N248" s="175" t="s">
        <v>39</v>
      </c>
      <c r="P248" s="146">
        <f>O248*H248</f>
        <v>0</v>
      </c>
      <c r="Q248" s="146">
        <v>4.5999999999999999E-2</v>
      </c>
      <c r="R248" s="146">
        <f>Q248*H248</f>
        <v>37.353839999999998</v>
      </c>
      <c r="S248" s="146">
        <v>0</v>
      </c>
      <c r="T248" s="147">
        <f>S248*H248</f>
        <v>0</v>
      </c>
      <c r="AR248" s="148" t="s">
        <v>187</v>
      </c>
      <c r="AT248" s="148" t="s">
        <v>257</v>
      </c>
      <c r="AU248" s="148" t="s">
        <v>82</v>
      </c>
      <c r="AY248" s="16" t="s">
        <v>151</v>
      </c>
      <c r="BE248" s="149">
        <f>IF(N248="základní",J248,0)</f>
        <v>0</v>
      </c>
      <c r="BF248" s="149">
        <f>IF(N248="snížená",J248,0)</f>
        <v>0</v>
      </c>
      <c r="BG248" s="149">
        <f>IF(N248="zákl. přenesená",J248,0)</f>
        <v>0</v>
      </c>
      <c r="BH248" s="149">
        <f>IF(N248="sníž. přenesená",J248,0)</f>
        <v>0</v>
      </c>
      <c r="BI248" s="149">
        <f>IF(N248="nulová",J248,0)</f>
        <v>0</v>
      </c>
      <c r="BJ248" s="16" t="s">
        <v>78</v>
      </c>
      <c r="BK248" s="149">
        <f>ROUND(I248*H248,2)</f>
        <v>0</v>
      </c>
      <c r="BL248" s="16" t="s">
        <v>92</v>
      </c>
      <c r="BM248" s="148" t="s">
        <v>652</v>
      </c>
    </row>
    <row r="249" spans="2:65" s="12" customFormat="1" ht="10.199999999999999">
      <c r="B249" s="150"/>
      <c r="D249" s="151" t="s">
        <v>158</v>
      </c>
      <c r="F249" s="153" t="s">
        <v>653</v>
      </c>
      <c r="H249" s="154">
        <v>812.04</v>
      </c>
      <c r="I249" s="155"/>
      <c r="L249" s="150"/>
      <c r="M249" s="156"/>
      <c r="T249" s="157"/>
      <c r="AT249" s="152" t="s">
        <v>158</v>
      </c>
      <c r="AU249" s="152" t="s">
        <v>82</v>
      </c>
      <c r="AV249" s="12" t="s">
        <v>82</v>
      </c>
      <c r="AW249" s="12" t="s">
        <v>4</v>
      </c>
      <c r="AX249" s="12" t="s">
        <v>78</v>
      </c>
      <c r="AY249" s="152" t="s">
        <v>151</v>
      </c>
    </row>
    <row r="250" spans="2:65" s="1" customFormat="1" ht="33" customHeight="1">
      <c r="B250" s="31"/>
      <c r="C250" s="136" t="s">
        <v>333</v>
      </c>
      <c r="D250" s="136" t="s">
        <v>153</v>
      </c>
      <c r="E250" s="137" t="s">
        <v>320</v>
      </c>
      <c r="F250" s="138" t="s">
        <v>321</v>
      </c>
      <c r="G250" s="139" t="s">
        <v>173</v>
      </c>
      <c r="H250" s="140">
        <v>510.1</v>
      </c>
      <c r="I250" s="141"/>
      <c r="J250" s="142">
        <f>ROUND(I250*H250,2)</f>
        <v>0</v>
      </c>
      <c r="K250" s="143"/>
      <c r="L250" s="31"/>
      <c r="M250" s="144" t="s">
        <v>1</v>
      </c>
      <c r="N250" s="145" t="s">
        <v>39</v>
      </c>
      <c r="P250" s="146">
        <f>O250*H250</f>
        <v>0</v>
      </c>
      <c r="Q250" s="146">
        <v>0.15540000000000001</v>
      </c>
      <c r="R250" s="146">
        <f>Q250*H250</f>
        <v>79.269540000000006</v>
      </c>
      <c r="S250" s="146">
        <v>0</v>
      </c>
      <c r="T250" s="147">
        <f>S250*H250</f>
        <v>0</v>
      </c>
      <c r="AR250" s="148" t="s">
        <v>92</v>
      </c>
      <c r="AT250" s="148" t="s">
        <v>153</v>
      </c>
      <c r="AU250" s="148" t="s">
        <v>82</v>
      </c>
      <c r="AY250" s="16" t="s">
        <v>151</v>
      </c>
      <c r="BE250" s="149">
        <f>IF(N250="základní",J250,0)</f>
        <v>0</v>
      </c>
      <c r="BF250" s="149">
        <f>IF(N250="snížená",J250,0)</f>
        <v>0</v>
      </c>
      <c r="BG250" s="149">
        <f>IF(N250="zákl. přenesená",J250,0)</f>
        <v>0</v>
      </c>
      <c r="BH250" s="149">
        <f>IF(N250="sníž. přenesená",J250,0)</f>
        <v>0</v>
      </c>
      <c r="BI250" s="149">
        <f>IF(N250="nulová",J250,0)</f>
        <v>0</v>
      </c>
      <c r="BJ250" s="16" t="s">
        <v>78</v>
      </c>
      <c r="BK250" s="149">
        <f>ROUND(I250*H250,2)</f>
        <v>0</v>
      </c>
      <c r="BL250" s="16" t="s">
        <v>92</v>
      </c>
      <c r="BM250" s="148" t="s">
        <v>654</v>
      </c>
    </row>
    <row r="251" spans="2:65" s="12" customFormat="1" ht="10.199999999999999">
      <c r="B251" s="150"/>
      <c r="D251" s="151" t="s">
        <v>158</v>
      </c>
      <c r="E251" s="152" t="s">
        <v>1</v>
      </c>
      <c r="F251" s="153" t="s">
        <v>655</v>
      </c>
      <c r="H251" s="154">
        <v>510.1</v>
      </c>
      <c r="I251" s="155"/>
      <c r="L251" s="150"/>
      <c r="M251" s="156"/>
      <c r="T251" s="157"/>
      <c r="AT251" s="152" t="s">
        <v>158</v>
      </c>
      <c r="AU251" s="152" t="s">
        <v>82</v>
      </c>
      <c r="AV251" s="12" t="s">
        <v>82</v>
      </c>
      <c r="AW251" s="12" t="s">
        <v>31</v>
      </c>
      <c r="AX251" s="12" t="s">
        <v>78</v>
      </c>
      <c r="AY251" s="152" t="s">
        <v>151</v>
      </c>
    </row>
    <row r="252" spans="2:65" s="1" customFormat="1" ht="16.5" customHeight="1">
      <c r="B252" s="31"/>
      <c r="C252" s="165" t="s">
        <v>338</v>
      </c>
      <c r="D252" s="165" t="s">
        <v>257</v>
      </c>
      <c r="E252" s="166" t="s">
        <v>325</v>
      </c>
      <c r="F252" s="167" t="s">
        <v>326</v>
      </c>
      <c r="G252" s="168" t="s">
        <v>173</v>
      </c>
      <c r="H252" s="169">
        <v>227.46</v>
      </c>
      <c r="I252" s="170"/>
      <c r="J252" s="171">
        <f>ROUND(I252*H252,2)</f>
        <v>0</v>
      </c>
      <c r="K252" s="172"/>
      <c r="L252" s="173"/>
      <c r="M252" s="174" t="s">
        <v>1</v>
      </c>
      <c r="N252" s="175" t="s">
        <v>39</v>
      </c>
      <c r="P252" s="146">
        <f>O252*H252</f>
        <v>0</v>
      </c>
      <c r="Q252" s="146">
        <v>0.08</v>
      </c>
      <c r="R252" s="146">
        <f>Q252*H252</f>
        <v>18.1968</v>
      </c>
      <c r="S252" s="146">
        <v>0</v>
      </c>
      <c r="T252" s="147">
        <f>S252*H252</f>
        <v>0</v>
      </c>
      <c r="AR252" s="148" t="s">
        <v>187</v>
      </c>
      <c r="AT252" s="148" t="s">
        <v>257</v>
      </c>
      <c r="AU252" s="148" t="s">
        <v>82</v>
      </c>
      <c r="AY252" s="16" t="s">
        <v>151</v>
      </c>
      <c r="BE252" s="149">
        <f>IF(N252="základní",J252,0)</f>
        <v>0</v>
      </c>
      <c r="BF252" s="149">
        <f>IF(N252="snížená",J252,0)</f>
        <v>0</v>
      </c>
      <c r="BG252" s="149">
        <f>IF(N252="zákl. přenesená",J252,0)</f>
        <v>0</v>
      </c>
      <c r="BH252" s="149">
        <f>IF(N252="sníž. přenesená",J252,0)</f>
        <v>0</v>
      </c>
      <c r="BI252" s="149">
        <f>IF(N252="nulová",J252,0)</f>
        <v>0</v>
      </c>
      <c r="BJ252" s="16" t="s">
        <v>78</v>
      </c>
      <c r="BK252" s="149">
        <f>ROUND(I252*H252,2)</f>
        <v>0</v>
      </c>
      <c r="BL252" s="16" t="s">
        <v>92</v>
      </c>
      <c r="BM252" s="148" t="s">
        <v>656</v>
      </c>
    </row>
    <row r="253" spans="2:65" s="12" customFormat="1" ht="10.199999999999999">
      <c r="B253" s="150"/>
      <c r="D253" s="151" t="s">
        <v>158</v>
      </c>
      <c r="F253" s="153" t="s">
        <v>657</v>
      </c>
      <c r="H253" s="154">
        <v>227.46</v>
      </c>
      <c r="I253" s="155"/>
      <c r="L253" s="150"/>
      <c r="M253" s="156"/>
      <c r="T253" s="157"/>
      <c r="AT253" s="152" t="s">
        <v>158</v>
      </c>
      <c r="AU253" s="152" t="s">
        <v>82</v>
      </c>
      <c r="AV253" s="12" t="s">
        <v>82</v>
      </c>
      <c r="AW253" s="12" t="s">
        <v>4</v>
      </c>
      <c r="AX253" s="12" t="s">
        <v>78</v>
      </c>
      <c r="AY253" s="152" t="s">
        <v>151</v>
      </c>
    </row>
    <row r="254" spans="2:65" s="1" customFormat="1" ht="24.15" customHeight="1">
      <c r="B254" s="31"/>
      <c r="C254" s="165" t="s">
        <v>343</v>
      </c>
      <c r="D254" s="165" t="s">
        <v>257</v>
      </c>
      <c r="E254" s="166" t="s">
        <v>330</v>
      </c>
      <c r="F254" s="167" t="s">
        <v>331</v>
      </c>
      <c r="G254" s="168" t="s">
        <v>173</v>
      </c>
      <c r="H254" s="169">
        <v>9</v>
      </c>
      <c r="I254" s="170"/>
      <c r="J254" s="171">
        <f>ROUND(I254*H254,2)</f>
        <v>0</v>
      </c>
      <c r="K254" s="172"/>
      <c r="L254" s="173"/>
      <c r="M254" s="174" t="s">
        <v>1</v>
      </c>
      <c r="N254" s="175" t="s">
        <v>39</v>
      </c>
      <c r="P254" s="146">
        <f>O254*H254</f>
        <v>0</v>
      </c>
      <c r="Q254" s="146">
        <v>6.5670000000000006E-2</v>
      </c>
      <c r="R254" s="146">
        <f>Q254*H254</f>
        <v>0.59103000000000006</v>
      </c>
      <c r="S254" s="146">
        <v>0</v>
      </c>
      <c r="T254" s="147">
        <f>S254*H254</f>
        <v>0</v>
      </c>
      <c r="AR254" s="148" t="s">
        <v>187</v>
      </c>
      <c r="AT254" s="148" t="s">
        <v>257</v>
      </c>
      <c r="AU254" s="148" t="s">
        <v>82</v>
      </c>
      <c r="AY254" s="16" t="s">
        <v>151</v>
      </c>
      <c r="BE254" s="149">
        <f>IF(N254="základní",J254,0)</f>
        <v>0</v>
      </c>
      <c r="BF254" s="149">
        <f>IF(N254="snížená",J254,0)</f>
        <v>0</v>
      </c>
      <c r="BG254" s="149">
        <f>IF(N254="zákl. přenesená",J254,0)</f>
        <v>0</v>
      </c>
      <c r="BH254" s="149">
        <f>IF(N254="sníž. přenesená",J254,0)</f>
        <v>0</v>
      </c>
      <c r="BI254" s="149">
        <f>IF(N254="nulová",J254,0)</f>
        <v>0</v>
      </c>
      <c r="BJ254" s="16" t="s">
        <v>78</v>
      </c>
      <c r="BK254" s="149">
        <f>ROUND(I254*H254,2)</f>
        <v>0</v>
      </c>
      <c r="BL254" s="16" t="s">
        <v>92</v>
      </c>
      <c r="BM254" s="148" t="s">
        <v>658</v>
      </c>
    </row>
    <row r="255" spans="2:65" s="1" customFormat="1" ht="24.15" customHeight="1">
      <c r="B255" s="31"/>
      <c r="C255" s="165" t="s">
        <v>347</v>
      </c>
      <c r="D255" s="165" t="s">
        <v>257</v>
      </c>
      <c r="E255" s="166" t="s">
        <v>334</v>
      </c>
      <c r="F255" s="167" t="s">
        <v>335</v>
      </c>
      <c r="G255" s="168" t="s">
        <v>173</v>
      </c>
      <c r="H255" s="169">
        <v>18</v>
      </c>
      <c r="I255" s="170"/>
      <c r="J255" s="171">
        <f>ROUND(I255*H255,2)</f>
        <v>0</v>
      </c>
      <c r="K255" s="172"/>
      <c r="L255" s="173"/>
      <c r="M255" s="174" t="s">
        <v>1</v>
      </c>
      <c r="N255" s="175" t="s">
        <v>39</v>
      </c>
      <c r="P255" s="146">
        <f>O255*H255</f>
        <v>0</v>
      </c>
      <c r="Q255" s="146">
        <v>4.8300000000000003E-2</v>
      </c>
      <c r="R255" s="146">
        <f>Q255*H255</f>
        <v>0.86940000000000006</v>
      </c>
      <c r="S255" s="146">
        <v>0</v>
      </c>
      <c r="T255" s="147">
        <f>S255*H255</f>
        <v>0</v>
      </c>
      <c r="AR255" s="148" t="s">
        <v>187</v>
      </c>
      <c r="AT255" s="148" t="s">
        <v>257</v>
      </c>
      <c r="AU255" s="148" t="s">
        <v>82</v>
      </c>
      <c r="AY255" s="16" t="s">
        <v>151</v>
      </c>
      <c r="BE255" s="149">
        <f>IF(N255="základní",J255,0)</f>
        <v>0</v>
      </c>
      <c r="BF255" s="149">
        <f>IF(N255="snížená",J255,0)</f>
        <v>0</v>
      </c>
      <c r="BG255" s="149">
        <f>IF(N255="zákl. přenesená",J255,0)</f>
        <v>0</v>
      </c>
      <c r="BH255" s="149">
        <f>IF(N255="sníž. přenesená",J255,0)</f>
        <v>0</v>
      </c>
      <c r="BI255" s="149">
        <f>IF(N255="nulová",J255,0)</f>
        <v>0</v>
      </c>
      <c r="BJ255" s="16" t="s">
        <v>78</v>
      </c>
      <c r="BK255" s="149">
        <f>ROUND(I255*H255,2)</f>
        <v>0</v>
      </c>
      <c r="BL255" s="16" t="s">
        <v>92</v>
      </c>
      <c r="BM255" s="148" t="s">
        <v>659</v>
      </c>
    </row>
    <row r="256" spans="2:65" s="12" customFormat="1" ht="10.199999999999999">
      <c r="B256" s="150"/>
      <c r="D256" s="151" t="s">
        <v>158</v>
      </c>
      <c r="E256" s="152" t="s">
        <v>1</v>
      </c>
      <c r="F256" s="153" t="s">
        <v>660</v>
      </c>
      <c r="H256" s="154">
        <v>18</v>
      </c>
      <c r="I256" s="155"/>
      <c r="L256" s="150"/>
      <c r="M256" s="156"/>
      <c r="T256" s="157"/>
      <c r="AT256" s="152" t="s">
        <v>158</v>
      </c>
      <c r="AU256" s="152" t="s">
        <v>82</v>
      </c>
      <c r="AV256" s="12" t="s">
        <v>82</v>
      </c>
      <c r="AW256" s="12" t="s">
        <v>31</v>
      </c>
      <c r="AX256" s="12" t="s">
        <v>78</v>
      </c>
      <c r="AY256" s="152" t="s">
        <v>151</v>
      </c>
    </row>
    <row r="257" spans="2:65" s="1" customFormat="1" ht="16.5" customHeight="1">
      <c r="B257" s="31"/>
      <c r="C257" s="165" t="s">
        <v>353</v>
      </c>
      <c r="D257" s="165" t="s">
        <v>257</v>
      </c>
      <c r="E257" s="166" t="s">
        <v>339</v>
      </c>
      <c r="F257" s="167" t="s">
        <v>340</v>
      </c>
      <c r="G257" s="168" t="s">
        <v>173</v>
      </c>
      <c r="H257" s="169">
        <v>246.94200000000001</v>
      </c>
      <c r="I257" s="170"/>
      <c r="J257" s="171">
        <f>ROUND(I257*H257,2)</f>
        <v>0</v>
      </c>
      <c r="K257" s="172"/>
      <c r="L257" s="173"/>
      <c r="M257" s="174" t="s">
        <v>1</v>
      </c>
      <c r="N257" s="175" t="s">
        <v>39</v>
      </c>
      <c r="P257" s="146">
        <f>O257*H257</f>
        <v>0</v>
      </c>
      <c r="Q257" s="146">
        <v>5.6120000000000003E-2</v>
      </c>
      <c r="R257" s="146">
        <f>Q257*H257</f>
        <v>13.858385040000002</v>
      </c>
      <c r="S257" s="146">
        <v>0</v>
      </c>
      <c r="T257" s="147">
        <f>S257*H257</f>
        <v>0</v>
      </c>
      <c r="AR257" s="148" t="s">
        <v>187</v>
      </c>
      <c r="AT257" s="148" t="s">
        <v>257</v>
      </c>
      <c r="AU257" s="148" t="s">
        <v>82</v>
      </c>
      <c r="AY257" s="16" t="s">
        <v>151</v>
      </c>
      <c r="BE257" s="149">
        <f>IF(N257="základní",J257,0)</f>
        <v>0</v>
      </c>
      <c r="BF257" s="149">
        <f>IF(N257="snížená",J257,0)</f>
        <v>0</v>
      </c>
      <c r="BG257" s="149">
        <f>IF(N257="zákl. přenesená",J257,0)</f>
        <v>0</v>
      </c>
      <c r="BH257" s="149">
        <f>IF(N257="sníž. přenesená",J257,0)</f>
        <v>0</v>
      </c>
      <c r="BI257" s="149">
        <f>IF(N257="nulová",J257,0)</f>
        <v>0</v>
      </c>
      <c r="BJ257" s="16" t="s">
        <v>78</v>
      </c>
      <c r="BK257" s="149">
        <f>ROUND(I257*H257,2)</f>
        <v>0</v>
      </c>
      <c r="BL257" s="16" t="s">
        <v>92</v>
      </c>
      <c r="BM257" s="148" t="s">
        <v>661</v>
      </c>
    </row>
    <row r="258" spans="2:65" s="12" customFormat="1" ht="10.199999999999999">
      <c r="B258" s="150"/>
      <c r="D258" s="151" t="s">
        <v>158</v>
      </c>
      <c r="F258" s="153" t="s">
        <v>662</v>
      </c>
      <c r="H258" s="154">
        <v>246.94200000000001</v>
      </c>
      <c r="I258" s="155"/>
      <c r="L258" s="150"/>
      <c r="M258" s="156"/>
      <c r="T258" s="157"/>
      <c r="AT258" s="152" t="s">
        <v>158</v>
      </c>
      <c r="AU258" s="152" t="s">
        <v>82</v>
      </c>
      <c r="AV258" s="12" t="s">
        <v>82</v>
      </c>
      <c r="AW258" s="12" t="s">
        <v>4</v>
      </c>
      <c r="AX258" s="12" t="s">
        <v>78</v>
      </c>
      <c r="AY258" s="152" t="s">
        <v>151</v>
      </c>
    </row>
    <row r="259" spans="2:65" s="1" customFormat="1" ht="16.5" customHeight="1">
      <c r="B259" s="31"/>
      <c r="C259" s="165" t="s">
        <v>357</v>
      </c>
      <c r="D259" s="165" t="s">
        <v>257</v>
      </c>
      <c r="E259" s="166" t="s">
        <v>663</v>
      </c>
      <c r="F259" s="167" t="s">
        <v>664</v>
      </c>
      <c r="G259" s="168" t="s">
        <v>173</v>
      </c>
      <c r="H259" s="169">
        <v>3</v>
      </c>
      <c r="I259" s="170"/>
      <c r="J259" s="171">
        <f>ROUND(I259*H259,2)</f>
        <v>0</v>
      </c>
      <c r="K259" s="172"/>
      <c r="L259" s="173"/>
      <c r="M259" s="174" t="s">
        <v>1</v>
      </c>
      <c r="N259" s="175" t="s">
        <v>39</v>
      </c>
      <c r="P259" s="146">
        <f>O259*H259</f>
        <v>0</v>
      </c>
      <c r="Q259" s="146">
        <v>0.15</v>
      </c>
      <c r="R259" s="146">
        <f>Q259*H259</f>
        <v>0.44999999999999996</v>
      </c>
      <c r="S259" s="146">
        <v>0</v>
      </c>
      <c r="T259" s="147">
        <f>S259*H259</f>
        <v>0</v>
      </c>
      <c r="AR259" s="148" t="s">
        <v>187</v>
      </c>
      <c r="AT259" s="148" t="s">
        <v>257</v>
      </c>
      <c r="AU259" s="148" t="s">
        <v>82</v>
      </c>
      <c r="AY259" s="16" t="s">
        <v>151</v>
      </c>
      <c r="BE259" s="149">
        <f>IF(N259="základní",J259,0)</f>
        <v>0</v>
      </c>
      <c r="BF259" s="149">
        <f>IF(N259="snížená",J259,0)</f>
        <v>0</v>
      </c>
      <c r="BG259" s="149">
        <f>IF(N259="zákl. přenesená",J259,0)</f>
        <v>0</v>
      </c>
      <c r="BH259" s="149">
        <f>IF(N259="sníž. přenesená",J259,0)</f>
        <v>0</v>
      </c>
      <c r="BI259" s="149">
        <f>IF(N259="nulová",J259,0)</f>
        <v>0</v>
      </c>
      <c r="BJ259" s="16" t="s">
        <v>78</v>
      </c>
      <c r="BK259" s="149">
        <f>ROUND(I259*H259,2)</f>
        <v>0</v>
      </c>
      <c r="BL259" s="16" t="s">
        <v>92</v>
      </c>
      <c r="BM259" s="148" t="s">
        <v>665</v>
      </c>
    </row>
    <row r="260" spans="2:65" s="1" customFormat="1" ht="16.5" customHeight="1">
      <c r="B260" s="31"/>
      <c r="C260" s="165" t="s">
        <v>362</v>
      </c>
      <c r="D260" s="165" t="s">
        <v>257</v>
      </c>
      <c r="E260" s="166" t="s">
        <v>666</v>
      </c>
      <c r="F260" s="167" t="s">
        <v>667</v>
      </c>
      <c r="G260" s="168" t="s">
        <v>173</v>
      </c>
      <c r="H260" s="169">
        <v>15</v>
      </c>
      <c r="I260" s="170"/>
      <c r="J260" s="171">
        <f>ROUND(I260*H260,2)</f>
        <v>0</v>
      </c>
      <c r="K260" s="172"/>
      <c r="L260" s="173"/>
      <c r="M260" s="174" t="s">
        <v>1</v>
      </c>
      <c r="N260" s="175" t="s">
        <v>39</v>
      </c>
      <c r="P260" s="146">
        <f>O260*H260</f>
        <v>0</v>
      </c>
      <c r="Q260" s="146">
        <v>0.22500000000000001</v>
      </c>
      <c r="R260" s="146">
        <f>Q260*H260</f>
        <v>3.375</v>
      </c>
      <c r="S260" s="146">
        <v>0</v>
      </c>
      <c r="T260" s="147">
        <f>S260*H260</f>
        <v>0</v>
      </c>
      <c r="AR260" s="148" t="s">
        <v>187</v>
      </c>
      <c r="AT260" s="148" t="s">
        <v>257</v>
      </c>
      <c r="AU260" s="148" t="s">
        <v>82</v>
      </c>
      <c r="AY260" s="16" t="s">
        <v>151</v>
      </c>
      <c r="BE260" s="149">
        <f>IF(N260="základní",J260,0)</f>
        <v>0</v>
      </c>
      <c r="BF260" s="149">
        <f>IF(N260="snížená",J260,0)</f>
        <v>0</v>
      </c>
      <c r="BG260" s="149">
        <f>IF(N260="zákl. přenesená",J260,0)</f>
        <v>0</v>
      </c>
      <c r="BH260" s="149">
        <f>IF(N260="sníž. přenesená",J260,0)</f>
        <v>0</v>
      </c>
      <c r="BI260" s="149">
        <f>IF(N260="nulová",J260,0)</f>
        <v>0</v>
      </c>
      <c r="BJ260" s="16" t="s">
        <v>78</v>
      </c>
      <c r="BK260" s="149">
        <f>ROUND(I260*H260,2)</f>
        <v>0</v>
      </c>
      <c r="BL260" s="16" t="s">
        <v>92</v>
      </c>
      <c r="BM260" s="148" t="s">
        <v>668</v>
      </c>
    </row>
    <row r="261" spans="2:65" s="1" customFormat="1" ht="24.15" customHeight="1">
      <c r="B261" s="31"/>
      <c r="C261" s="136" t="s">
        <v>368</v>
      </c>
      <c r="D261" s="136" t="s">
        <v>153</v>
      </c>
      <c r="E261" s="137" t="s">
        <v>344</v>
      </c>
      <c r="F261" s="138" t="s">
        <v>345</v>
      </c>
      <c r="G261" s="139" t="s">
        <v>173</v>
      </c>
      <c r="H261" s="140">
        <v>250</v>
      </c>
      <c r="I261" s="141"/>
      <c r="J261" s="142">
        <f>ROUND(I261*H261,2)</f>
        <v>0</v>
      </c>
      <c r="K261" s="143"/>
      <c r="L261" s="31"/>
      <c r="M261" s="144" t="s">
        <v>1</v>
      </c>
      <c r="N261" s="145" t="s">
        <v>39</v>
      </c>
      <c r="P261" s="146">
        <f>O261*H261</f>
        <v>0</v>
      </c>
      <c r="Q261" s="146">
        <v>0</v>
      </c>
      <c r="R261" s="146">
        <f>Q261*H261</f>
        <v>0</v>
      </c>
      <c r="S261" s="146">
        <v>0</v>
      </c>
      <c r="T261" s="147">
        <f>S261*H261</f>
        <v>0</v>
      </c>
      <c r="AR261" s="148" t="s">
        <v>92</v>
      </c>
      <c r="AT261" s="148" t="s">
        <v>153</v>
      </c>
      <c r="AU261" s="148" t="s">
        <v>82</v>
      </c>
      <c r="AY261" s="16" t="s">
        <v>151</v>
      </c>
      <c r="BE261" s="149">
        <f>IF(N261="základní",J261,0)</f>
        <v>0</v>
      </c>
      <c r="BF261" s="149">
        <f>IF(N261="snížená",J261,0)</f>
        <v>0</v>
      </c>
      <c r="BG261" s="149">
        <f>IF(N261="zákl. přenesená",J261,0)</f>
        <v>0</v>
      </c>
      <c r="BH261" s="149">
        <f>IF(N261="sníž. přenesená",J261,0)</f>
        <v>0</v>
      </c>
      <c r="BI261" s="149">
        <f>IF(N261="nulová",J261,0)</f>
        <v>0</v>
      </c>
      <c r="BJ261" s="16" t="s">
        <v>78</v>
      </c>
      <c r="BK261" s="149">
        <f>ROUND(I261*H261,2)</f>
        <v>0</v>
      </c>
      <c r="BL261" s="16" t="s">
        <v>92</v>
      </c>
      <c r="BM261" s="148" t="s">
        <v>669</v>
      </c>
    </row>
    <row r="262" spans="2:65" s="1" customFormat="1" ht="24.15" customHeight="1">
      <c r="B262" s="31"/>
      <c r="C262" s="136" t="s">
        <v>470</v>
      </c>
      <c r="D262" s="136" t="s">
        <v>153</v>
      </c>
      <c r="E262" s="137" t="s">
        <v>348</v>
      </c>
      <c r="F262" s="138" t="s">
        <v>349</v>
      </c>
      <c r="G262" s="139" t="s">
        <v>173</v>
      </c>
      <c r="H262" s="140">
        <v>6</v>
      </c>
      <c r="I262" s="141"/>
      <c r="J262" s="142">
        <f>ROUND(I262*H262,2)</f>
        <v>0</v>
      </c>
      <c r="K262" s="143"/>
      <c r="L262" s="31"/>
      <c r="M262" s="144" t="s">
        <v>1</v>
      </c>
      <c r="N262" s="145" t="s">
        <v>39</v>
      </c>
      <c r="P262" s="146">
        <f>O262*H262</f>
        <v>0</v>
      </c>
      <c r="Q262" s="146">
        <v>3.0000000000000001E-5</v>
      </c>
      <c r="R262" s="146">
        <f>Q262*H262</f>
        <v>1.8000000000000001E-4</v>
      </c>
      <c r="S262" s="146">
        <v>0</v>
      </c>
      <c r="T262" s="147">
        <f>S262*H262</f>
        <v>0</v>
      </c>
      <c r="AR262" s="148" t="s">
        <v>92</v>
      </c>
      <c r="AT262" s="148" t="s">
        <v>153</v>
      </c>
      <c r="AU262" s="148" t="s">
        <v>82</v>
      </c>
      <c r="AY262" s="16" t="s">
        <v>151</v>
      </c>
      <c r="BE262" s="149">
        <f>IF(N262="základní",J262,0)</f>
        <v>0</v>
      </c>
      <c r="BF262" s="149">
        <f>IF(N262="snížená",J262,0)</f>
        <v>0</v>
      </c>
      <c r="BG262" s="149">
        <f>IF(N262="zákl. přenesená",J262,0)</f>
        <v>0</v>
      </c>
      <c r="BH262" s="149">
        <f>IF(N262="sníž. přenesená",J262,0)</f>
        <v>0</v>
      </c>
      <c r="BI262" s="149">
        <f>IF(N262="nulová",J262,0)</f>
        <v>0</v>
      </c>
      <c r="BJ262" s="16" t="s">
        <v>78</v>
      </c>
      <c r="BK262" s="149">
        <f>ROUND(I262*H262,2)</f>
        <v>0</v>
      </c>
      <c r="BL262" s="16" t="s">
        <v>92</v>
      </c>
      <c r="BM262" s="148" t="s">
        <v>670</v>
      </c>
    </row>
    <row r="263" spans="2:65" s="1" customFormat="1" ht="24.15" customHeight="1">
      <c r="B263" s="31"/>
      <c r="C263" s="136" t="s">
        <v>473</v>
      </c>
      <c r="D263" s="136" t="s">
        <v>153</v>
      </c>
      <c r="E263" s="137" t="s">
        <v>671</v>
      </c>
      <c r="F263" s="138" t="s">
        <v>672</v>
      </c>
      <c r="G263" s="139" t="s">
        <v>173</v>
      </c>
      <c r="H263" s="140">
        <v>50</v>
      </c>
      <c r="I263" s="141"/>
      <c r="J263" s="142">
        <f>ROUND(I263*H263,2)</f>
        <v>0</v>
      </c>
      <c r="K263" s="143"/>
      <c r="L263" s="31"/>
      <c r="M263" s="144" t="s">
        <v>1</v>
      </c>
      <c r="N263" s="145" t="s">
        <v>39</v>
      </c>
      <c r="P263" s="146">
        <f>O263*H263</f>
        <v>0</v>
      </c>
      <c r="Q263" s="146">
        <v>0</v>
      </c>
      <c r="R263" s="146">
        <f>Q263*H263</f>
        <v>0</v>
      </c>
      <c r="S263" s="146">
        <v>2.48E-3</v>
      </c>
      <c r="T263" s="147">
        <f>S263*H263</f>
        <v>0.124</v>
      </c>
      <c r="AR263" s="148" t="s">
        <v>92</v>
      </c>
      <c r="AT263" s="148" t="s">
        <v>153</v>
      </c>
      <c r="AU263" s="148" t="s">
        <v>82</v>
      </c>
      <c r="AY263" s="16" t="s">
        <v>151</v>
      </c>
      <c r="BE263" s="149">
        <f>IF(N263="základní",J263,0)</f>
        <v>0</v>
      </c>
      <c r="BF263" s="149">
        <f>IF(N263="snížená",J263,0)</f>
        <v>0</v>
      </c>
      <c r="BG263" s="149">
        <f>IF(N263="zákl. přenesená",J263,0)</f>
        <v>0</v>
      </c>
      <c r="BH263" s="149">
        <f>IF(N263="sníž. přenesená",J263,0)</f>
        <v>0</v>
      </c>
      <c r="BI263" s="149">
        <f>IF(N263="nulová",J263,0)</f>
        <v>0</v>
      </c>
      <c r="BJ263" s="16" t="s">
        <v>78</v>
      </c>
      <c r="BK263" s="149">
        <f>ROUND(I263*H263,2)</f>
        <v>0</v>
      </c>
      <c r="BL263" s="16" t="s">
        <v>92</v>
      </c>
      <c r="BM263" s="148" t="s">
        <v>673</v>
      </c>
    </row>
    <row r="264" spans="2:65" s="12" customFormat="1" ht="10.199999999999999">
      <c r="B264" s="150"/>
      <c r="D264" s="151" t="s">
        <v>158</v>
      </c>
      <c r="E264" s="152" t="s">
        <v>1</v>
      </c>
      <c r="F264" s="153" t="s">
        <v>480</v>
      </c>
      <c r="H264" s="154">
        <v>50</v>
      </c>
      <c r="I264" s="155"/>
      <c r="L264" s="150"/>
      <c r="M264" s="156"/>
      <c r="T264" s="157"/>
      <c r="AT264" s="152" t="s">
        <v>158</v>
      </c>
      <c r="AU264" s="152" t="s">
        <v>82</v>
      </c>
      <c r="AV264" s="12" t="s">
        <v>82</v>
      </c>
      <c r="AW264" s="12" t="s">
        <v>31</v>
      </c>
      <c r="AX264" s="12" t="s">
        <v>78</v>
      </c>
      <c r="AY264" s="152" t="s">
        <v>151</v>
      </c>
    </row>
    <row r="265" spans="2:65" s="11" customFormat="1" ht="22.8" customHeight="1">
      <c r="B265" s="124"/>
      <c r="D265" s="125" t="s">
        <v>73</v>
      </c>
      <c r="E265" s="134" t="s">
        <v>351</v>
      </c>
      <c r="F265" s="134" t="s">
        <v>352</v>
      </c>
      <c r="I265" s="127"/>
      <c r="J265" s="135">
        <f>BK265</f>
        <v>0</v>
      </c>
      <c r="L265" s="124"/>
      <c r="M265" s="129"/>
      <c r="P265" s="130">
        <f>SUM(P266:P269)</f>
        <v>0</v>
      </c>
      <c r="R265" s="130">
        <f>SUM(R266:R269)</f>
        <v>0</v>
      </c>
      <c r="T265" s="131">
        <f>SUM(T266:T269)</f>
        <v>0</v>
      </c>
      <c r="AR265" s="125" t="s">
        <v>78</v>
      </c>
      <c r="AT265" s="132" t="s">
        <v>73</v>
      </c>
      <c r="AU265" s="132" t="s">
        <v>78</v>
      </c>
      <c r="AY265" s="125" t="s">
        <v>151</v>
      </c>
      <c r="BK265" s="133">
        <f>SUM(BK266:BK269)</f>
        <v>0</v>
      </c>
    </row>
    <row r="266" spans="2:65" s="1" customFormat="1" ht="16.5" customHeight="1">
      <c r="B266" s="31"/>
      <c r="C266" s="136" t="s">
        <v>475</v>
      </c>
      <c r="D266" s="136" t="s">
        <v>153</v>
      </c>
      <c r="E266" s="137" t="s">
        <v>354</v>
      </c>
      <c r="F266" s="138" t="s">
        <v>355</v>
      </c>
      <c r="G266" s="139" t="s">
        <v>195</v>
      </c>
      <c r="H266" s="140">
        <v>347.48099999999999</v>
      </c>
      <c r="I266" s="141"/>
      <c r="J266" s="142">
        <f>ROUND(I266*H266,2)</f>
        <v>0</v>
      </c>
      <c r="K266" s="143"/>
      <c r="L266" s="31"/>
      <c r="M266" s="144" t="s">
        <v>1</v>
      </c>
      <c r="N266" s="145" t="s">
        <v>39</v>
      </c>
      <c r="P266" s="146">
        <f>O266*H266</f>
        <v>0</v>
      </c>
      <c r="Q266" s="146">
        <v>0</v>
      </c>
      <c r="R266" s="146">
        <f>Q266*H266</f>
        <v>0</v>
      </c>
      <c r="S266" s="146">
        <v>0</v>
      </c>
      <c r="T266" s="147">
        <f>S266*H266</f>
        <v>0</v>
      </c>
      <c r="AR266" s="148" t="s">
        <v>92</v>
      </c>
      <c r="AT266" s="148" t="s">
        <v>153</v>
      </c>
      <c r="AU266" s="148" t="s">
        <v>82</v>
      </c>
      <c r="AY266" s="16" t="s">
        <v>151</v>
      </c>
      <c r="BE266" s="149">
        <f>IF(N266="základní",J266,0)</f>
        <v>0</v>
      </c>
      <c r="BF266" s="149">
        <f>IF(N266="snížená",J266,0)</f>
        <v>0</v>
      </c>
      <c r="BG266" s="149">
        <f>IF(N266="zákl. přenesená",J266,0)</f>
        <v>0</v>
      </c>
      <c r="BH266" s="149">
        <f>IF(N266="sníž. přenesená",J266,0)</f>
        <v>0</v>
      </c>
      <c r="BI266" s="149">
        <f>IF(N266="nulová",J266,0)</f>
        <v>0</v>
      </c>
      <c r="BJ266" s="16" t="s">
        <v>78</v>
      </c>
      <c r="BK266" s="149">
        <f>ROUND(I266*H266,2)</f>
        <v>0</v>
      </c>
      <c r="BL266" s="16" t="s">
        <v>92</v>
      </c>
      <c r="BM266" s="148" t="s">
        <v>674</v>
      </c>
    </row>
    <row r="267" spans="2:65" s="1" customFormat="1" ht="24.15" customHeight="1">
      <c r="B267" s="31"/>
      <c r="C267" s="136" t="s">
        <v>478</v>
      </c>
      <c r="D267" s="136" t="s">
        <v>153</v>
      </c>
      <c r="E267" s="137" t="s">
        <v>358</v>
      </c>
      <c r="F267" s="138" t="s">
        <v>359</v>
      </c>
      <c r="G267" s="139" t="s">
        <v>195</v>
      </c>
      <c r="H267" s="140">
        <v>6949.62</v>
      </c>
      <c r="I267" s="141"/>
      <c r="J267" s="142">
        <f>ROUND(I267*H267,2)</f>
        <v>0</v>
      </c>
      <c r="K267" s="143"/>
      <c r="L267" s="31"/>
      <c r="M267" s="144" t="s">
        <v>1</v>
      </c>
      <c r="N267" s="145" t="s">
        <v>39</v>
      </c>
      <c r="P267" s="146">
        <f>O267*H267</f>
        <v>0</v>
      </c>
      <c r="Q267" s="146">
        <v>0</v>
      </c>
      <c r="R267" s="146">
        <f>Q267*H267</f>
        <v>0</v>
      </c>
      <c r="S267" s="146">
        <v>0</v>
      </c>
      <c r="T267" s="147">
        <f>S267*H267</f>
        <v>0</v>
      </c>
      <c r="AR267" s="148" t="s">
        <v>92</v>
      </c>
      <c r="AT267" s="148" t="s">
        <v>153</v>
      </c>
      <c r="AU267" s="148" t="s">
        <v>82</v>
      </c>
      <c r="AY267" s="16" t="s">
        <v>151</v>
      </c>
      <c r="BE267" s="149">
        <f>IF(N267="základní",J267,0)</f>
        <v>0</v>
      </c>
      <c r="BF267" s="149">
        <f>IF(N267="snížená",J267,0)</f>
        <v>0</v>
      </c>
      <c r="BG267" s="149">
        <f>IF(N267="zákl. přenesená",J267,0)</f>
        <v>0</v>
      </c>
      <c r="BH267" s="149">
        <f>IF(N267="sníž. přenesená",J267,0)</f>
        <v>0</v>
      </c>
      <c r="BI267" s="149">
        <f>IF(N267="nulová",J267,0)</f>
        <v>0</v>
      </c>
      <c r="BJ267" s="16" t="s">
        <v>78</v>
      </c>
      <c r="BK267" s="149">
        <f>ROUND(I267*H267,2)</f>
        <v>0</v>
      </c>
      <c r="BL267" s="16" t="s">
        <v>92</v>
      </c>
      <c r="BM267" s="148" t="s">
        <v>675</v>
      </c>
    </row>
    <row r="268" spans="2:65" s="12" customFormat="1" ht="10.199999999999999">
      <c r="B268" s="150"/>
      <c r="D268" s="151" t="s">
        <v>158</v>
      </c>
      <c r="F268" s="153" t="s">
        <v>676</v>
      </c>
      <c r="H268" s="154">
        <v>6949.62</v>
      </c>
      <c r="I268" s="155"/>
      <c r="L268" s="150"/>
      <c r="M268" s="156"/>
      <c r="T268" s="157"/>
      <c r="AT268" s="152" t="s">
        <v>158</v>
      </c>
      <c r="AU268" s="152" t="s">
        <v>82</v>
      </c>
      <c r="AV268" s="12" t="s">
        <v>82</v>
      </c>
      <c r="AW268" s="12" t="s">
        <v>4</v>
      </c>
      <c r="AX268" s="12" t="s">
        <v>78</v>
      </c>
      <c r="AY268" s="152" t="s">
        <v>151</v>
      </c>
    </row>
    <row r="269" spans="2:65" s="1" customFormat="1" ht="37.799999999999997" customHeight="1">
      <c r="B269" s="31"/>
      <c r="C269" s="136" t="s">
        <v>480</v>
      </c>
      <c r="D269" s="136" t="s">
        <v>153</v>
      </c>
      <c r="E269" s="137" t="s">
        <v>363</v>
      </c>
      <c r="F269" s="138" t="s">
        <v>364</v>
      </c>
      <c r="G269" s="139" t="s">
        <v>195</v>
      </c>
      <c r="H269" s="140">
        <v>347.48099999999999</v>
      </c>
      <c r="I269" s="141"/>
      <c r="J269" s="142">
        <f>ROUND(I269*H269,2)</f>
        <v>0</v>
      </c>
      <c r="K269" s="143"/>
      <c r="L269" s="31"/>
      <c r="M269" s="144" t="s">
        <v>1</v>
      </c>
      <c r="N269" s="145" t="s">
        <v>39</v>
      </c>
      <c r="P269" s="146">
        <f>O269*H269</f>
        <v>0</v>
      </c>
      <c r="Q269" s="146">
        <v>0</v>
      </c>
      <c r="R269" s="146">
        <f>Q269*H269</f>
        <v>0</v>
      </c>
      <c r="S269" s="146">
        <v>0</v>
      </c>
      <c r="T269" s="147">
        <f>S269*H269</f>
        <v>0</v>
      </c>
      <c r="AR269" s="148" t="s">
        <v>92</v>
      </c>
      <c r="AT269" s="148" t="s">
        <v>153</v>
      </c>
      <c r="AU269" s="148" t="s">
        <v>82</v>
      </c>
      <c r="AY269" s="16" t="s">
        <v>151</v>
      </c>
      <c r="BE269" s="149">
        <f>IF(N269="základní",J269,0)</f>
        <v>0</v>
      </c>
      <c r="BF269" s="149">
        <f>IF(N269="snížená",J269,0)</f>
        <v>0</v>
      </c>
      <c r="BG269" s="149">
        <f>IF(N269="zákl. přenesená",J269,0)</f>
        <v>0</v>
      </c>
      <c r="BH269" s="149">
        <f>IF(N269="sníž. přenesená",J269,0)</f>
        <v>0</v>
      </c>
      <c r="BI269" s="149">
        <f>IF(N269="nulová",J269,0)</f>
        <v>0</v>
      </c>
      <c r="BJ269" s="16" t="s">
        <v>78</v>
      </c>
      <c r="BK269" s="149">
        <f>ROUND(I269*H269,2)</f>
        <v>0</v>
      </c>
      <c r="BL269" s="16" t="s">
        <v>92</v>
      </c>
      <c r="BM269" s="148" t="s">
        <v>677</v>
      </c>
    </row>
    <row r="270" spans="2:65" s="11" customFormat="1" ht="22.8" customHeight="1">
      <c r="B270" s="124"/>
      <c r="D270" s="125" t="s">
        <v>73</v>
      </c>
      <c r="E270" s="134" t="s">
        <v>366</v>
      </c>
      <c r="F270" s="134" t="s">
        <v>367</v>
      </c>
      <c r="I270" s="127"/>
      <c r="J270" s="135">
        <f>BK270</f>
        <v>0</v>
      </c>
      <c r="L270" s="124"/>
      <c r="M270" s="129"/>
      <c r="P270" s="130">
        <f>P271</f>
        <v>0</v>
      </c>
      <c r="R270" s="130">
        <f>R271</f>
        <v>0</v>
      </c>
      <c r="T270" s="131">
        <f>T271</f>
        <v>0</v>
      </c>
      <c r="AR270" s="125" t="s">
        <v>78</v>
      </c>
      <c r="AT270" s="132" t="s">
        <v>73</v>
      </c>
      <c r="AU270" s="132" t="s">
        <v>78</v>
      </c>
      <c r="AY270" s="125" t="s">
        <v>151</v>
      </c>
      <c r="BK270" s="133">
        <f>BK271</f>
        <v>0</v>
      </c>
    </row>
    <row r="271" spans="2:65" s="1" customFormat="1" ht="24.15" customHeight="1">
      <c r="B271" s="31"/>
      <c r="C271" s="136" t="s">
        <v>678</v>
      </c>
      <c r="D271" s="136" t="s">
        <v>153</v>
      </c>
      <c r="E271" s="137" t="s">
        <v>369</v>
      </c>
      <c r="F271" s="138" t="s">
        <v>370</v>
      </c>
      <c r="G271" s="139" t="s">
        <v>195</v>
      </c>
      <c r="H271" s="140">
        <v>537.32600000000002</v>
      </c>
      <c r="I271" s="141"/>
      <c r="J271" s="142">
        <f>ROUND(I271*H271,2)</f>
        <v>0</v>
      </c>
      <c r="K271" s="143"/>
      <c r="L271" s="31"/>
      <c r="M271" s="176" t="s">
        <v>1</v>
      </c>
      <c r="N271" s="177" t="s">
        <v>39</v>
      </c>
      <c r="O271" s="178"/>
      <c r="P271" s="179">
        <f>O271*H271</f>
        <v>0</v>
      </c>
      <c r="Q271" s="179">
        <v>0</v>
      </c>
      <c r="R271" s="179">
        <f>Q271*H271</f>
        <v>0</v>
      </c>
      <c r="S271" s="179">
        <v>0</v>
      </c>
      <c r="T271" s="180">
        <f>S271*H271</f>
        <v>0</v>
      </c>
      <c r="AR271" s="148" t="s">
        <v>92</v>
      </c>
      <c r="AT271" s="148" t="s">
        <v>153</v>
      </c>
      <c r="AU271" s="148" t="s">
        <v>82</v>
      </c>
      <c r="AY271" s="16" t="s">
        <v>151</v>
      </c>
      <c r="BE271" s="149">
        <f>IF(N271="základní",J271,0)</f>
        <v>0</v>
      </c>
      <c r="BF271" s="149">
        <f>IF(N271="snížená",J271,0)</f>
        <v>0</v>
      </c>
      <c r="BG271" s="149">
        <f>IF(N271="zákl. přenesená",J271,0)</f>
        <v>0</v>
      </c>
      <c r="BH271" s="149">
        <f>IF(N271="sníž. přenesená",J271,0)</f>
        <v>0</v>
      </c>
      <c r="BI271" s="149">
        <f>IF(N271="nulová",J271,0)</f>
        <v>0</v>
      </c>
      <c r="BJ271" s="16" t="s">
        <v>78</v>
      </c>
      <c r="BK271" s="149">
        <f>ROUND(I271*H271,2)</f>
        <v>0</v>
      </c>
      <c r="BL271" s="16" t="s">
        <v>92</v>
      </c>
      <c r="BM271" s="148" t="s">
        <v>679</v>
      </c>
    </row>
    <row r="272" spans="2:65" s="1" customFormat="1" ht="6.9" customHeight="1">
      <c r="B272" s="43"/>
      <c r="C272" s="44"/>
      <c r="D272" s="44"/>
      <c r="E272" s="44"/>
      <c r="F272" s="44"/>
      <c r="G272" s="44"/>
      <c r="H272" s="44"/>
      <c r="I272" s="44"/>
      <c r="J272" s="44"/>
      <c r="K272" s="44"/>
      <c r="L272" s="31"/>
    </row>
  </sheetData>
  <sheetProtection algorithmName="SHA-512" hashValue="9JB1gCO4rAZzY9vYbiGs48SjFxuzIoy9I+jAAYnknMdwZ8WSTQ/KO/iqqHiUo1mIk1AqMJPKMBbEmR2PWdprwQ==" saltValue="p7piIo6XvE5px28oE/F3xgSQvPtNVGS3ZXflNTjUaj9MFimuSgu/2SGA0XgLlgHQsDx8u6iwEpwYj1GDiHxE7g==" spinCount="100000" sheet="1" objects="1" scenarios="1" formatColumns="0" formatRows="0" autoFilter="0"/>
  <autoFilter ref="C127:K271" xr:uid="{00000000-0009-0000-0000-000004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3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98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0" t="str">
        <f>'Rekapitulace stavby'!K6</f>
        <v>NOVÁ LHOTA - chodník podél silnice III/49916 - etapa 1</v>
      </c>
      <c r="F7" s="231"/>
      <c r="G7" s="231"/>
      <c r="H7" s="231"/>
      <c r="L7" s="19"/>
    </row>
    <row r="8" spans="2:46" ht="13.2">
      <c r="B8" s="19"/>
      <c r="D8" s="26" t="s">
        <v>120</v>
      </c>
      <c r="L8" s="19"/>
    </row>
    <row r="9" spans="2:46" ht="16.5" customHeight="1">
      <c r="B9" s="19"/>
      <c r="E9" s="230" t="s">
        <v>121</v>
      </c>
      <c r="F9" s="198"/>
      <c r="G9" s="198"/>
      <c r="H9" s="198"/>
      <c r="L9" s="19"/>
    </row>
    <row r="10" spans="2:46" ht="12" customHeight="1">
      <c r="B10" s="19"/>
      <c r="D10" s="26" t="s">
        <v>122</v>
      </c>
      <c r="L10" s="19"/>
    </row>
    <row r="11" spans="2:46" s="1" customFormat="1" ht="16.5" customHeight="1">
      <c r="B11" s="31"/>
      <c r="E11" s="227" t="s">
        <v>565</v>
      </c>
      <c r="F11" s="232"/>
      <c r="G11" s="232"/>
      <c r="H11" s="232"/>
      <c r="L11" s="31"/>
    </row>
    <row r="12" spans="2:46" s="1" customFormat="1" ht="12" customHeight="1">
      <c r="B12" s="31"/>
      <c r="D12" s="26" t="s">
        <v>680</v>
      </c>
      <c r="L12" s="31"/>
    </row>
    <row r="13" spans="2:46" s="1" customFormat="1" ht="16.5" customHeight="1">
      <c r="B13" s="31"/>
      <c r="E13" s="192" t="s">
        <v>681</v>
      </c>
      <c r="F13" s="232"/>
      <c r="G13" s="232"/>
      <c r="H13" s="232"/>
      <c r="L13" s="31"/>
    </row>
    <row r="14" spans="2:46" s="1" customFormat="1" ht="10.199999999999999">
      <c r="B14" s="31"/>
      <c r="L14" s="31"/>
    </row>
    <row r="15" spans="2:46" s="1" customFormat="1" ht="12" customHeight="1">
      <c r="B15" s="31"/>
      <c r="D15" s="26" t="s">
        <v>18</v>
      </c>
      <c r="F15" s="24" t="s">
        <v>1</v>
      </c>
      <c r="I15" s="26" t="s">
        <v>19</v>
      </c>
      <c r="J15" s="24" t="s">
        <v>1</v>
      </c>
      <c r="L15" s="31"/>
    </row>
    <row r="16" spans="2:46" s="1" customFormat="1" ht="12" customHeight="1">
      <c r="B16" s="31"/>
      <c r="D16" s="26" t="s">
        <v>20</v>
      </c>
      <c r="F16" s="24" t="s">
        <v>21</v>
      </c>
      <c r="I16" s="26" t="s">
        <v>22</v>
      </c>
      <c r="J16" s="51" t="str">
        <f>'Rekapitulace stavby'!AN8</f>
        <v>31. 1. 2022</v>
      </c>
      <c r="L16" s="31"/>
    </row>
    <row r="17" spans="2:12" s="1" customFormat="1" ht="10.8" customHeight="1">
      <c r="B17" s="31"/>
      <c r="L17" s="31"/>
    </row>
    <row r="18" spans="2:12" s="1" customFormat="1" ht="12" customHeight="1">
      <c r="B18" s="31"/>
      <c r="D18" s="26" t="s">
        <v>24</v>
      </c>
      <c r="I18" s="26" t="s">
        <v>25</v>
      </c>
      <c r="J18" s="24" t="s">
        <v>1</v>
      </c>
      <c r="L18" s="31"/>
    </row>
    <row r="19" spans="2:12" s="1" customFormat="1" ht="18" customHeight="1">
      <c r="B19" s="31"/>
      <c r="E19" s="24" t="s">
        <v>26</v>
      </c>
      <c r="I19" s="26" t="s">
        <v>27</v>
      </c>
      <c r="J19" s="24" t="s">
        <v>1</v>
      </c>
      <c r="L19" s="31"/>
    </row>
    <row r="20" spans="2:12" s="1" customFormat="1" ht="6.9" customHeight="1">
      <c r="B20" s="31"/>
      <c r="L20" s="31"/>
    </row>
    <row r="21" spans="2:12" s="1" customFormat="1" ht="12" customHeight="1">
      <c r="B21" s="31"/>
      <c r="D21" s="26" t="s">
        <v>28</v>
      </c>
      <c r="I21" s="26" t="s">
        <v>25</v>
      </c>
      <c r="J21" s="27" t="str">
        <f>'Rekapitulace stavby'!AN13</f>
        <v>Vyplň údaj</v>
      </c>
      <c r="L21" s="31"/>
    </row>
    <row r="22" spans="2:12" s="1" customFormat="1" ht="18" customHeight="1">
      <c r="B22" s="31"/>
      <c r="E22" s="233" t="str">
        <f>'Rekapitulace stavby'!E14</f>
        <v>Vyplň údaj</v>
      </c>
      <c r="F22" s="197"/>
      <c r="G22" s="197"/>
      <c r="H22" s="197"/>
      <c r="I22" s="26" t="s">
        <v>27</v>
      </c>
      <c r="J22" s="27" t="str">
        <f>'Rekapitulace stavby'!AN14</f>
        <v>Vyplň údaj</v>
      </c>
      <c r="L22" s="31"/>
    </row>
    <row r="23" spans="2:12" s="1" customFormat="1" ht="6.9" customHeight="1">
      <c r="B23" s="31"/>
      <c r="L23" s="31"/>
    </row>
    <row r="24" spans="2:12" s="1" customFormat="1" ht="12" customHeight="1">
      <c r="B24" s="31"/>
      <c r="D24" s="26" t="s">
        <v>30</v>
      </c>
      <c r="I24" s="26" t="s">
        <v>25</v>
      </c>
      <c r="J24" s="24" t="str">
        <f>IF('Rekapitulace stavby'!AN16="","",'Rekapitulace stavby'!AN16)</f>
        <v/>
      </c>
      <c r="L24" s="31"/>
    </row>
    <row r="25" spans="2:12" s="1" customFormat="1" ht="18" customHeight="1">
      <c r="B25" s="31"/>
      <c r="E25" s="24" t="str">
        <f>IF('Rekapitulace stavby'!E17="","",'Rekapitulace stavby'!E17)</f>
        <v xml:space="preserve"> </v>
      </c>
      <c r="I25" s="26" t="s">
        <v>27</v>
      </c>
      <c r="J25" s="24" t="str">
        <f>IF('Rekapitulace stavby'!AN17="","",'Rekapitulace stavby'!AN17)</f>
        <v/>
      </c>
      <c r="L25" s="31"/>
    </row>
    <row r="26" spans="2:12" s="1" customFormat="1" ht="6.9" customHeight="1">
      <c r="B26" s="31"/>
      <c r="L26" s="31"/>
    </row>
    <row r="27" spans="2:12" s="1" customFormat="1" ht="12" customHeight="1">
      <c r="B27" s="31"/>
      <c r="D27" s="26" t="s">
        <v>32</v>
      </c>
      <c r="I27" s="26" t="s">
        <v>25</v>
      </c>
      <c r="J27" s="24" t="str">
        <f>IF('Rekapitulace stavby'!AN19="","",'Rekapitulace stavby'!AN19)</f>
        <v/>
      </c>
      <c r="L27" s="31"/>
    </row>
    <row r="28" spans="2:12" s="1" customFormat="1" ht="18" customHeight="1">
      <c r="B28" s="31"/>
      <c r="E28" s="24" t="str">
        <f>IF('Rekapitulace stavby'!E20="","",'Rekapitulace stavby'!E20)</f>
        <v xml:space="preserve"> </v>
      </c>
      <c r="I28" s="26" t="s">
        <v>27</v>
      </c>
      <c r="J28" s="24" t="str">
        <f>IF('Rekapitulace stavby'!AN20="","",'Rekapitulace stavby'!AN20)</f>
        <v/>
      </c>
      <c r="L28" s="31"/>
    </row>
    <row r="29" spans="2:12" s="1" customFormat="1" ht="6.9" customHeight="1">
      <c r="B29" s="31"/>
      <c r="L29" s="31"/>
    </row>
    <row r="30" spans="2:12" s="1" customFormat="1" ht="12" customHeight="1">
      <c r="B30" s="31"/>
      <c r="D30" s="26" t="s">
        <v>33</v>
      </c>
      <c r="L30" s="31"/>
    </row>
    <row r="31" spans="2:12" s="7" customFormat="1" ht="16.5" customHeight="1">
      <c r="B31" s="93"/>
      <c r="E31" s="202" t="s">
        <v>1</v>
      </c>
      <c r="F31" s="202"/>
      <c r="G31" s="202"/>
      <c r="H31" s="202"/>
      <c r="L31" s="93"/>
    </row>
    <row r="32" spans="2:12" s="1" customFormat="1" ht="6.9" customHeight="1">
      <c r="B32" s="31"/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25.35" customHeight="1">
      <c r="B34" s="31"/>
      <c r="D34" s="94" t="s">
        <v>34</v>
      </c>
      <c r="J34" s="65">
        <f>ROUND(J131, 2)</f>
        <v>0</v>
      </c>
      <c r="L34" s="31"/>
    </row>
    <row r="35" spans="2:12" s="1" customFormat="1" ht="6.9" customHeight="1">
      <c r="B35" s="31"/>
      <c r="D35" s="52"/>
      <c r="E35" s="52"/>
      <c r="F35" s="52"/>
      <c r="G35" s="52"/>
      <c r="H35" s="52"/>
      <c r="I35" s="52"/>
      <c r="J35" s="52"/>
      <c r="K35" s="52"/>
      <c r="L35" s="31"/>
    </row>
    <row r="36" spans="2:12" s="1" customFormat="1" ht="14.4" customHeight="1">
      <c r="B36" s="31"/>
      <c r="F36" s="34" t="s">
        <v>36</v>
      </c>
      <c r="I36" s="34" t="s">
        <v>35</v>
      </c>
      <c r="J36" s="34" t="s">
        <v>37</v>
      </c>
      <c r="L36" s="31"/>
    </row>
    <row r="37" spans="2:12" s="1" customFormat="1" ht="14.4" customHeight="1">
      <c r="B37" s="31"/>
      <c r="D37" s="54" t="s">
        <v>38</v>
      </c>
      <c r="E37" s="26" t="s">
        <v>39</v>
      </c>
      <c r="F37" s="85">
        <f>ROUND((SUM(BE131:BE237)),  2)</f>
        <v>0</v>
      </c>
      <c r="I37" s="95">
        <v>0.21</v>
      </c>
      <c r="J37" s="85">
        <f>ROUND(((SUM(BE131:BE237))*I37),  2)</f>
        <v>0</v>
      </c>
      <c r="L37" s="31"/>
    </row>
    <row r="38" spans="2:12" s="1" customFormat="1" ht="14.4" customHeight="1">
      <c r="B38" s="31"/>
      <c r="E38" s="26" t="s">
        <v>40</v>
      </c>
      <c r="F38" s="85">
        <f>ROUND((SUM(BF131:BF237)),  2)</f>
        <v>0</v>
      </c>
      <c r="I38" s="95">
        <v>0.12</v>
      </c>
      <c r="J38" s="85">
        <f>ROUND(((SUM(BF131:BF237))*I38),  2)</f>
        <v>0</v>
      </c>
      <c r="L38" s="31"/>
    </row>
    <row r="39" spans="2:12" s="1" customFormat="1" ht="14.4" hidden="1" customHeight="1">
      <c r="B39" s="31"/>
      <c r="E39" s="26" t="s">
        <v>41</v>
      </c>
      <c r="F39" s="85">
        <f>ROUND((SUM(BG131:BG237)),  2)</f>
        <v>0</v>
      </c>
      <c r="I39" s="95">
        <v>0.21</v>
      </c>
      <c r="J39" s="85">
        <f>0</f>
        <v>0</v>
      </c>
      <c r="L39" s="31"/>
    </row>
    <row r="40" spans="2:12" s="1" customFormat="1" ht="14.4" hidden="1" customHeight="1">
      <c r="B40" s="31"/>
      <c r="E40" s="26" t="s">
        <v>42</v>
      </c>
      <c r="F40" s="85">
        <f>ROUND((SUM(BH131:BH237)),  2)</f>
        <v>0</v>
      </c>
      <c r="I40" s="95">
        <v>0.12</v>
      </c>
      <c r="J40" s="85">
        <f>0</f>
        <v>0</v>
      </c>
      <c r="L40" s="31"/>
    </row>
    <row r="41" spans="2:12" s="1" customFormat="1" ht="14.4" hidden="1" customHeight="1">
      <c r="B41" s="31"/>
      <c r="E41" s="26" t="s">
        <v>43</v>
      </c>
      <c r="F41" s="85">
        <f>ROUND((SUM(BI131:BI237)),  2)</f>
        <v>0</v>
      </c>
      <c r="I41" s="95">
        <v>0</v>
      </c>
      <c r="J41" s="85">
        <f>0</f>
        <v>0</v>
      </c>
      <c r="L41" s="31"/>
    </row>
    <row r="42" spans="2:12" s="1" customFormat="1" ht="6.9" customHeight="1">
      <c r="B42" s="31"/>
      <c r="L42" s="31"/>
    </row>
    <row r="43" spans="2:12" s="1" customFormat="1" ht="25.35" customHeight="1">
      <c r="B43" s="31"/>
      <c r="C43" s="96"/>
      <c r="D43" s="97" t="s">
        <v>44</v>
      </c>
      <c r="E43" s="56"/>
      <c r="F43" s="56"/>
      <c r="G43" s="98" t="s">
        <v>45</v>
      </c>
      <c r="H43" s="99" t="s">
        <v>46</v>
      </c>
      <c r="I43" s="56"/>
      <c r="J43" s="100">
        <f>SUM(J34:J41)</f>
        <v>0</v>
      </c>
      <c r="K43" s="101"/>
      <c r="L43" s="31"/>
    </row>
    <row r="44" spans="2:12" s="1" customFormat="1" ht="14.4" customHeight="1">
      <c r="B44" s="31"/>
      <c r="L44" s="31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0" t="str">
        <f>E7</f>
        <v>NOVÁ LHOTA - chodník podél silnice III/49916 - etapa 1</v>
      </c>
      <c r="F85" s="231"/>
      <c r="G85" s="231"/>
      <c r="H85" s="231"/>
      <c r="L85" s="31"/>
    </row>
    <row r="86" spans="2:12" ht="12" customHeight="1">
      <c r="B86" s="19"/>
      <c r="C86" s="26" t="s">
        <v>120</v>
      </c>
      <c r="L86" s="19"/>
    </row>
    <row r="87" spans="2:12" ht="16.5" customHeight="1">
      <c r="B87" s="19"/>
      <c r="E87" s="230" t="s">
        <v>121</v>
      </c>
      <c r="F87" s="198"/>
      <c r="G87" s="198"/>
      <c r="H87" s="198"/>
      <c r="L87" s="19"/>
    </row>
    <row r="88" spans="2:12" ht="12" customHeight="1">
      <c r="B88" s="19"/>
      <c r="C88" s="26" t="s">
        <v>122</v>
      </c>
      <c r="L88" s="19"/>
    </row>
    <row r="89" spans="2:12" s="1" customFormat="1" ht="16.5" customHeight="1">
      <c r="B89" s="31"/>
      <c r="E89" s="227" t="s">
        <v>565</v>
      </c>
      <c r="F89" s="232"/>
      <c r="G89" s="232"/>
      <c r="H89" s="232"/>
      <c r="L89" s="31"/>
    </row>
    <row r="90" spans="2:12" s="1" customFormat="1" ht="12" customHeight="1">
      <c r="B90" s="31"/>
      <c r="C90" s="26" t="s">
        <v>680</v>
      </c>
      <c r="L90" s="31"/>
    </row>
    <row r="91" spans="2:12" s="1" customFormat="1" ht="16.5" customHeight="1">
      <c r="B91" s="31"/>
      <c r="E91" s="192" t="str">
        <f>E13</f>
        <v>4b - úsek 4b - BUS zastávka</v>
      </c>
      <c r="F91" s="232"/>
      <c r="G91" s="232"/>
      <c r="H91" s="232"/>
      <c r="L91" s="31"/>
    </row>
    <row r="92" spans="2:12" s="1" customFormat="1" ht="6.9" customHeight="1">
      <c r="B92" s="31"/>
      <c r="L92" s="31"/>
    </row>
    <row r="93" spans="2:12" s="1" customFormat="1" ht="12" customHeight="1">
      <c r="B93" s="31"/>
      <c r="C93" s="26" t="s">
        <v>20</v>
      </c>
      <c r="F93" s="24" t="str">
        <f>F16</f>
        <v xml:space="preserve"> </v>
      </c>
      <c r="I93" s="26" t="s">
        <v>22</v>
      </c>
      <c r="J93" s="51" t="str">
        <f>IF(J16="","",J16)</f>
        <v>31. 1. 2022</v>
      </c>
      <c r="L93" s="31"/>
    </row>
    <row r="94" spans="2:12" s="1" customFormat="1" ht="6.9" customHeight="1">
      <c r="B94" s="31"/>
      <c r="L94" s="31"/>
    </row>
    <row r="95" spans="2:12" s="1" customFormat="1" ht="15.15" customHeight="1">
      <c r="B95" s="31"/>
      <c r="C95" s="26" t="s">
        <v>24</v>
      </c>
      <c r="F95" s="24" t="str">
        <f>E19</f>
        <v>Obec Nová Lhota</v>
      </c>
      <c r="I95" s="26" t="s">
        <v>30</v>
      </c>
      <c r="J95" s="29" t="str">
        <f>E25</f>
        <v xml:space="preserve"> </v>
      </c>
      <c r="L95" s="31"/>
    </row>
    <row r="96" spans="2:12" s="1" customFormat="1" ht="15.15" customHeight="1">
      <c r="B96" s="31"/>
      <c r="C96" s="26" t="s">
        <v>28</v>
      </c>
      <c r="F96" s="24" t="str">
        <f>IF(E22="","",E22)</f>
        <v>Vyplň údaj</v>
      </c>
      <c r="I96" s="26" t="s">
        <v>32</v>
      </c>
      <c r="J96" s="29" t="str">
        <f>E28</f>
        <v xml:space="preserve"> </v>
      </c>
      <c r="L96" s="31"/>
    </row>
    <row r="97" spans="2:47" s="1" customFormat="1" ht="10.35" customHeight="1">
      <c r="B97" s="31"/>
      <c r="L97" s="31"/>
    </row>
    <row r="98" spans="2:47" s="1" customFormat="1" ht="29.25" customHeight="1">
      <c r="B98" s="31"/>
      <c r="C98" s="104" t="s">
        <v>125</v>
      </c>
      <c r="D98" s="96"/>
      <c r="E98" s="96"/>
      <c r="F98" s="96"/>
      <c r="G98" s="96"/>
      <c r="H98" s="96"/>
      <c r="I98" s="96"/>
      <c r="J98" s="105" t="s">
        <v>126</v>
      </c>
      <c r="K98" s="96"/>
      <c r="L98" s="31"/>
    </row>
    <row r="99" spans="2:47" s="1" customFormat="1" ht="10.35" customHeight="1">
      <c r="B99" s="31"/>
      <c r="L99" s="31"/>
    </row>
    <row r="100" spans="2:47" s="1" customFormat="1" ht="22.8" customHeight="1">
      <c r="B100" s="31"/>
      <c r="C100" s="106" t="s">
        <v>127</v>
      </c>
      <c r="J100" s="65">
        <f>J131</f>
        <v>0</v>
      </c>
      <c r="L100" s="31"/>
      <c r="AU100" s="16" t="s">
        <v>128</v>
      </c>
    </row>
    <row r="101" spans="2:47" s="8" customFormat="1" ht="24.9" customHeight="1">
      <c r="B101" s="107"/>
      <c r="D101" s="108" t="s">
        <v>129</v>
      </c>
      <c r="E101" s="109"/>
      <c r="F101" s="109"/>
      <c r="G101" s="109"/>
      <c r="H101" s="109"/>
      <c r="I101" s="109"/>
      <c r="J101" s="110">
        <f>J132</f>
        <v>0</v>
      </c>
      <c r="L101" s="107"/>
    </row>
    <row r="102" spans="2:47" s="9" customFormat="1" ht="19.95" customHeight="1">
      <c r="B102" s="111"/>
      <c r="D102" s="112" t="s">
        <v>130</v>
      </c>
      <c r="E102" s="113"/>
      <c r="F102" s="113"/>
      <c r="G102" s="113"/>
      <c r="H102" s="113"/>
      <c r="I102" s="113"/>
      <c r="J102" s="114">
        <f>J133</f>
        <v>0</v>
      </c>
      <c r="L102" s="111"/>
    </row>
    <row r="103" spans="2:47" s="9" customFormat="1" ht="19.95" customHeight="1">
      <c r="B103" s="111"/>
      <c r="D103" s="112" t="s">
        <v>566</v>
      </c>
      <c r="E103" s="113"/>
      <c r="F103" s="113"/>
      <c r="G103" s="113"/>
      <c r="H103" s="113"/>
      <c r="I103" s="113"/>
      <c r="J103" s="114">
        <f>J167</f>
        <v>0</v>
      </c>
      <c r="L103" s="111"/>
    </row>
    <row r="104" spans="2:47" s="9" customFormat="1" ht="19.95" customHeight="1">
      <c r="B104" s="111"/>
      <c r="D104" s="112" t="s">
        <v>131</v>
      </c>
      <c r="E104" s="113"/>
      <c r="F104" s="113"/>
      <c r="G104" s="113"/>
      <c r="H104" s="113"/>
      <c r="I104" s="113"/>
      <c r="J104" s="114">
        <f>J171</f>
        <v>0</v>
      </c>
      <c r="L104" s="111"/>
    </row>
    <row r="105" spans="2:47" s="9" customFormat="1" ht="19.95" customHeight="1">
      <c r="B105" s="111"/>
      <c r="D105" s="112" t="s">
        <v>133</v>
      </c>
      <c r="E105" s="113"/>
      <c r="F105" s="113"/>
      <c r="G105" s="113"/>
      <c r="H105" s="113"/>
      <c r="I105" s="113"/>
      <c r="J105" s="114">
        <f>J212</f>
        <v>0</v>
      </c>
      <c r="L105" s="111"/>
    </row>
    <row r="106" spans="2:47" s="9" customFormat="1" ht="19.95" customHeight="1">
      <c r="B106" s="111"/>
      <c r="D106" s="112" t="s">
        <v>134</v>
      </c>
      <c r="E106" s="113"/>
      <c r="F106" s="113"/>
      <c r="G106" s="113"/>
      <c r="H106" s="113"/>
      <c r="I106" s="113"/>
      <c r="J106" s="114">
        <f>J231</f>
        <v>0</v>
      </c>
      <c r="L106" s="111"/>
    </row>
    <row r="107" spans="2:47" s="9" customFormat="1" ht="19.95" customHeight="1">
      <c r="B107" s="111"/>
      <c r="D107" s="112" t="s">
        <v>135</v>
      </c>
      <c r="E107" s="113"/>
      <c r="F107" s="113"/>
      <c r="G107" s="113"/>
      <c r="H107" s="113"/>
      <c r="I107" s="113"/>
      <c r="J107" s="114">
        <f>J236</f>
        <v>0</v>
      </c>
      <c r="L107" s="111"/>
    </row>
    <row r="108" spans="2:47" s="1" customFormat="1" ht="21.75" customHeight="1">
      <c r="B108" s="31"/>
      <c r="L108" s="31"/>
    </row>
    <row r="109" spans="2:47" s="1" customFormat="1" ht="6.9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1"/>
    </row>
    <row r="113" spans="2:12" s="1" customFormat="1" ht="6.9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31"/>
    </row>
    <row r="114" spans="2:12" s="1" customFormat="1" ht="24.9" customHeight="1">
      <c r="B114" s="31"/>
      <c r="C114" s="20" t="s">
        <v>136</v>
      </c>
      <c r="L114" s="31"/>
    </row>
    <row r="115" spans="2:12" s="1" customFormat="1" ht="6.9" customHeight="1">
      <c r="B115" s="31"/>
      <c r="L115" s="31"/>
    </row>
    <row r="116" spans="2:12" s="1" customFormat="1" ht="12" customHeight="1">
      <c r="B116" s="31"/>
      <c r="C116" s="26" t="s">
        <v>16</v>
      </c>
      <c r="L116" s="31"/>
    </row>
    <row r="117" spans="2:12" s="1" customFormat="1" ht="16.5" customHeight="1">
      <c r="B117" s="31"/>
      <c r="E117" s="230" t="str">
        <f>E7</f>
        <v>NOVÁ LHOTA - chodník podél silnice III/49916 - etapa 1</v>
      </c>
      <c r="F117" s="231"/>
      <c r="G117" s="231"/>
      <c r="H117" s="231"/>
      <c r="L117" s="31"/>
    </row>
    <row r="118" spans="2:12" ht="12" customHeight="1">
      <c r="B118" s="19"/>
      <c r="C118" s="26" t="s">
        <v>120</v>
      </c>
      <c r="L118" s="19"/>
    </row>
    <row r="119" spans="2:12" ht="16.5" customHeight="1">
      <c r="B119" s="19"/>
      <c r="E119" s="230" t="s">
        <v>121</v>
      </c>
      <c r="F119" s="198"/>
      <c r="G119" s="198"/>
      <c r="H119" s="198"/>
      <c r="L119" s="19"/>
    </row>
    <row r="120" spans="2:12" ht="12" customHeight="1">
      <c r="B120" s="19"/>
      <c r="C120" s="26" t="s">
        <v>122</v>
      </c>
      <c r="L120" s="19"/>
    </row>
    <row r="121" spans="2:12" s="1" customFormat="1" ht="16.5" customHeight="1">
      <c r="B121" s="31"/>
      <c r="E121" s="227" t="s">
        <v>565</v>
      </c>
      <c r="F121" s="232"/>
      <c r="G121" s="232"/>
      <c r="H121" s="232"/>
      <c r="L121" s="31"/>
    </row>
    <row r="122" spans="2:12" s="1" customFormat="1" ht="12" customHeight="1">
      <c r="B122" s="31"/>
      <c r="C122" s="26" t="s">
        <v>680</v>
      </c>
      <c r="L122" s="31"/>
    </row>
    <row r="123" spans="2:12" s="1" customFormat="1" ht="16.5" customHeight="1">
      <c r="B123" s="31"/>
      <c r="E123" s="192" t="str">
        <f>E13</f>
        <v>4b - úsek 4b - BUS zastávka</v>
      </c>
      <c r="F123" s="232"/>
      <c r="G123" s="232"/>
      <c r="H123" s="232"/>
      <c r="L123" s="31"/>
    </row>
    <row r="124" spans="2:12" s="1" customFormat="1" ht="6.9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F16</f>
        <v xml:space="preserve"> </v>
      </c>
      <c r="I125" s="26" t="s">
        <v>22</v>
      </c>
      <c r="J125" s="51" t="str">
        <f>IF(J16="","",J16)</f>
        <v>31. 1. 2022</v>
      </c>
      <c r="L125" s="31"/>
    </row>
    <row r="126" spans="2:12" s="1" customFormat="1" ht="6.9" customHeight="1">
      <c r="B126" s="31"/>
      <c r="L126" s="31"/>
    </row>
    <row r="127" spans="2:12" s="1" customFormat="1" ht="15.15" customHeight="1">
      <c r="B127" s="31"/>
      <c r="C127" s="26" t="s">
        <v>24</v>
      </c>
      <c r="F127" s="24" t="str">
        <f>E19</f>
        <v>Obec Nová Lhota</v>
      </c>
      <c r="I127" s="26" t="s">
        <v>30</v>
      </c>
      <c r="J127" s="29" t="str">
        <f>E25</f>
        <v xml:space="preserve"> </v>
      </c>
      <c r="L127" s="31"/>
    </row>
    <row r="128" spans="2:12" s="1" customFormat="1" ht="15.15" customHeight="1">
      <c r="B128" s="31"/>
      <c r="C128" s="26" t="s">
        <v>28</v>
      </c>
      <c r="F128" s="24" t="str">
        <f>IF(E22="","",E22)</f>
        <v>Vyplň údaj</v>
      </c>
      <c r="I128" s="26" t="s">
        <v>32</v>
      </c>
      <c r="J128" s="29" t="str">
        <f>E28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5"/>
      <c r="C130" s="116" t="s">
        <v>137</v>
      </c>
      <c r="D130" s="117" t="s">
        <v>59</v>
      </c>
      <c r="E130" s="117" t="s">
        <v>55</v>
      </c>
      <c r="F130" s="117" t="s">
        <v>56</v>
      </c>
      <c r="G130" s="117" t="s">
        <v>138</v>
      </c>
      <c r="H130" s="117" t="s">
        <v>139</v>
      </c>
      <c r="I130" s="117" t="s">
        <v>140</v>
      </c>
      <c r="J130" s="118" t="s">
        <v>126</v>
      </c>
      <c r="K130" s="119" t="s">
        <v>141</v>
      </c>
      <c r="L130" s="115"/>
      <c r="M130" s="58" t="s">
        <v>1</v>
      </c>
      <c r="N130" s="59" t="s">
        <v>38</v>
      </c>
      <c r="O130" s="59" t="s">
        <v>142</v>
      </c>
      <c r="P130" s="59" t="s">
        <v>143</v>
      </c>
      <c r="Q130" s="59" t="s">
        <v>144</v>
      </c>
      <c r="R130" s="59" t="s">
        <v>145</v>
      </c>
      <c r="S130" s="59" t="s">
        <v>146</v>
      </c>
      <c r="T130" s="60" t="s">
        <v>147</v>
      </c>
    </row>
    <row r="131" spans="2:65" s="1" customFormat="1" ht="22.8" customHeight="1">
      <c r="B131" s="31"/>
      <c r="C131" s="63" t="s">
        <v>148</v>
      </c>
      <c r="J131" s="120">
        <f>BK131</f>
        <v>0</v>
      </c>
      <c r="L131" s="31"/>
      <c r="M131" s="61"/>
      <c r="N131" s="52"/>
      <c r="O131" s="52"/>
      <c r="P131" s="121">
        <f>P132</f>
        <v>0</v>
      </c>
      <c r="Q131" s="52"/>
      <c r="R131" s="121">
        <f>R132</f>
        <v>76.631447800000004</v>
      </c>
      <c r="S131" s="52"/>
      <c r="T131" s="122">
        <f>T132</f>
        <v>38.198500000000003</v>
      </c>
      <c r="AT131" s="16" t="s">
        <v>73</v>
      </c>
      <c r="AU131" s="16" t="s">
        <v>128</v>
      </c>
      <c r="BK131" s="123">
        <f>BK132</f>
        <v>0</v>
      </c>
    </row>
    <row r="132" spans="2:65" s="11" customFormat="1" ht="25.95" customHeight="1">
      <c r="B132" s="124"/>
      <c r="D132" s="125" t="s">
        <v>73</v>
      </c>
      <c r="E132" s="126" t="s">
        <v>149</v>
      </c>
      <c r="F132" s="126" t="s">
        <v>150</v>
      </c>
      <c r="I132" s="127"/>
      <c r="J132" s="128">
        <f>BK132</f>
        <v>0</v>
      </c>
      <c r="L132" s="124"/>
      <c r="M132" s="129"/>
      <c r="P132" s="130">
        <f>P133+P167+P171+P212+P231+P236</f>
        <v>0</v>
      </c>
      <c r="R132" s="130">
        <f>R133+R167+R171+R212+R231+R236</f>
        <v>76.631447800000004</v>
      </c>
      <c r="T132" s="131">
        <f>T133+T167+T171+T212+T231+T236</f>
        <v>38.198500000000003</v>
      </c>
      <c r="AR132" s="125" t="s">
        <v>78</v>
      </c>
      <c r="AT132" s="132" t="s">
        <v>73</v>
      </c>
      <c r="AU132" s="132" t="s">
        <v>74</v>
      </c>
      <c r="AY132" s="125" t="s">
        <v>151</v>
      </c>
      <c r="BK132" s="133">
        <f>BK133+BK167+BK171+BK212+BK231+BK236</f>
        <v>0</v>
      </c>
    </row>
    <row r="133" spans="2:65" s="11" customFormat="1" ht="22.8" customHeight="1">
      <c r="B133" s="124"/>
      <c r="D133" s="125" t="s">
        <v>73</v>
      </c>
      <c r="E133" s="134" t="s">
        <v>78</v>
      </c>
      <c r="F133" s="134" t="s">
        <v>152</v>
      </c>
      <c r="I133" s="127"/>
      <c r="J133" s="135">
        <f>BK133</f>
        <v>0</v>
      </c>
      <c r="L133" s="124"/>
      <c r="M133" s="129"/>
      <c r="P133" s="130">
        <f>SUM(P134:P166)</f>
        <v>0</v>
      </c>
      <c r="R133" s="130">
        <f>SUM(R134:R166)</f>
        <v>7.9200000000000006E-4</v>
      </c>
      <c r="T133" s="131">
        <f>SUM(T134:T166)</f>
        <v>38.198500000000003</v>
      </c>
      <c r="AR133" s="125" t="s">
        <v>78</v>
      </c>
      <c r="AT133" s="132" t="s">
        <v>73</v>
      </c>
      <c r="AU133" s="132" t="s">
        <v>78</v>
      </c>
      <c r="AY133" s="125" t="s">
        <v>151</v>
      </c>
      <c r="BK133" s="133">
        <f>SUM(BK134:BK166)</f>
        <v>0</v>
      </c>
    </row>
    <row r="134" spans="2:65" s="1" customFormat="1" ht="33" customHeight="1">
      <c r="B134" s="31"/>
      <c r="C134" s="136" t="s">
        <v>78</v>
      </c>
      <c r="D134" s="136" t="s">
        <v>153</v>
      </c>
      <c r="E134" s="137" t="s">
        <v>377</v>
      </c>
      <c r="F134" s="138" t="s">
        <v>378</v>
      </c>
      <c r="G134" s="139" t="s">
        <v>156</v>
      </c>
      <c r="H134" s="140">
        <v>16.5</v>
      </c>
      <c r="I134" s="141"/>
      <c r="J134" s="142">
        <f>ROUND(I134*H134,2)</f>
        <v>0</v>
      </c>
      <c r="K134" s="143"/>
      <c r="L134" s="31"/>
      <c r="M134" s="144" t="s">
        <v>1</v>
      </c>
      <c r="N134" s="145" t="s">
        <v>39</v>
      </c>
      <c r="P134" s="146">
        <f>O134*H134</f>
        <v>0</v>
      </c>
      <c r="Q134" s="146">
        <v>0</v>
      </c>
      <c r="R134" s="146">
        <f>Q134*H134</f>
        <v>0</v>
      </c>
      <c r="S134" s="146">
        <v>0.255</v>
      </c>
      <c r="T134" s="147">
        <f>S134*H134</f>
        <v>4.2075000000000005</v>
      </c>
      <c r="AR134" s="148" t="s">
        <v>92</v>
      </c>
      <c r="AT134" s="148" t="s">
        <v>153</v>
      </c>
      <c r="AU134" s="148" t="s">
        <v>82</v>
      </c>
      <c r="AY134" s="16" t="s">
        <v>151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6" t="s">
        <v>78</v>
      </c>
      <c r="BK134" s="149">
        <f>ROUND(I134*H134,2)</f>
        <v>0</v>
      </c>
      <c r="BL134" s="16" t="s">
        <v>92</v>
      </c>
      <c r="BM134" s="148" t="s">
        <v>682</v>
      </c>
    </row>
    <row r="135" spans="2:65" s="12" customFormat="1" ht="10.199999999999999">
      <c r="B135" s="150"/>
      <c r="D135" s="151" t="s">
        <v>158</v>
      </c>
      <c r="E135" s="152" t="s">
        <v>1</v>
      </c>
      <c r="F135" s="153" t="s">
        <v>683</v>
      </c>
      <c r="H135" s="154">
        <v>16.5</v>
      </c>
      <c r="I135" s="155"/>
      <c r="L135" s="150"/>
      <c r="M135" s="156"/>
      <c r="T135" s="157"/>
      <c r="AT135" s="152" t="s">
        <v>158</v>
      </c>
      <c r="AU135" s="152" t="s">
        <v>82</v>
      </c>
      <c r="AV135" s="12" t="s">
        <v>82</v>
      </c>
      <c r="AW135" s="12" t="s">
        <v>31</v>
      </c>
      <c r="AX135" s="12" t="s">
        <v>78</v>
      </c>
      <c r="AY135" s="152" t="s">
        <v>151</v>
      </c>
    </row>
    <row r="136" spans="2:65" s="1" customFormat="1" ht="24.15" customHeight="1">
      <c r="B136" s="31"/>
      <c r="C136" s="136" t="s">
        <v>82</v>
      </c>
      <c r="D136" s="136" t="s">
        <v>153</v>
      </c>
      <c r="E136" s="137" t="s">
        <v>373</v>
      </c>
      <c r="F136" s="138" t="s">
        <v>374</v>
      </c>
      <c r="G136" s="139" t="s">
        <v>156</v>
      </c>
      <c r="H136" s="140">
        <v>12.5</v>
      </c>
      <c r="I136" s="141"/>
      <c r="J136" s="142">
        <f>ROUND(I136*H136,2)</f>
        <v>0</v>
      </c>
      <c r="K136" s="143"/>
      <c r="L136" s="31"/>
      <c r="M136" s="144" t="s">
        <v>1</v>
      </c>
      <c r="N136" s="145" t="s">
        <v>39</v>
      </c>
      <c r="P136" s="146">
        <f>O136*H136</f>
        <v>0</v>
      </c>
      <c r="Q136" s="146">
        <v>0</v>
      </c>
      <c r="R136" s="146">
        <f>Q136*H136</f>
        <v>0</v>
      </c>
      <c r="S136" s="146">
        <v>0.26</v>
      </c>
      <c r="T136" s="147">
        <f>S136*H136</f>
        <v>3.25</v>
      </c>
      <c r="AR136" s="148" t="s">
        <v>92</v>
      </c>
      <c r="AT136" s="148" t="s">
        <v>153</v>
      </c>
      <c r="AU136" s="148" t="s">
        <v>82</v>
      </c>
      <c r="AY136" s="16" t="s">
        <v>151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6" t="s">
        <v>78</v>
      </c>
      <c r="BK136" s="149">
        <f>ROUND(I136*H136,2)</f>
        <v>0</v>
      </c>
      <c r="BL136" s="16" t="s">
        <v>92</v>
      </c>
      <c r="BM136" s="148" t="s">
        <v>684</v>
      </c>
    </row>
    <row r="137" spans="2:65" s="1" customFormat="1" ht="24.15" customHeight="1">
      <c r="B137" s="31"/>
      <c r="C137" s="136" t="s">
        <v>89</v>
      </c>
      <c r="D137" s="136" t="s">
        <v>153</v>
      </c>
      <c r="E137" s="137" t="s">
        <v>483</v>
      </c>
      <c r="F137" s="138" t="s">
        <v>484</v>
      </c>
      <c r="G137" s="139" t="s">
        <v>156</v>
      </c>
      <c r="H137" s="140">
        <v>40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0</v>
      </c>
      <c r="R137" s="146">
        <f>Q137*H137</f>
        <v>0</v>
      </c>
      <c r="S137" s="146">
        <v>0.3</v>
      </c>
      <c r="T137" s="147">
        <f>S137*H137</f>
        <v>12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685</v>
      </c>
    </row>
    <row r="138" spans="2:65" s="12" customFormat="1" ht="10.199999999999999">
      <c r="B138" s="150"/>
      <c r="D138" s="151" t="s">
        <v>158</v>
      </c>
      <c r="E138" s="152" t="s">
        <v>1</v>
      </c>
      <c r="F138" s="153" t="s">
        <v>686</v>
      </c>
      <c r="H138" s="154">
        <v>40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78</v>
      </c>
      <c r="AY138" s="152" t="s">
        <v>151</v>
      </c>
    </row>
    <row r="139" spans="2:65" s="1" customFormat="1" ht="24.15" customHeight="1">
      <c r="B139" s="31"/>
      <c r="C139" s="136" t="s">
        <v>92</v>
      </c>
      <c r="D139" s="136" t="s">
        <v>153</v>
      </c>
      <c r="E139" s="137" t="s">
        <v>687</v>
      </c>
      <c r="F139" s="138" t="s">
        <v>688</v>
      </c>
      <c r="G139" s="139" t="s">
        <v>156</v>
      </c>
      <c r="H139" s="140">
        <v>16.5</v>
      </c>
      <c r="I139" s="141"/>
      <c r="J139" s="142">
        <f>ROUND(I139*H139,2)</f>
        <v>0</v>
      </c>
      <c r="K139" s="143"/>
      <c r="L139" s="31"/>
      <c r="M139" s="144" t="s">
        <v>1</v>
      </c>
      <c r="N139" s="145" t="s">
        <v>39</v>
      </c>
      <c r="P139" s="146">
        <f>O139*H139</f>
        <v>0</v>
      </c>
      <c r="Q139" s="146">
        <v>0</v>
      </c>
      <c r="R139" s="146">
        <f>Q139*H139</f>
        <v>0</v>
      </c>
      <c r="S139" s="146">
        <v>0.316</v>
      </c>
      <c r="T139" s="147">
        <f>S139*H139</f>
        <v>5.2140000000000004</v>
      </c>
      <c r="AR139" s="148" t="s">
        <v>92</v>
      </c>
      <c r="AT139" s="148" t="s">
        <v>153</v>
      </c>
      <c r="AU139" s="148" t="s">
        <v>82</v>
      </c>
      <c r="AY139" s="16" t="s">
        <v>151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6" t="s">
        <v>78</v>
      </c>
      <c r="BK139" s="149">
        <f>ROUND(I139*H139,2)</f>
        <v>0</v>
      </c>
      <c r="BL139" s="16" t="s">
        <v>92</v>
      </c>
      <c r="BM139" s="148" t="s">
        <v>689</v>
      </c>
    </row>
    <row r="140" spans="2:65" s="1" customFormat="1" ht="24.15" customHeight="1">
      <c r="B140" s="31"/>
      <c r="C140" s="136" t="s">
        <v>170</v>
      </c>
      <c r="D140" s="136" t="s">
        <v>153</v>
      </c>
      <c r="E140" s="137" t="s">
        <v>690</v>
      </c>
      <c r="F140" s="138" t="s">
        <v>691</v>
      </c>
      <c r="G140" s="139" t="s">
        <v>156</v>
      </c>
      <c r="H140" s="140">
        <v>11</v>
      </c>
      <c r="I140" s="141"/>
      <c r="J140" s="142">
        <f>ROUND(I140*H140,2)</f>
        <v>0</v>
      </c>
      <c r="K140" s="143"/>
      <c r="L140" s="31"/>
      <c r="M140" s="144" t="s">
        <v>1</v>
      </c>
      <c r="N140" s="145" t="s">
        <v>39</v>
      </c>
      <c r="P140" s="146">
        <f>O140*H140</f>
        <v>0</v>
      </c>
      <c r="Q140" s="146">
        <v>0</v>
      </c>
      <c r="R140" s="146">
        <f>Q140*H140</f>
        <v>0</v>
      </c>
      <c r="S140" s="146">
        <v>0.24</v>
      </c>
      <c r="T140" s="147">
        <f>S140*H140</f>
        <v>2.6399999999999997</v>
      </c>
      <c r="AR140" s="148" t="s">
        <v>92</v>
      </c>
      <c r="AT140" s="148" t="s">
        <v>153</v>
      </c>
      <c r="AU140" s="148" t="s">
        <v>82</v>
      </c>
      <c r="AY140" s="16" t="s">
        <v>151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6" t="s">
        <v>78</v>
      </c>
      <c r="BK140" s="149">
        <f>ROUND(I140*H140,2)</f>
        <v>0</v>
      </c>
      <c r="BL140" s="16" t="s">
        <v>92</v>
      </c>
      <c r="BM140" s="148" t="s">
        <v>692</v>
      </c>
    </row>
    <row r="141" spans="2:65" s="1" customFormat="1" ht="24.15" customHeight="1">
      <c r="B141" s="31"/>
      <c r="C141" s="136" t="s">
        <v>99</v>
      </c>
      <c r="D141" s="136" t="s">
        <v>153</v>
      </c>
      <c r="E141" s="137" t="s">
        <v>166</v>
      </c>
      <c r="F141" s="138" t="s">
        <v>167</v>
      </c>
      <c r="G141" s="139" t="s">
        <v>156</v>
      </c>
      <c r="H141" s="140">
        <v>9.9</v>
      </c>
      <c r="I141" s="141"/>
      <c r="J141" s="142">
        <f>ROUND(I141*H141,2)</f>
        <v>0</v>
      </c>
      <c r="K141" s="143"/>
      <c r="L141" s="31"/>
      <c r="M141" s="144" t="s">
        <v>1</v>
      </c>
      <c r="N141" s="145" t="s">
        <v>39</v>
      </c>
      <c r="P141" s="146">
        <f>O141*H141</f>
        <v>0</v>
      </c>
      <c r="Q141" s="146">
        <v>8.0000000000000007E-5</v>
      </c>
      <c r="R141" s="146">
        <f>Q141*H141</f>
        <v>7.9200000000000006E-4</v>
      </c>
      <c r="S141" s="146">
        <v>0.23</v>
      </c>
      <c r="T141" s="147">
        <f>S141*H141</f>
        <v>2.2770000000000001</v>
      </c>
      <c r="AR141" s="148" t="s">
        <v>92</v>
      </c>
      <c r="AT141" s="148" t="s">
        <v>153</v>
      </c>
      <c r="AU141" s="148" t="s">
        <v>82</v>
      </c>
      <c r="AY141" s="16" t="s">
        <v>151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6" t="s">
        <v>78</v>
      </c>
      <c r="BK141" s="149">
        <f>ROUND(I141*H141,2)</f>
        <v>0</v>
      </c>
      <c r="BL141" s="16" t="s">
        <v>92</v>
      </c>
      <c r="BM141" s="148" t="s">
        <v>693</v>
      </c>
    </row>
    <row r="142" spans="2:65" s="12" customFormat="1" ht="10.199999999999999">
      <c r="B142" s="150"/>
      <c r="D142" s="151" t="s">
        <v>158</v>
      </c>
      <c r="E142" s="152" t="s">
        <v>1</v>
      </c>
      <c r="F142" s="153" t="s">
        <v>694</v>
      </c>
      <c r="H142" s="154">
        <v>9.9</v>
      </c>
      <c r="I142" s="155"/>
      <c r="L142" s="150"/>
      <c r="M142" s="156"/>
      <c r="T142" s="157"/>
      <c r="AT142" s="152" t="s">
        <v>158</v>
      </c>
      <c r="AU142" s="152" t="s">
        <v>82</v>
      </c>
      <c r="AV142" s="12" t="s">
        <v>82</v>
      </c>
      <c r="AW142" s="12" t="s">
        <v>31</v>
      </c>
      <c r="AX142" s="12" t="s">
        <v>78</v>
      </c>
      <c r="AY142" s="152" t="s">
        <v>151</v>
      </c>
    </row>
    <row r="143" spans="2:65" s="1" customFormat="1" ht="16.5" customHeight="1">
      <c r="B143" s="31"/>
      <c r="C143" s="136" t="s">
        <v>102</v>
      </c>
      <c r="D143" s="136" t="s">
        <v>153</v>
      </c>
      <c r="E143" s="137" t="s">
        <v>171</v>
      </c>
      <c r="F143" s="138" t="s">
        <v>172</v>
      </c>
      <c r="G143" s="139" t="s">
        <v>173</v>
      </c>
      <c r="H143" s="140">
        <v>42</v>
      </c>
      <c r="I143" s="141"/>
      <c r="J143" s="142">
        <f>ROUND(I143*H143,2)</f>
        <v>0</v>
      </c>
      <c r="K143" s="143"/>
      <c r="L143" s="31"/>
      <c r="M143" s="144" t="s">
        <v>1</v>
      </c>
      <c r="N143" s="145" t="s">
        <v>39</v>
      </c>
      <c r="P143" s="146">
        <f>O143*H143</f>
        <v>0</v>
      </c>
      <c r="Q143" s="146">
        <v>0</v>
      </c>
      <c r="R143" s="146">
        <f>Q143*H143</f>
        <v>0</v>
      </c>
      <c r="S143" s="146">
        <v>0.20499999999999999</v>
      </c>
      <c r="T143" s="147">
        <f>S143*H143</f>
        <v>8.61</v>
      </c>
      <c r="AR143" s="148" t="s">
        <v>92</v>
      </c>
      <c r="AT143" s="148" t="s">
        <v>153</v>
      </c>
      <c r="AU143" s="148" t="s">
        <v>82</v>
      </c>
      <c r="AY143" s="16" t="s">
        <v>151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6" t="s">
        <v>78</v>
      </c>
      <c r="BK143" s="149">
        <f>ROUND(I143*H143,2)</f>
        <v>0</v>
      </c>
      <c r="BL143" s="16" t="s">
        <v>92</v>
      </c>
      <c r="BM143" s="148" t="s">
        <v>695</v>
      </c>
    </row>
    <row r="144" spans="2:65" s="1" customFormat="1" ht="33" customHeight="1">
      <c r="B144" s="31"/>
      <c r="C144" s="136" t="s">
        <v>187</v>
      </c>
      <c r="D144" s="136" t="s">
        <v>153</v>
      </c>
      <c r="E144" s="137" t="s">
        <v>582</v>
      </c>
      <c r="F144" s="138" t="s">
        <v>583</v>
      </c>
      <c r="G144" s="139" t="s">
        <v>177</v>
      </c>
      <c r="H144" s="140">
        <v>26.574999999999999</v>
      </c>
      <c r="I144" s="141"/>
      <c r="J144" s="142">
        <f>ROUND(I144*H144,2)</f>
        <v>0</v>
      </c>
      <c r="K144" s="143"/>
      <c r="L144" s="31"/>
      <c r="M144" s="144" t="s">
        <v>1</v>
      </c>
      <c r="N144" s="145" t="s">
        <v>39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92</v>
      </c>
      <c r="AT144" s="148" t="s">
        <v>153</v>
      </c>
      <c r="AU144" s="148" t="s">
        <v>82</v>
      </c>
      <c r="AY144" s="16" t="s">
        <v>151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6" t="s">
        <v>78</v>
      </c>
      <c r="BK144" s="149">
        <f>ROUND(I144*H144,2)</f>
        <v>0</v>
      </c>
      <c r="BL144" s="16" t="s">
        <v>92</v>
      </c>
      <c r="BM144" s="148" t="s">
        <v>696</v>
      </c>
    </row>
    <row r="145" spans="2:65" s="12" customFormat="1" ht="10.199999999999999">
      <c r="B145" s="150"/>
      <c r="D145" s="151" t="s">
        <v>158</v>
      </c>
      <c r="E145" s="152" t="s">
        <v>1</v>
      </c>
      <c r="F145" s="153" t="s">
        <v>697</v>
      </c>
      <c r="H145" s="154">
        <v>38.9</v>
      </c>
      <c r="I145" s="155"/>
      <c r="L145" s="150"/>
      <c r="M145" s="156"/>
      <c r="T145" s="157"/>
      <c r="AT145" s="152" t="s">
        <v>158</v>
      </c>
      <c r="AU145" s="152" t="s">
        <v>82</v>
      </c>
      <c r="AV145" s="12" t="s">
        <v>82</v>
      </c>
      <c r="AW145" s="12" t="s">
        <v>31</v>
      </c>
      <c r="AX145" s="12" t="s">
        <v>74</v>
      </c>
      <c r="AY145" s="152" t="s">
        <v>151</v>
      </c>
    </row>
    <row r="146" spans="2:65" s="12" customFormat="1" ht="10.199999999999999">
      <c r="B146" s="150"/>
      <c r="D146" s="151" t="s">
        <v>158</v>
      </c>
      <c r="E146" s="152" t="s">
        <v>1</v>
      </c>
      <c r="F146" s="153" t="s">
        <v>698</v>
      </c>
      <c r="H146" s="154">
        <v>-12.324999999999999</v>
      </c>
      <c r="I146" s="155"/>
      <c r="L146" s="150"/>
      <c r="M146" s="156"/>
      <c r="T146" s="157"/>
      <c r="AT146" s="152" t="s">
        <v>158</v>
      </c>
      <c r="AU146" s="152" t="s">
        <v>82</v>
      </c>
      <c r="AV146" s="12" t="s">
        <v>82</v>
      </c>
      <c r="AW146" s="12" t="s">
        <v>31</v>
      </c>
      <c r="AX146" s="12" t="s">
        <v>74</v>
      </c>
      <c r="AY146" s="152" t="s">
        <v>151</v>
      </c>
    </row>
    <row r="147" spans="2:65" s="13" customFormat="1" ht="10.199999999999999">
      <c r="B147" s="158"/>
      <c r="D147" s="151" t="s">
        <v>158</v>
      </c>
      <c r="E147" s="159" t="s">
        <v>1</v>
      </c>
      <c r="F147" s="160" t="s">
        <v>181</v>
      </c>
      <c r="H147" s="161">
        <v>26.574999999999999</v>
      </c>
      <c r="I147" s="162"/>
      <c r="L147" s="158"/>
      <c r="M147" s="163"/>
      <c r="T147" s="164"/>
      <c r="AT147" s="159" t="s">
        <v>158</v>
      </c>
      <c r="AU147" s="159" t="s">
        <v>82</v>
      </c>
      <c r="AV147" s="13" t="s">
        <v>92</v>
      </c>
      <c r="AW147" s="13" t="s">
        <v>31</v>
      </c>
      <c r="AX147" s="13" t="s">
        <v>78</v>
      </c>
      <c r="AY147" s="159" t="s">
        <v>151</v>
      </c>
    </row>
    <row r="148" spans="2:65" s="1" customFormat="1" ht="37.799999999999997" customHeight="1">
      <c r="B148" s="31"/>
      <c r="C148" s="136" t="s">
        <v>192</v>
      </c>
      <c r="D148" s="136" t="s">
        <v>153</v>
      </c>
      <c r="E148" s="137" t="s">
        <v>182</v>
      </c>
      <c r="F148" s="138" t="s">
        <v>183</v>
      </c>
      <c r="G148" s="139" t="s">
        <v>177</v>
      </c>
      <c r="H148" s="140">
        <v>16.574999999999999</v>
      </c>
      <c r="I148" s="141"/>
      <c r="J148" s="142">
        <f>ROUND(I148*H148,2)</f>
        <v>0</v>
      </c>
      <c r="K148" s="143"/>
      <c r="L148" s="31"/>
      <c r="M148" s="144" t="s">
        <v>1</v>
      </c>
      <c r="N148" s="145" t="s">
        <v>39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92</v>
      </c>
      <c r="AT148" s="148" t="s">
        <v>153</v>
      </c>
      <c r="AU148" s="148" t="s">
        <v>82</v>
      </c>
      <c r="AY148" s="16" t="s">
        <v>151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6" t="s">
        <v>78</v>
      </c>
      <c r="BK148" s="149">
        <f>ROUND(I148*H148,2)</f>
        <v>0</v>
      </c>
      <c r="BL148" s="16" t="s">
        <v>92</v>
      </c>
      <c r="BM148" s="148" t="s">
        <v>699</v>
      </c>
    </row>
    <row r="149" spans="2:65" s="12" customFormat="1" ht="10.199999999999999">
      <c r="B149" s="150"/>
      <c r="D149" s="151" t="s">
        <v>158</v>
      </c>
      <c r="E149" s="152" t="s">
        <v>1</v>
      </c>
      <c r="F149" s="153" t="s">
        <v>700</v>
      </c>
      <c r="H149" s="154">
        <v>26.574999999999999</v>
      </c>
      <c r="I149" s="155"/>
      <c r="L149" s="150"/>
      <c r="M149" s="156"/>
      <c r="T149" s="157"/>
      <c r="AT149" s="152" t="s">
        <v>158</v>
      </c>
      <c r="AU149" s="152" t="s">
        <v>82</v>
      </c>
      <c r="AV149" s="12" t="s">
        <v>82</v>
      </c>
      <c r="AW149" s="12" t="s">
        <v>31</v>
      </c>
      <c r="AX149" s="12" t="s">
        <v>74</v>
      </c>
      <c r="AY149" s="152" t="s">
        <v>151</v>
      </c>
    </row>
    <row r="150" spans="2:65" s="12" customFormat="1" ht="10.199999999999999">
      <c r="B150" s="150"/>
      <c r="D150" s="151" t="s">
        <v>158</v>
      </c>
      <c r="E150" s="152" t="s">
        <v>1</v>
      </c>
      <c r="F150" s="153" t="s">
        <v>701</v>
      </c>
      <c r="H150" s="154">
        <v>-10</v>
      </c>
      <c r="I150" s="155"/>
      <c r="L150" s="150"/>
      <c r="M150" s="156"/>
      <c r="T150" s="157"/>
      <c r="AT150" s="152" t="s">
        <v>158</v>
      </c>
      <c r="AU150" s="152" t="s">
        <v>82</v>
      </c>
      <c r="AV150" s="12" t="s">
        <v>82</v>
      </c>
      <c r="AW150" s="12" t="s">
        <v>31</v>
      </c>
      <c r="AX150" s="12" t="s">
        <v>74</v>
      </c>
      <c r="AY150" s="152" t="s">
        <v>151</v>
      </c>
    </row>
    <row r="151" spans="2:65" s="13" customFormat="1" ht="10.199999999999999">
      <c r="B151" s="158"/>
      <c r="D151" s="151" t="s">
        <v>158</v>
      </c>
      <c r="E151" s="159" t="s">
        <v>1</v>
      </c>
      <c r="F151" s="160" t="s">
        <v>181</v>
      </c>
      <c r="H151" s="161">
        <v>16.574999999999999</v>
      </c>
      <c r="I151" s="162"/>
      <c r="L151" s="158"/>
      <c r="M151" s="163"/>
      <c r="T151" s="164"/>
      <c r="AT151" s="159" t="s">
        <v>158</v>
      </c>
      <c r="AU151" s="159" t="s">
        <v>82</v>
      </c>
      <c r="AV151" s="13" t="s">
        <v>92</v>
      </c>
      <c r="AW151" s="13" t="s">
        <v>31</v>
      </c>
      <c r="AX151" s="13" t="s">
        <v>78</v>
      </c>
      <c r="AY151" s="159" t="s">
        <v>151</v>
      </c>
    </row>
    <row r="152" spans="2:65" s="1" customFormat="1" ht="37.799999999999997" customHeight="1">
      <c r="B152" s="31"/>
      <c r="C152" s="136" t="s">
        <v>198</v>
      </c>
      <c r="D152" s="136" t="s">
        <v>153</v>
      </c>
      <c r="E152" s="137" t="s">
        <v>188</v>
      </c>
      <c r="F152" s="138" t="s">
        <v>189</v>
      </c>
      <c r="G152" s="139" t="s">
        <v>177</v>
      </c>
      <c r="H152" s="140">
        <v>182.32499999999999</v>
      </c>
      <c r="I152" s="141"/>
      <c r="J152" s="142">
        <f>ROUND(I152*H152,2)</f>
        <v>0</v>
      </c>
      <c r="K152" s="143"/>
      <c r="L152" s="31"/>
      <c r="M152" s="144" t="s">
        <v>1</v>
      </c>
      <c r="N152" s="145" t="s">
        <v>39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92</v>
      </c>
      <c r="AT152" s="148" t="s">
        <v>153</v>
      </c>
      <c r="AU152" s="148" t="s">
        <v>82</v>
      </c>
      <c r="AY152" s="16" t="s">
        <v>151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6" t="s">
        <v>78</v>
      </c>
      <c r="BK152" s="149">
        <f>ROUND(I152*H152,2)</f>
        <v>0</v>
      </c>
      <c r="BL152" s="16" t="s">
        <v>92</v>
      </c>
      <c r="BM152" s="148" t="s">
        <v>702</v>
      </c>
    </row>
    <row r="153" spans="2:65" s="12" customFormat="1" ht="10.199999999999999">
      <c r="B153" s="150"/>
      <c r="D153" s="151" t="s">
        <v>158</v>
      </c>
      <c r="F153" s="153" t="s">
        <v>703</v>
      </c>
      <c r="H153" s="154">
        <v>182.32499999999999</v>
      </c>
      <c r="I153" s="155"/>
      <c r="L153" s="150"/>
      <c r="M153" s="156"/>
      <c r="T153" s="157"/>
      <c r="AT153" s="152" t="s">
        <v>158</v>
      </c>
      <c r="AU153" s="152" t="s">
        <v>82</v>
      </c>
      <c r="AV153" s="12" t="s">
        <v>82</v>
      </c>
      <c r="AW153" s="12" t="s">
        <v>4</v>
      </c>
      <c r="AX153" s="12" t="s">
        <v>78</v>
      </c>
      <c r="AY153" s="152" t="s">
        <v>151</v>
      </c>
    </row>
    <row r="154" spans="2:65" s="1" customFormat="1" ht="33" customHeight="1">
      <c r="B154" s="31"/>
      <c r="C154" s="136" t="s">
        <v>203</v>
      </c>
      <c r="D154" s="136" t="s">
        <v>153</v>
      </c>
      <c r="E154" s="137" t="s">
        <v>193</v>
      </c>
      <c r="F154" s="138" t="s">
        <v>194</v>
      </c>
      <c r="G154" s="139" t="s">
        <v>195</v>
      </c>
      <c r="H154" s="140">
        <v>29.835000000000001</v>
      </c>
      <c r="I154" s="141"/>
      <c r="J154" s="142">
        <f>ROUND(I154*H154,2)</f>
        <v>0</v>
      </c>
      <c r="K154" s="143"/>
      <c r="L154" s="31"/>
      <c r="M154" s="144" t="s">
        <v>1</v>
      </c>
      <c r="N154" s="145" t="s">
        <v>39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92</v>
      </c>
      <c r="AT154" s="148" t="s">
        <v>153</v>
      </c>
      <c r="AU154" s="148" t="s">
        <v>82</v>
      </c>
      <c r="AY154" s="16" t="s">
        <v>151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6" t="s">
        <v>78</v>
      </c>
      <c r="BK154" s="149">
        <f>ROUND(I154*H154,2)</f>
        <v>0</v>
      </c>
      <c r="BL154" s="16" t="s">
        <v>92</v>
      </c>
      <c r="BM154" s="148" t="s">
        <v>704</v>
      </c>
    </row>
    <row r="155" spans="2:65" s="12" customFormat="1" ht="10.199999999999999">
      <c r="B155" s="150"/>
      <c r="D155" s="151" t="s">
        <v>158</v>
      </c>
      <c r="F155" s="153" t="s">
        <v>705</v>
      </c>
      <c r="H155" s="154">
        <v>29.835000000000001</v>
      </c>
      <c r="I155" s="155"/>
      <c r="L155" s="150"/>
      <c r="M155" s="156"/>
      <c r="T155" s="157"/>
      <c r="AT155" s="152" t="s">
        <v>158</v>
      </c>
      <c r="AU155" s="152" t="s">
        <v>82</v>
      </c>
      <c r="AV155" s="12" t="s">
        <v>82</v>
      </c>
      <c r="AW155" s="12" t="s">
        <v>4</v>
      </c>
      <c r="AX155" s="12" t="s">
        <v>78</v>
      </c>
      <c r="AY155" s="152" t="s">
        <v>151</v>
      </c>
    </row>
    <row r="156" spans="2:65" s="1" customFormat="1" ht="16.5" customHeight="1">
      <c r="B156" s="31"/>
      <c r="C156" s="136" t="s">
        <v>8</v>
      </c>
      <c r="D156" s="136" t="s">
        <v>153</v>
      </c>
      <c r="E156" s="137" t="s">
        <v>199</v>
      </c>
      <c r="F156" s="138" t="s">
        <v>200</v>
      </c>
      <c r="G156" s="139" t="s">
        <v>177</v>
      </c>
      <c r="H156" s="140">
        <v>10</v>
      </c>
      <c r="I156" s="141"/>
      <c r="J156" s="142">
        <f>ROUND(I156*H156,2)</f>
        <v>0</v>
      </c>
      <c r="K156" s="143"/>
      <c r="L156" s="31"/>
      <c r="M156" s="144" t="s">
        <v>1</v>
      </c>
      <c r="N156" s="145" t="s">
        <v>39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92</v>
      </c>
      <c r="AT156" s="148" t="s">
        <v>153</v>
      </c>
      <c r="AU156" s="148" t="s">
        <v>82</v>
      </c>
      <c r="AY156" s="16" t="s">
        <v>151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6" t="s">
        <v>78</v>
      </c>
      <c r="BK156" s="149">
        <f>ROUND(I156*H156,2)</f>
        <v>0</v>
      </c>
      <c r="BL156" s="16" t="s">
        <v>92</v>
      </c>
      <c r="BM156" s="148" t="s">
        <v>706</v>
      </c>
    </row>
    <row r="157" spans="2:65" s="12" customFormat="1" ht="10.199999999999999">
      <c r="B157" s="150"/>
      <c r="D157" s="151" t="s">
        <v>158</v>
      </c>
      <c r="E157" s="152" t="s">
        <v>1</v>
      </c>
      <c r="F157" s="153" t="s">
        <v>707</v>
      </c>
      <c r="H157" s="154">
        <v>10</v>
      </c>
      <c r="I157" s="155"/>
      <c r="L157" s="150"/>
      <c r="M157" s="156"/>
      <c r="T157" s="157"/>
      <c r="AT157" s="152" t="s">
        <v>158</v>
      </c>
      <c r="AU157" s="152" t="s">
        <v>82</v>
      </c>
      <c r="AV157" s="12" t="s">
        <v>82</v>
      </c>
      <c r="AW157" s="12" t="s">
        <v>31</v>
      </c>
      <c r="AX157" s="12" t="s">
        <v>78</v>
      </c>
      <c r="AY157" s="152" t="s">
        <v>151</v>
      </c>
    </row>
    <row r="158" spans="2:65" s="1" customFormat="1" ht="37.799999999999997" customHeight="1">
      <c r="B158" s="31"/>
      <c r="C158" s="136" t="s">
        <v>218</v>
      </c>
      <c r="D158" s="136" t="s">
        <v>153</v>
      </c>
      <c r="E158" s="137" t="s">
        <v>204</v>
      </c>
      <c r="F158" s="138" t="s">
        <v>205</v>
      </c>
      <c r="G158" s="139" t="s">
        <v>156</v>
      </c>
      <c r="H158" s="140">
        <v>29.5</v>
      </c>
      <c r="I158" s="141"/>
      <c r="J158" s="142">
        <f>ROUND(I158*H158,2)</f>
        <v>0</v>
      </c>
      <c r="K158" s="143"/>
      <c r="L158" s="31"/>
      <c r="M158" s="144" t="s">
        <v>1</v>
      </c>
      <c r="N158" s="145" t="s">
        <v>39</v>
      </c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AR158" s="148" t="s">
        <v>92</v>
      </c>
      <c r="AT158" s="148" t="s">
        <v>153</v>
      </c>
      <c r="AU158" s="148" t="s">
        <v>82</v>
      </c>
      <c r="AY158" s="16" t="s">
        <v>151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6" t="s">
        <v>78</v>
      </c>
      <c r="BK158" s="149">
        <f>ROUND(I158*H158,2)</f>
        <v>0</v>
      </c>
      <c r="BL158" s="16" t="s">
        <v>92</v>
      </c>
      <c r="BM158" s="148" t="s">
        <v>708</v>
      </c>
    </row>
    <row r="159" spans="2:65" s="1" customFormat="1" ht="24.15" customHeight="1">
      <c r="B159" s="31"/>
      <c r="C159" s="136" t="s">
        <v>222</v>
      </c>
      <c r="D159" s="136" t="s">
        <v>153</v>
      </c>
      <c r="E159" s="137" t="s">
        <v>207</v>
      </c>
      <c r="F159" s="138" t="s">
        <v>208</v>
      </c>
      <c r="G159" s="139" t="s">
        <v>156</v>
      </c>
      <c r="H159" s="140">
        <v>57.2</v>
      </c>
      <c r="I159" s="141"/>
      <c r="J159" s="142">
        <f>ROUND(I159*H159,2)</f>
        <v>0</v>
      </c>
      <c r="K159" s="143"/>
      <c r="L159" s="31"/>
      <c r="M159" s="144" t="s">
        <v>1</v>
      </c>
      <c r="N159" s="145" t="s">
        <v>39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92</v>
      </c>
      <c r="AT159" s="148" t="s">
        <v>153</v>
      </c>
      <c r="AU159" s="148" t="s">
        <v>82</v>
      </c>
      <c r="AY159" s="16" t="s">
        <v>151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6" t="s">
        <v>78</v>
      </c>
      <c r="BK159" s="149">
        <f>ROUND(I159*H159,2)</f>
        <v>0</v>
      </c>
      <c r="BL159" s="16" t="s">
        <v>92</v>
      </c>
      <c r="BM159" s="148" t="s">
        <v>709</v>
      </c>
    </row>
    <row r="160" spans="2:65" s="12" customFormat="1" ht="10.199999999999999">
      <c r="B160" s="150"/>
      <c r="D160" s="151" t="s">
        <v>158</v>
      </c>
      <c r="E160" s="152" t="s">
        <v>1</v>
      </c>
      <c r="F160" s="153" t="s">
        <v>710</v>
      </c>
      <c r="H160" s="154">
        <v>41.9</v>
      </c>
      <c r="I160" s="155"/>
      <c r="L160" s="150"/>
      <c r="M160" s="156"/>
      <c r="T160" s="157"/>
      <c r="AT160" s="152" t="s">
        <v>158</v>
      </c>
      <c r="AU160" s="152" t="s">
        <v>82</v>
      </c>
      <c r="AV160" s="12" t="s">
        <v>82</v>
      </c>
      <c r="AW160" s="12" t="s">
        <v>31</v>
      </c>
      <c r="AX160" s="12" t="s">
        <v>74</v>
      </c>
      <c r="AY160" s="152" t="s">
        <v>151</v>
      </c>
    </row>
    <row r="161" spans="2:65" s="12" customFormat="1" ht="10.199999999999999">
      <c r="B161" s="150"/>
      <c r="D161" s="151" t="s">
        <v>158</v>
      </c>
      <c r="E161" s="152" t="s">
        <v>1</v>
      </c>
      <c r="F161" s="153" t="s">
        <v>711</v>
      </c>
      <c r="H161" s="154">
        <v>2.7</v>
      </c>
      <c r="I161" s="155"/>
      <c r="L161" s="150"/>
      <c r="M161" s="156"/>
      <c r="T161" s="157"/>
      <c r="AT161" s="152" t="s">
        <v>158</v>
      </c>
      <c r="AU161" s="152" t="s">
        <v>82</v>
      </c>
      <c r="AV161" s="12" t="s">
        <v>82</v>
      </c>
      <c r="AW161" s="12" t="s">
        <v>31</v>
      </c>
      <c r="AX161" s="12" t="s">
        <v>74</v>
      </c>
      <c r="AY161" s="152" t="s">
        <v>151</v>
      </c>
    </row>
    <row r="162" spans="2:65" s="12" customFormat="1" ht="10.199999999999999">
      <c r="B162" s="150"/>
      <c r="D162" s="151" t="s">
        <v>158</v>
      </c>
      <c r="E162" s="152" t="s">
        <v>1</v>
      </c>
      <c r="F162" s="153" t="s">
        <v>409</v>
      </c>
      <c r="H162" s="154">
        <v>2.2000000000000002</v>
      </c>
      <c r="I162" s="155"/>
      <c r="L162" s="150"/>
      <c r="M162" s="156"/>
      <c r="T162" s="157"/>
      <c r="AT162" s="152" t="s">
        <v>158</v>
      </c>
      <c r="AU162" s="152" t="s">
        <v>82</v>
      </c>
      <c r="AV162" s="12" t="s">
        <v>82</v>
      </c>
      <c r="AW162" s="12" t="s">
        <v>31</v>
      </c>
      <c r="AX162" s="12" t="s">
        <v>74</v>
      </c>
      <c r="AY162" s="152" t="s">
        <v>151</v>
      </c>
    </row>
    <row r="163" spans="2:65" s="12" customFormat="1" ht="10.199999999999999">
      <c r="B163" s="150"/>
      <c r="D163" s="151" t="s">
        <v>158</v>
      </c>
      <c r="E163" s="152" t="s">
        <v>1</v>
      </c>
      <c r="F163" s="153" t="s">
        <v>601</v>
      </c>
      <c r="H163" s="154">
        <v>5.2</v>
      </c>
      <c r="I163" s="155"/>
      <c r="L163" s="150"/>
      <c r="M163" s="156"/>
      <c r="T163" s="157"/>
      <c r="AT163" s="152" t="s">
        <v>158</v>
      </c>
      <c r="AU163" s="152" t="s">
        <v>82</v>
      </c>
      <c r="AV163" s="12" t="s">
        <v>82</v>
      </c>
      <c r="AW163" s="12" t="s">
        <v>31</v>
      </c>
      <c r="AX163" s="12" t="s">
        <v>74</v>
      </c>
      <c r="AY163" s="152" t="s">
        <v>151</v>
      </c>
    </row>
    <row r="164" spans="2:65" s="13" customFormat="1" ht="10.199999999999999">
      <c r="B164" s="158"/>
      <c r="D164" s="151" t="s">
        <v>158</v>
      </c>
      <c r="E164" s="159" t="s">
        <v>1</v>
      </c>
      <c r="F164" s="160" t="s">
        <v>181</v>
      </c>
      <c r="H164" s="161">
        <v>52</v>
      </c>
      <c r="I164" s="162"/>
      <c r="L164" s="158"/>
      <c r="M164" s="163"/>
      <c r="T164" s="164"/>
      <c r="AT164" s="159" t="s">
        <v>158</v>
      </c>
      <c r="AU164" s="159" t="s">
        <v>82</v>
      </c>
      <c r="AV164" s="13" t="s">
        <v>92</v>
      </c>
      <c r="AW164" s="13" t="s">
        <v>31</v>
      </c>
      <c r="AX164" s="13" t="s">
        <v>78</v>
      </c>
      <c r="AY164" s="159" t="s">
        <v>151</v>
      </c>
    </row>
    <row r="165" spans="2:65" s="12" customFormat="1" ht="10.199999999999999">
      <c r="B165" s="150"/>
      <c r="D165" s="151" t="s">
        <v>158</v>
      </c>
      <c r="F165" s="153" t="s">
        <v>712</v>
      </c>
      <c r="H165" s="154">
        <v>57.2</v>
      </c>
      <c r="I165" s="155"/>
      <c r="L165" s="150"/>
      <c r="M165" s="156"/>
      <c r="T165" s="157"/>
      <c r="AT165" s="152" t="s">
        <v>158</v>
      </c>
      <c r="AU165" s="152" t="s">
        <v>82</v>
      </c>
      <c r="AV165" s="12" t="s">
        <v>82</v>
      </c>
      <c r="AW165" s="12" t="s">
        <v>4</v>
      </c>
      <c r="AX165" s="12" t="s">
        <v>78</v>
      </c>
      <c r="AY165" s="152" t="s">
        <v>151</v>
      </c>
    </row>
    <row r="166" spans="2:65" s="1" customFormat="1" ht="16.5" customHeight="1">
      <c r="B166" s="31"/>
      <c r="C166" s="136" t="s">
        <v>227</v>
      </c>
      <c r="D166" s="136" t="s">
        <v>153</v>
      </c>
      <c r="E166" s="137" t="s">
        <v>713</v>
      </c>
      <c r="F166" s="138" t="s">
        <v>714</v>
      </c>
      <c r="G166" s="139" t="s">
        <v>156</v>
      </c>
      <c r="H166" s="140">
        <v>29.5</v>
      </c>
      <c r="I166" s="141"/>
      <c r="J166" s="142">
        <f>ROUND(I166*H166,2)</f>
        <v>0</v>
      </c>
      <c r="K166" s="143"/>
      <c r="L166" s="31"/>
      <c r="M166" s="144" t="s">
        <v>1</v>
      </c>
      <c r="N166" s="145" t="s">
        <v>39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92</v>
      </c>
      <c r="AT166" s="148" t="s">
        <v>153</v>
      </c>
      <c r="AU166" s="148" t="s">
        <v>82</v>
      </c>
      <c r="AY166" s="16" t="s">
        <v>151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6" t="s">
        <v>78</v>
      </c>
      <c r="BK166" s="149">
        <f>ROUND(I166*H166,2)</f>
        <v>0</v>
      </c>
      <c r="BL166" s="16" t="s">
        <v>92</v>
      </c>
      <c r="BM166" s="148" t="s">
        <v>715</v>
      </c>
    </row>
    <row r="167" spans="2:65" s="11" customFormat="1" ht="22.8" customHeight="1">
      <c r="B167" s="124"/>
      <c r="D167" s="125" t="s">
        <v>73</v>
      </c>
      <c r="E167" s="134" t="s">
        <v>89</v>
      </c>
      <c r="F167" s="134" t="s">
        <v>606</v>
      </c>
      <c r="I167" s="127"/>
      <c r="J167" s="135">
        <f>BK167</f>
        <v>0</v>
      </c>
      <c r="L167" s="124"/>
      <c r="M167" s="129"/>
      <c r="P167" s="130">
        <f>SUM(P168:P170)</f>
        <v>0</v>
      </c>
      <c r="R167" s="130">
        <f>SUM(R168:R170)</f>
        <v>5.9274249999999995</v>
      </c>
      <c r="T167" s="131">
        <f>SUM(T168:T170)</f>
        <v>0</v>
      </c>
      <c r="AR167" s="125" t="s">
        <v>78</v>
      </c>
      <c r="AT167" s="132" t="s">
        <v>73</v>
      </c>
      <c r="AU167" s="132" t="s">
        <v>78</v>
      </c>
      <c r="AY167" s="125" t="s">
        <v>151</v>
      </c>
      <c r="BK167" s="133">
        <f>SUM(BK168:BK170)</f>
        <v>0</v>
      </c>
    </row>
    <row r="168" spans="2:65" s="1" customFormat="1" ht="24.15" customHeight="1">
      <c r="B168" s="31"/>
      <c r="C168" s="136" t="s">
        <v>232</v>
      </c>
      <c r="D168" s="136" t="s">
        <v>153</v>
      </c>
      <c r="E168" s="137" t="s">
        <v>716</v>
      </c>
      <c r="F168" s="138" t="s">
        <v>717</v>
      </c>
      <c r="G168" s="139" t="s">
        <v>173</v>
      </c>
      <c r="H168" s="140">
        <v>10</v>
      </c>
      <c r="I168" s="141"/>
      <c r="J168" s="142">
        <f>ROUND(I168*H168,2)</f>
        <v>0</v>
      </c>
      <c r="K168" s="143"/>
      <c r="L168" s="31"/>
      <c r="M168" s="144" t="s">
        <v>1</v>
      </c>
      <c r="N168" s="145" t="s">
        <v>39</v>
      </c>
      <c r="P168" s="146">
        <f>O168*H168</f>
        <v>0</v>
      </c>
      <c r="Q168" s="146">
        <v>0.24127000000000001</v>
      </c>
      <c r="R168" s="146">
        <f>Q168*H168</f>
        <v>2.4127000000000001</v>
      </c>
      <c r="S168" s="146">
        <v>0</v>
      </c>
      <c r="T168" s="147">
        <f>S168*H168</f>
        <v>0</v>
      </c>
      <c r="AR168" s="148" t="s">
        <v>92</v>
      </c>
      <c r="AT168" s="148" t="s">
        <v>153</v>
      </c>
      <c r="AU168" s="148" t="s">
        <v>82</v>
      </c>
      <c r="AY168" s="16" t="s">
        <v>151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6" t="s">
        <v>78</v>
      </c>
      <c r="BK168" s="149">
        <f>ROUND(I168*H168,2)</f>
        <v>0</v>
      </c>
      <c r="BL168" s="16" t="s">
        <v>92</v>
      </c>
      <c r="BM168" s="148" t="s">
        <v>718</v>
      </c>
    </row>
    <row r="169" spans="2:65" s="1" customFormat="1" ht="24.15" customHeight="1">
      <c r="B169" s="31"/>
      <c r="C169" s="165" t="s">
        <v>236</v>
      </c>
      <c r="D169" s="165" t="s">
        <v>257</v>
      </c>
      <c r="E169" s="166" t="s">
        <v>719</v>
      </c>
      <c r="F169" s="167" t="s">
        <v>720</v>
      </c>
      <c r="G169" s="168" t="s">
        <v>299</v>
      </c>
      <c r="H169" s="169">
        <v>57.15</v>
      </c>
      <c r="I169" s="170"/>
      <c r="J169" s="171">
        <f>ROUND(I169*H169,2)</f>
        <v>0</v>
      </c>
      <c r="K169" s="172"/>
      <c r="L169" s="173"/>
      <c r="M169" s="174" t="s">
        <v>1</v>
      </c>
      <c r="N169" s="175" t="s">
        <v>39</v>
      </c>
      <c r="P169" s="146">
        <f>O169*H169</f>
        <v>0</v>
      </c>
      <c r="Q169" s="146">
        <v>6.1499999999999999E-2</v>
      </c>
      <c r="R169" s="146">
        <f>Q169*H169</f>
        <v>3.5147249999999999</v>
      </c>
      <c r="S169" s="146">
        <v>0</v>
      </c>
      <c r="T169" s="147">
        <f>S169*H169</f>
        <v>0</v>
      </c>
      <c r="AR169" s="148" t="s">
        <v>187</v>
      </c>
      <c r="AT169" s="148" t="s">
        <v>257</v>
      </c>
      <c r="AU169" s="148" t="s">
        <v>82</v>
      </c>
      <c r="AY169" s="16" t="s">
        <v>151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6" t="s">
        <v>78</v>
      </c>
      <c r="BK169" s="149">
        <f>ROUND(I169*H169,2)</f>
        <v>0</v>
      </c>
      <c r="BL169" s="16" t="s">
        <v>92</v>
      </c>
      <c r="BM169" s="148" t="s">
        <v>721</v>
      </c>
    </row>
    <row r="170" spans="2:65" s="12" customFormat="1" ht="10.199999999999999">
      <c r="B170" s="150"/>
      <c r="D170" s="151" t="s">
        <v>158</v>
      </c>
      <c r="F170" s="153" t="s">
        <v>722</v>
      </c>
      <c r="H170" s="154">
        <v>57.15</v>
      </c>
      <c r="I170" s="155"/>
      <c r="L170" s="150"/>
      <c r="M170" s="156"/>
      <c r="T170" s="157"/>
      <c r="AT170" s="152" t="s">
        <v>158</v>
      </c>
      <c r="AU170" s="152" t="s">
        <v>82</v>
      </c>
      <c r="AV170" s="12" t="s">
        <v>82</v>
      </c>
      <c r="AW170" s="12" t="s">
        <v>4</v>
      </c>
      <c r="AX170" s="12" t="s">
        <v>78</v>
      </c>
      <c r="AY170" s="152" t="s">
        <v>151</v>
      </c>
    </row>
    <row r="171" spans="2:65" s="11" customFormat="1" ht="22.8" customHeight="1">
      <c r="B171" s="124"/>
      <c r="D171" s="125" t="s">
        <v>73</v>
      </c>
      <c r="E171" s="134" t="s">
        <v>170</v>
      </c>
      <c r="F171" s="134" t="s">
        <v>217</v>
      </c>
      <c r="I171" s="127"/>
      <c r="J171" s="135">
        <f>BK171</f>
        <v>0</v>
      </c>
      <c r="L171" s="124"/>
      <c r="M171" s="129"/>
      <c r="P171" s="130">
        <f>SUM(P172:P211)</f>
        <v>0</v>
      </c>
      <c r="R171" s="130">
        <f>SUM(R172:R211)</f>
        <v>45.524394000000008</v>
      </c>
      <c r="T171" s="131">
        <f>SUM(T172:T211)</f>
        <v>0</v>
      </c>
      <c r="AR171" s="125" t="s">
        <v>78</v>
      </c>
      <c r="AT171" s="132" t="s">
        <v>73</v>
      </c>
      <c r="AU171" s="132" t="s">
        <v>78</v>
      </c>
      <c r="AY171" s="125" t="s">
        <v>151</v>
      </c>
      <c r="BK171" s="133">
        <f>SUM(BK172:BK211)</f>
        <v>0</v>
      </c>
    </row>
    <row r="172" spans="2:65" s="1" customFormat="1" ht="21.75" customHeight="1">
      <c r="B172" s="31"/>
      <c r="C172" s="136" t="s">
        <v>241</v>
      </c>
      <c r="D172" s="136" t="s">
        <v>153</v>
      </c>
      <c r="E172" s="137" t="s">
        <v>515</v>
      </c>
      <c r="F172" s="138" t="s">
        <v>516</v>
      </c>
      <c r="G172" s="139" t="s">
        <v>156</v>
      </c>
      <c r="H172" s="140">
        <v>52</v>
      </c>
      <c r="I172" s="141"/>
      <c r="J172" s="142">
        <f>ROUND(I172*H172,2)</f>
        <v>0</v>
      </c>
      <c r="K172" s="143"/>
      <c r="L172" s="31"/>
      <c r="M172" s="144" t="s">
        <v>1</v>
      </c>
      <c r="N172" s="145" t="s">
        <v>39</v>
      </c>
      <c r="P172" s="146">
        <f>O172*H172</f>
        <v>0</v>
      </c>
      <c r="Q172" s="146">
        <v>9.1999999999999998E-2</v>
      </c>
      <c r="R172" s="146">
        <f>Q172*H172</f>
        <v>4.7839999999999998</v>
      </c>
      <c r="S172" s="146">
        <v>0</v>
      </c>
      <c r="T172" s="147">
        <f>S172*H172</f>
        <v>0</v>
      </c>
      <c r="AR172" s="148" t="s">
        <v>92</v>
      </c>
      <c r="AT172" s="148" t="s">
        <v>153</v>
      </c>
      <c r="AU172" s="148" t="s">
        <v>82</v>
      </c>
      <c r="AY172" s="16" t="s">
        <v>151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6" t="s">
        <v>78</v>
      </c>
      <c r="BK172" s="149">
        <f>ROUND(I172*H172,2)</f>
        <v>0</v>
      </c>
      <c r="BL172" s="16" t="s">
        <v>92</v>
      </c>
      <c r="BM172" s="148" t="s">
        <v>723</v>
      </c>
    </row>
    <row r="173" spans="2:65" s="12" customFormat="1" ht="10.199999999999999">
      <c r="B173" s="150"/>
      <c r="D173" s="151" t="s">
        <v>158</v>
      </c>
      <c r="E173" s="152" t="s">
        <v>1</v>
      </c>
      <c r="F173" s="153" t="s">
        <v>710</v>
      </c>
      <c r="H173" s="154">
        <v>41.9</v>
      </c>
      <c r="I173" s="155"/>
      <c r="L173" s="150"/>
      <c r="M173" s="156"/>
      <c r="T173" s="157"/>
      <c r="AT173" s="152" t="s">
        <v>158</v>
      </c>
      <c r="AU173" s="152" t="s">
        <v>82</v>
      </c>
      <c r="AV173" s="12" t="s">
        <v>82</v>
      </c>
      <c r="AW173" s="12" t="s">
        <v>31</v>
      </c>
      <c r="AX173" s="12" t="s">
        <v>74</v>
      </c>
      <c r="AY173" s="152" t="s">
        <v>151</v>
      </c>
    </row>
    <row r="174" spans="2:65" s="12" customFormat="1" ht="10.199999999999999">
      <c r="B174" s="150"/>
      <c r="D174" s="151" t="s">
        <v>158</v>
      </c>
      <c r="E174" s="152" t="s">
        <v>1</v>
      </c>
      <c r="F174" s="153" t="s">
        <v>711</v>
      </c>
      <c r="H174" s="154">
        <v>2.7</v>
      </c>
      <c r="I174" s="155"/>
      <c r="L174" s="150"/>
      <c r="M174" s="156"/>
      <c r="T174" s="157"/>
      <c r="AT174" s="152" t="s">
        <v>158</v>
      </c>
      <c r="AU174" s="152" t="s">
        <v>82</v>
      </c>
      <c r="AV174" s="12" t="s">
        <v>82</v>
      </c>
      <c r="AW174" s="12" t="s">
        <v>31</v>
      </c>
      <c r="AX174" s="12" t="s">
        <v>74</v>
      </c>
      <c r="AY174" s="152" t="s">
        <v>151</v>
      </c>
    </row>
    <row r="175" spans="2:65" s="12" customFormat="1" ht="10.199999999999999">
      <c r="B175" s="150"/>
      <c r="D175" s="151" t="s">
        <v>158</v>
      </c>
      <c r="E175" s="152" t="s">
        <v>1</v>
      </c>
      <c r="F175" s="153" t="s">
        <v>409</v>
      </c>
      <c r="H175" s="154">
        <v>2.2000000000000002</v>
      </c>
      <c r="I175" s="155"/>
      <c r="L175" s="150"/>
      <c r="M175" s="156"/>
      <c r="T175" s="157"/>
      <c r="AT175" s="152" t="s">
        <v>158</v>
      </c>
      <c r="AU175" s="152" t="s">
        <v>82</v>
      </c>
      <c r="AV175" s="12" t="s">
        <v>82</v>
      </c>
      <c r="AW175" s="12" t="s">
        <v>31</v>
      </c>
      <c r="AX175" s="12" t="s">
        <v>74</v>
      </c>
      <c r="AY175" s="152" t="s">
        <v>151</v>
      </c>
    </row>
    <row r="176" spans="2:65" s="12" customFormat="1" ht="10.199999999999999">
      <c r="B176" s="150"/>
      <c r="D176" s="151" t="s">
        <v>158</v>
      </c>
      <c r="E176" s="152" t="s">
        <v>1</v>
      </c>
      <c r="F176" s="153" t="s">
        <v>601</v>
      </c>
      <c r="H176" s="154">
        <v>5.2</v>
      </c>
      <c r="I176" s="155"/>
      <c r="L176" s="150"/>
      <c r="M176" s="156"/>
      <c r="T176" s="157"/>
      <c r="AT176" s="152" t="s">
        <v>158</v>
      </c>
      <c r="AU176" s="152" t="s">
        <v>82</v>
      </c>
      <c r="AV176" s="12" t="s">
        <v>82</v>
      </c>
      <c r="AW176" s="12" t="s">
        <v>31</v>
      </c>
      <c r="AX176" s="12" t="s">
        <v>74</v>
      </c>
      <c r="AY176" s="152" t="s">
        <v>151</v>
      </c>
    </row>
    <row r="177" spans="2:65" s="13" customFormat="1" ht="10.199999999999999">
      <c r="B177" s="158"/>
      <c r="D177" s="151" t="s">
        <v>158</v>
      </c>
      <c r="E177" s="159" t="s">
        <v>1</v>
      </c>
      <c r="F177" s="160" t="s">
        <v>181</v>
      </c>
      <c r="H177" s="161">
        <v>52</v>
      </c>
      <c r="I177" s="162"/>
      <c r="L177" s="158"/>
      <c r="M177" s="163"/>
      <c r="T177" s="164"/>
      <c r="AT177" s="159" t="s">
        <v>158</v>
      </c>
      <c r="AU177" s="159" t="s">
        <v>82</v>
      </c>
      <c r="AV177" s="13" t="s">
        <v>92</v>
      </c>
      <c r="AW177" s="13" t="s">
        <v>31</v>
      </c>
      <c r="AX177" s="13" t="s">
        <v>78</v>
      </c>
      <c r="AY177" s="159" t="s">
        <v>151</v>
      </c>
    </row>
    <row r="178" spans="2:65" s="1" customFormat="1" ht="21.75" customHeight="1">
      <c r="B178" s="31"/>
      <c r="C178" s="136" t="s">
        <v>245</v>
      </c>
      <c r="D178" s="136" t="s">
        <v>153</v>
      </c>
      <c r="E178" s="137" t="s">
        <v>520</v>
      </c>
      <c r="F178" s="138" t="s">
        <v>521</v>
      </c>
      <c r="G178" s="139" t="s">
        <v>156</v>
      </c>
      <c r="H178" s="140">
        <v>57.2</v>
      </c>
      <c r="I178" s="141"/>
      <c r="J178" s="142">
        <f>ROUND(I178*H178,2)</f>
        <v>0</v>
      </c>
      <c r="K178" s="143"/>
      <c r="L178" s="31"/>
      <c r="M178" s="144" t="s">
        <v>1</v>
      </c>
      <c r="N178" s="145" t="s">
        <v>39</v>
      </c>
      <c r="P178" s="146">
        <f>O178*H178</f>
        <v>0</v>
      </c>
      <c r="Q178" s="146">
        <v>0.46</v>
      </c>
      <c r="R178" s="146">
        <f>Q178*H178</f>
        <v>26.312000000000001</v>
      </c>
      <c r="S178" s="146">
        <v>0</v>
      </c>
      <c r="T178" s="147">
        <f>S178*H178</f>
        <v>0</v>
      </c>
      <c r="AR178" s="148" t="s">
        <v>92</v>
      </c>
      <c r="AT178" s="148" t="s">
        <v>153</v>
      </c>
      <c r="AU178" s="148" t="s">
        <v>82</v>
      </c>
      <c r="AY178" s="16" t="s">
        <v>151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6" t="s">
        <v>78</v>
      </c>
      <c r="BK178" s="149">
        <f>ROUND(I178*H178,2)</f>
        <v>0</v>
      </c>
      <c r="BL178" s="16" t="s">
        <v>92</v>
      </c>
      <c r="BM178" s="148" t="s">
        <v>724</v>
      </c>
    </row>
    <row r="179" spans="2:65" s="12" customFormat="1" ht="10.199999999999999">
      <c r="B179" s="150"/>
      <c r="D179" s="151" t="s">
        <v>158</v>
      </c>
      <c r="E179" s="152" t="s">
        <v>1</v>
      </c>
      <c r="F179" s="153" t="s">
        <v>710</v>
      </c>
      <c r="H179" s="154">
        <v>41.9</v>
      </c>
      <c r="I179" s="155"/>
      <c r="L179" s="150"/>
      <c r="M179" s="156"/>
      <c r="T179" s="157"/>
      <c r="AT179" s="152" t="s">
        <v>158</v>
      </c>
      <c r="AU179" s="152" t="s">
        <v>82</v>
      </c>
      <c r="AV179" s="12" t="s">
        <v>82</v>
      </c>
      <c r="AW179" s="12" t="s">
        <v>31</v>
      </c>
      <c r="AX179" s="12" t="s">
        <v>74</v>
      </c>
      <c r="AY179" s="152" t="s">
        <v>151</v>
      </c>
    </row>
    <row r="180" spans="2:65" s="12" customFormat="1" ht="10.199999999999999">
      <c r="B180" s="150"/>
      <c r="D180" s="151" t="s">
        <v>158</v>
      </c>
      <c r="E180" s="152" t="s">
        <v>1</v>
      </c>
      <c r="F180" s="153" t="s">
        <v>711</v>
      </c>
      <c r="H180" s="154">
        <v>2.7</v>
      </c>
      <c r="I180" s="155"/>
      <c r="L180" s="150"/>
      <c r="M180" s="156"/>
      <c r="T180" s="157"/>
      <c r="AT180" s="152" t="s">
        <v>158</v>
      </c>
      <c r="AU180" s="152" t="s">
        <v>82</v>
      </c>
      <c r="AV180" s="12" t="s">
        <v>82</v>
      </c>
      <c r="AW180" s="12" t="s">
        <v>31</v>
      </c>
      <c r="AX180" s="12" t="s">
        <v>74</v>
      </c>
      <c r="AY180" s="152" t="s">
        <v>151</v>
      </c>
    </row>
    <row r="181" spans="2:65" s="12" customFormat="1" ht="10.199999999999999">
      <c r="B181" s="150"/>
      <c r="D181" s="151" t="s">
        <v>158</v>
      </c>
      <c r="E181" s="152" t="s">
        <v>1</v>
      </c>
      <c r="F181" s="153" t="s">
        <v>409</v>
      </c>
      <c r="H181" s="154">
        <v>2.2000000000000002</v>
      </c>
      <c r="I181" s="155"/>
      <c r="L181" s="150"/>
      <c r="M181" s="156"/>
      <c r="T181" s="157"/>
      <c r="AT181" s="152" t="s">
        <v>158</v>
      </c>
      <c r="AU181" s="152" t="s">
        <v>82</v>
      </c>
      <c r="AV181" s="12" t="s">
        <v>82</v>
      </c>
      <c r="AW181" s="12" t="s">
        <v>31</v>
      </c>
      <c r="AX181" s="12" t="s">
        <v>74</v>
      </c>
      <c r="AY181" s="152" t="s">
        <v>151</v>
      </c>
    </row>
    <row r="182" spans="2:65" s="12" customFormat="1" ht="10.199999999999999">
      <c r="B182" s="150"/>
      <c r="D182" s="151" t="s">
        <v>158</v>
      </c>
      <c r="E182" s="152" t="s">
        <v>1</v>
      </c>
      <c r="F182" s="153" t="s">
        <v>601</v>
      </c>
      <c r="H182" s="154">
        <v>5.2</v>
      </c>
      <c r="I182" s="155"/>
      <c r="L182" s="150"/>
      <c r="M182" s="156"/>
      <c r="T182" s="157"/>
      <c r="AT182" s="152" t="s">
        <v>158</v>
      </c>
      <c r="AU182" s="152" t="s">
        <v>82</v>
      </c>
      <c r="AV182" s="12" t="s">
        <v>82</v>
      </c>
      <c r="AW182" s="12" t="s">
        <v>31</v>
      </c>
      <c r="AX182" s="12" t="s">
        <v>74</v>
      </c>
      <c r="AY182" s="152" t="s">
        <v>151</v>
      </c>
    </row>
    <row r="183" spans="2:65" s="13" customFormat="1" ht="10.199999999999999">
      <c r="B183" s="158"/>
      <c r="D183" s="151" t="s">
        <v>158</v>
      </c>
      <c r="E183" s="159" t="s">
        <v>1</v>
      </c>
      <c r="F183" s="160" t="s">
        <v>181</v>
      </c>
      <c r="H183" s="161">
        <v>52</v>
      </c>
      <c r="I183" s="162"/>
      <c r="L183" s="158"/>
      <c r="M183" s="163"/>
      <c r="T183" s="164"/>
      <c r="AT183" s="159" t="s">
        <v>158</v>
      </c>
      <c r="AU183" s="159" t="s">
        <v>82</v>
      </c>
      <c r="AV183" s="13" t="s">
        <v>92</v>
      </c>
      <c r="AW183" s="13" t="s">
        <v>31</v>
      </c>
      <c r="AX183" s="13" t="s">
        <v>78</v>
      </c>
      <c r="AY183" s="159" t="s">
        <v>151</v>
      </c>
    </row>
    <row r="184" spans="2:65" s="12" customFormat="1" ht="10.199999999999999">
      <c r="B184" s="150"/>
      <c r="D184" s="151" t="s">
        <v>158</v>
      </c>
      <c r="F184" s="153" t="s">
        <v>712</v>
      </c>
      <c r="H184" s="154">
        <v>57.2</v>
      </c>
      <c r="I184" s="155"/>
      <c r="L184" s="150"/>
      <c r="M184" s="156"/>
      <c r="T184" s="157"/>
      <c r="AT184" s="152" t="s">
        <v>158</v>
      </c>
      <c r="AU184" s="152" t="s">
        <v>82</v>
      </c>
      <c r="AV184" s="12" t="s">
        <v>82</v>
      </c>
      <c r="AW184" s="12" t="s">
        <v>4</v>
      </c>
      <c r="AX184" s="12" t="s">
        <v>78</v>
      </c>
      <c r="AY184" s="152" t="s">
        <v>151</v>
      </c>
    </row>
    <row r="185" spans="2:65" s="1" customFormat="1" ht="33" customHeight="1">
      <c r="B185" s="31"/>
      <c r="C185" s="136" t="s">
        <v>249</v>
      </c>
      <c r="D185" s="136" t="s">
        <v>153</v>
      </c>
      <c r="E185" s="137" t="s">
        <v>233</v>
      </c>
      <c r="F185" s="138" t="s">
        <v>234</v>
      </c>
      <c r="G185" s="139" t="s">
        <v>156</v>
      </c>
      <c r="H185" s="140">
        <v>9.9</v>
      </c>
      <c r="I185" s="141"/>
      <c r="J185" s="142">
        <f>ROUND(I185*H185,2)</f>
        <v>0</v>
      </c>
      <c r="K185" s="143"/>
      <c r="L185" s="31"/>
      <c r="M185" s="144" t="s">
        <v>1</v>
      </c>
      <c r="N185" s="145" t="s">
        <v>39</v>
      </c>
      <c r="P185" s="146">
        <f>O185*H185</f>
        <v>0</v>
      </c>
      <c r="Q185" s="146">
        <v>0.13188</v>
      </c>
      <c r="R185" s="146">
        <f>Q185*H185</f>
        <v>1.305612</v>
      </c>
      <c r="S185" s="146">
        <v>0</v>
      </c>
      <c r="T185" s="147">
        <f>S185*H185</f>
        <v>0</v>
      </c>
      <c r="AR185" s="148" t="s">
        <v>92</v>
      </c>
      <c r="AT185" s="148" t="s">
        <v>153</v>
      </c>
      <c r="AU185" s="148" t="s">
        <v>82</v>
      </c>
      <c r="AY185" s="16" t="s">
        <v>151</v>
      </c>
      <c r="BE185" s="149">
        <f>IF(N185="základní",J185,0)</f>
        <v>0</v>
      </c>
      <c r="BF185" s="149">
        <f>IF(N185="snížená",J185,0)</f>
        <v>0</v>
      </c>
      <c r="BG185" s="149">
        <f>IF(N185="zákl. přenesená",J185,0)</f>
        <v>0</v>
      </c>
      <c r="BH185" s="149">
        <f>IF(N185="sníž. přenesená",J185,0)</f>
        <v>0</v>
      </c>
      <c r="BI185" s="149">
        <f>IF(N185="nulová",J185,0)</f>
        <v>0</v>
      </c>
      <c r="BJ185" s="16" t="s">
        <v>78</v>
      </c>
      <c r="BK185" s="149">
        <f>ROUND(I185*H185,2)</f>
        <v>0</v>
      </c>
      <c r="BL185" s="16" t="s">
        <v>92</v>
      </c>
      <c r="BM185" s="148" t="s">
        <v>725</v>
      </c>
    </row>
    <row r="186" spans="2:65" s="12" customFormat="1" ht="10.199999999999999">
      <c r="B186" s="150"/>
      <c r="D186" s="151" t="s">
        <v>158</v>
      </c>
      <c r="E186" s="152" t="s">
        <v>1</v>
      </c>
      <c r="F186" s="153" t="s">
        <v>694</v>
      </c>
      <c r="H186" s="154">
        <v>9.9</v>
      </c>
      <c r="I186" s="155"/>
      <c r="L186" s="150"/>
      <c r="M186" s="156"/>
      <c r="T186" s="157"/>
      <c r="AT186" s="152" t="s">
        <v>158</v>
      </c>
      <c r="AU186" s="152" t="s">
        <v>82</v>
      </c>
      <c r="AV186" s="12" t="s">
        <v>82</v>
      </c>
      <c r="AW186" s="12" t="s">
        <v>31</v>
      </c>
      <c r="AX186" s="12" t="s">
        <v>78</v>
      </c>
      <c r="AY186" s="152" t="s">
        <v>151</v>
      </c>
    </row>
    <row r="187" spans="2:65" s="1" customFormat="1" ht="24.15" customHeight="1">
      <c r="B187" s="31"/>
      <c r="C187" s="136" t="s">
        <v>7</v>
      </c>
      <c r="D187" s="136" t="s">
        <v>153</v>
      </c>
      <c r="E187" s="137" t="s">
        <v>242</v>
      </c>
      <c r="F187" s="138" t="s">
        <v>243</v>
      </c>
      <c r="G187" s="139" t="s">
        <v>156</v>
      </c>
      <c r="H187" s="140">
        <v>9.9</v>
      </c>
      <c r="I187" s="141"/>
      <c r="J187" s="142">
        <f>ROUND(I187*H187,2)</f>
        <v>0</v>
      </c>
      <c r="K187" s="143"/>
      <c r="L187" s="31"/>
      <c r="M187" s="144" t="s">
        <v>1</v>
      </c>
      <c r="N187" s="145" t="s">
        <v>39</v>
      </c>
      <c r="P187" s="146">
        <f>O187*H187</f>
        <v>0</v>
      </c>
      <c r="Q187" s="146">
        <v>6.0099999999999997E-3</v>
      </c>
      <c r="R187" s="146">
        <f>Q187*H187</f>
        <v>5.9498999999999996E-2</v>
      </c>
      <c r="S187" s="146">
        <v>0</v>
      </c>
      <c r="T187" s="147">
        <f>S187*H187</f>
        <v>0</v>
      </c>
      <c r="AR187" s="148" t="s">
        <v>92</v>
      </c>
      <c r="AT187" s="148" t="s">
        <v>153</v>
      </c>
      <c r="AU187" s="148" t="s">
        <v>82</v>
      </c>
      <c r="AY187" s="16" t="s">
        <v>151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6" t="s">
        <v>78</v>
      </c>
      <c r="BK187" s="149">
        <f>ROUND(I187*H187,2)</f>
        <v>0</v>
      </c>
      <c r="BL187" s="16" t="s">
        <v>92</v>
      </c>
      <c r="BM187" s="148" t="s">
        <v>726</v>
      </c>
    </row>
    <row r="188" spans="2:65" s="12" customFormat="1" ht="10.199999999999999">
      <c r="B188" s="150"/>
      <c r="D188" s="151" t="s">
        <v>158</v>
      </c>
      <c r="E188" s="152" t="s">
        <v>1</v>
      </c>
      <c r="F188" s="153" t="s">
        <v>694</v>
      </c>
      <c r="H188" s="154">
        <v>9.9</v>
      </c>
      <c r="I188" s="155"/>
      <c r="L188" s="150"/>
      <c r="M188" s="156"/>
      <c r="T188" s="157"/>
      <c r="AT188" s="152" t="s">
        <v>158</v>
      </c>
      <c r="AU188" s="152" t="s">
        <v>82</v>
      </c>
      <c r="AV188" s="12" t="s">
        <v>82</v>
      </c>
      <c r="AW188" s="12" t="s">
        <v>31</v>
      </c>
      <c r="AX188" s="12" t="s">
        <v>78</v>
      </c>
      <c r="AY188" s="152" t="s">
        <v>151</v>
      </c>
    </row>
    <row r="189" spans="2:65" s="1" customFormat="1" ht="21.75" customHeight="1">
      <c r="B189" s="31"/>
      <c r="C189" s="136" t="s">
        <v>256</v>
      </c>
      <c r="D189" s="136" t="s">
        <v>153</v>
      </c>
      <c r="E189" s="137" t="s">
        <v>246</v>
      </c>
      <c r="F189" s="138" t="s">
        <v>247</v>
      </c>
      <c r="G189" s="139" t="s">
        <v>156</v>
      </c>
      <c r="H189" s="140">
        <v>9.9</v>
      </c>
      <c r="I189" s="141"/>
      <c r="J189" s="142">
        <f>ROUND(I189*H189,2)</f>
        <v>0</v>
      </c>
      <c r="K189" s="143"/>
      <c r="L189" s="31"/>
      <c r="M189" s="144" t="s">
        <v>1</v>
      </c>
      <c r="N189" s="145" t="s">
        <v>39</v>
      </c>
      <c r="P189" s="146">
        <f>O189*H189</f>
        <v>0</v>
      </c>
      <c r="Q189" s="146">
        <v>5.1000000000000004E-4</v>
      </c>
      <c r="R189" s="146">
        <f>Q189*H189</f>
        <v>5.0490000000000005E-3</v>
      </c>
      <c r="S189" s="146">
        <v>0</v>
      </c>
      <c r="T189" s="147">
        <f>S189*H189</f>
        <v>0</v>
      </c>
      <c r="AR189" s="148" t="s">
        <v>92</v>
      </c>
      <c r="AT189" s="148" t="s">
        <v>153</v>
      </c>
      <c r="AU189" s="148" t="s">
        <v>82</v>
      </c>
      <c r="AY189" s="16" t="s">
        <v>151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6" t="s">
        <v>78</v>
      </c>
      <c r="BK189" s="149">
        <f>ROUND(I189*H189,2)</f>
        <v>0</v>
      </c>
      <c r="BL189" s="16" t="s">
        <v>92</v>
      </c>
      <c r="BM189" s="148" t="s">
        <v>727</v>
      </c>
    </row>
    <row r="190" spans="2:65" s="12" customFormat="1" ht="10.199999999999999">
      <c r="B190" s="150"/>
      <c r="D190" s="151" t="s">
        <v>158</v>
      </c>
      <c r="E190" s="152" t="s">
        <v>1</v>
      </c>
      <c r="F190" s="153" t="s">
        <v>694</v>
      </c>
      <c r="H190" s="154">
        <v>9.9</v>
      </c>
      <c r="I190" s="155"/>
      <c r="L190" s="150"/>
      <c r="M190" s="156"/>
      <c r="T190" s="157"/>
      <c r="AT190" s="152" t="s">
        <v>158</v>
      </c>
      <c r="AU190" s="152" t="s">
        <v>82</v>
      </c>
      <c r="AV190" s="12" t="s">
        <v>82</v>
      </c>
      <c r="AW190" s="12" t="s">
        <v>31</v>
      </c>
      <c r="AX190" s="12" t="s">
        <v>78</v>
      </c>
      <c r="AY190" s="152" t="s">
        <v>151</v>
      </c>
    </row>
    <row r="191" spans="2:65" s="1" customFormat="1" ht="33" customHeight="1">
      <c r="B191" s="31"/>
      <c r="C191" s="136" t="s">
        <v>262</v>
      </c>
      <c r="D191" s="136" t="s">
        <v>153</v>
      </c>
      <c r="E191" s="137" t="s">
        <v>250</v>
      </c>
      <c r="F191" s="138" t="s">
        <v>251</v>
      </c>
      <c r="G191" s="139" t="s">
        <v>156</v>
      </c>
      <c r="H191" s="140">
        <v>9.9</v>
      </c>
      <c r="I191" s="141"/>
      <c r="J191" s="142">
        <f>ROUND(I191*H191,2)</f>
        <v>0</v>
      </c>
      <c r="K191" s="143"/>
      <c r="L191" s="31"/>
      <c r="M191" s="144" t="s">
        <v>1</v>
      </c>
      <c r="N191" s="145" t="s">
        <v>39</v>
      </c>
      <c r="P191" s="146">
        <f>O191*H191</f>
        <v>0</v>
      </c>
      <c r="Q191" s="146">
        <v>0.12966</v>
      </c>
      <c r="R191" s="146">
        <f>Q191*H191</f>
        <v>1.2836339999999999</v>
      </c>
      <c r="S191" s="146">
        <v>0</v>
      </c>
      <c r="T191" s="147">
        <f>S191*H191</f>
        <v>0</v>
      </c>
      <c r="AR191" s="148" t="s">
        <v>92</v>
      </c>
      <c r="AT191" s="148" t="s">
        <v>153</v>
      </c>
      <c r="AU191" s="148" t="s">
        <v>82</v>
      </c>
      <c r="AY191" s="16" t="s">
        <v>151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6" t="s">
        <v>78</v>
      </c>
      <c r="BK191" s="149">
        <f>ROUND(I191*H191,2)</f>
        <v>0</v>
      </c>
      <c r="BL191" s="16" t="s">
        <v>92</v>
      </c>
      <c r="BM191" s="148" t="s">
        <v>728</v>
      </c>
    </row>
    <row r="192" spans="2:65" s="12" customFormat="1" ht="10.199999999999999">
      <c r="B192" s="150"/>
      <c r="D192" s="151" t="s">
        <v>158</v>
      </c>
      <c r="E192" s="152" t="s">
        <v>1</v>
      </c>
      <c r="F192" s="153" t="s">
        <v>694</v>
      </c>
      <c r="H192" s="154">
        <v>9.9</v>
      </c>
      <c r="I192" s="155"/>
      <c r="L192" s="150"/>
      <c r="M192" s="156"/>
      <c r="T192" s="157"/>
      <c r="AT192" s="152" t="s">
        <v>158</v>
      </c>
      <c r="AU192" s="152" t="s">
        <v>82</v>
      </c>
      <c r="AV192" s="12" t="s">
        <v>82</v>
      </c>
      <c r="AW192" s="12" t="s">
        <v>31</v>
      </c>
      <c r="AX192" s="12" t="s">
        <v>78</v>
      </c>
      <c r="AY192" s="152" t="s">
        <v>151</v>
      </c>
    </row>
    <row r="193" spans="2:65" s="1" customFormat="1" ht="24.15" customHeight="1">
      <c r="B193" s="31"/>
      <c r="C193" s="136" t="s">
        <v>267</v>
      </c>
      <c r="D193" s="136" t="s">
        <v>153</v>
      </c>
      <c r="E193" s="137" t="s">
        <v>629</v>
      </c>
      <c r="F193" s="138" t="s">
        <v>630</v>
      </c>
      <c r="G193" s="139" t="s">
        <v>156</v>
      </c>
      <c r="H193" s="140">
        <v>52</v>
      </c>
      <c r="I193" s="141"/>
      <c r="J193" s="142">
        <f>ROUND(I193*H193,2)</f>
        <v>0</v>
      </c>
      <c r="K193" s="143"/>
      <c r="L193" s="31"/>
      <c r="M193" s="144" t="s">
        <v>1</v>
      </c>
      <c r="N193" s="145" t="s">
        <v>39</v>
      </c>
      <c r="P193" s="146">
        <f>O193*H193</f>
        <v>0</v>
      </c>
      <c r="Q193" s="146">
        <v>8.9219999999999994E-2</v>
      </c>
      <c r="R193" s="146">
        <f>Q193*H193</f>
        <v>4.6394399999999996</v>
      </c>
      <c r="S193" s="146">
        <v>0</v>
      </c>
      <c r="T193" s="147">
        <f>S193*H193</f>
        <v>0</v>
      </c>
      <c r="AR193" s="148" t="s">
        <v>92</v>
      </c>
      <c r="AT193" s="148" t="s">
        <v>153</v>
      </c>
      <c r="AU193" s="148" t="s">
        <v>82</v>
      </c>
      <c r="AY193" s="16" t="s">
        <v>151</v>
      </c>
      <c r="BE193" s="149">
        <f>IF(N193="základní",J193,0)</f>
        <v>0</v>
      </c>
      <c r="BF193" s="149">
        <f>IF(N193="snížená",J193,0)</f>
        <v>0</v>
      </c>
      <c r="BG193" s="149">
        <f>IF(N193="zákl. přenesená",J193,0)</f>
        <v>0</v>
      </c>
      <c r="BH193" s="149">
        <f>IF(N193="sníž. přenesená",J193,0)</f>
        <v>0</v>
      </c>
      <c r="BI193" s="149">
        <f>IF(N193="nulová",J193,0)</f>
        <v>0</v>
      </c>
      <c r="BJ193" s="16" t="s">
        <v>78</v>
      </c>
      <c r="BK193" s="149">
        <f>ROUND(I193*H193,2)</f>
        <v>0</v>
      </c>
      <c r="BL193" s="16" t="s">
        <v>92</v>
      </c>
      <c r="BM193" s="148" t="s">
        <v>729</v>
      </c>
    </row>
    <row r="194" spans="2:65" s="12" customFormat="1" ht="10.199999999999999">
      <c r="B194" s="150"/>
      <c r="D194" s="151" t="s">
        <v>158</v>
      </c>
      <c r="E194" s="152" t="s">
        <v>1</v>
      </c>
      <c r="F194" s="153" t="s">
        <v>710</v>
      </c>
      <c r="H194" s="154">
        <v>41.9</v>
      </c>
      <c r="I194" s="155"/>
      <c r="L194" s="150"/>
      <c r="M194" s="156"/>
      <c r="T194" s="157"/>
      <c r="AT194" s="152" t="s">
        <v>158</v>
      </c>
      <c r="AU194" s="152" t="s">
        <v>82</v>
      </c>
      <c r="AV194" s="12" t="s">
        <v>82</v>
      </c>
      <c r="AW194" s="12" t="s">
        <v>31</v>
      </c>
      <c r="AX194" s="12" t="s">
        <v>74</v>
      </c>
      <c r="AY194" s="152" t="s">
        <v>151</v>
      </c>
    </row>
    <row r="195" spans="2:65" s="12" customFormat="1" ht="10.199999999999999">
      <c r="B195" s="150"/>
      <c r="D195" s="151" t="s">
        <v>158</v>
      </c>
      <c r="E195" s="152" t="s">
        <v>1</v>
      </c>
      <c r="F195" s="153" t="s">
        <v>711</v>
      </c>
      <c r="H195" s="154">
        <v>2.7</v>
      </c>
      <c r="I195" s="155"/>
      <c r="L195" s="150"/>
      <c r="M195" s="156"/>
      <c r="T195" s="157"/>
      <c r="AT195" s="152" t="s">
        <v>158</v>
      </c>
      <c r="AU195" s="152" t="s">
        <v>82</v>
      </c>
      <c r="AV195" s="12" t="s">
        <v>82</v>
      </c>
      <c r="AW195" s="12" t="s">
        <v>31</v>
      </c>
      <c r="AX195" s="12" t="s">
        <v>74</v>
      </c>
      <c r="AY195" s="152" t="s">
        <v>151</v>
      </c>
    </row>
    <row r="196" spans="2:65" s="12" customFormat="1" ht="10.199999999999999">
      <c r="B196" s="150"/>
      <c r="D196" s="151" t="s">
        <v>158</v>
      </c>
      <c r="E196" s="152" t="s">
        <v>1</v>
      </c>
      <c r="F196" s="153" t="s">
        <v>409</v>
      </c>
      <c r="H196" s="154">
        <v>2.2000000000000002</v>
      </c>
      <c r="I196" s="155"/>
      <c r="L196" s="150"/>
      <c r="M196" s="156"/>
      <c r="T196" s="157"/>
      <c r="AT196" s="152" t="s">
        <v>158</v>
      </c>
      <c r="AU196" s="152" t="s">
        <v>82</v>
      </c>
      <c r="AV196" s="12" t="s">
        <v>82</v>
      </c>
      <c r="AW196" s="12" t="s">
        <v>31</v>
      </c>
      <c r="AX196" s="12" t="s">
        <v>74</v>
      </c>
      <c r="AY196" s="152" t="s">
        <v>151</v>
      </c>
    </row>
    <row r="197" spans="2:65" s="12" customFormat="1" ht="10.199999999999999">
      <c r="B197" s="150"/>
      <c r="D197" s="151" t="s">
        <v>158</v>
      </c>
      <c r="E197" s="152" t="s">
        <v>1</v>
      </c>
      <c r="F197" s="153" t="s">
        <v>601</v>
      </c>
      <c r="H197" s="154">
        <v>5.2</v>
      </c>
      <c r="I197" s="155"/>
      <c r="L197" s="150"/>
      <c r="M197" s="156"/>
      <c r="T197" s="157"/>
      <c r="AT197" s="152" t="s">
        <v>158</v>
      </c>
      <c r="AU197" s="152" t="s">
        <v>82</v>
      </c>
      <c r="AV197" s="12" t="s">
        <v>82</v>
      </c>
      <c r="AW197" s="12" t="s">
        <v>31</v>
      </c>
      <c r="AX197" s="12" t="s">
        <v>74</v>
      </c>
      <c r="AY197" s="152" t="s">
        <v>151</v>
      </c>
    </row>
    <row r="198" spans="2:65" s="13" customFormat="1" ht="10.199999999999999">
      <c r="B198" s="158"/>
      <c r="D198" s="151" t="s">
        <v>158</v>
      </c>
      <c r="E198" s="159" t="s">
        <v>1</v>
      </c>
      <c r="F198" s="160" t="s">
        <v>181</v>
      </c>
      <c r="H198" s="161">
        <v>52</v>
      </c>
      <c r="I198" s="162"/>
      <c r="L198" s="158"/>
      <c r="M198" s="163"/>
      <c r="T198" s="164"/>
      <c r="AT198" s="159" t="s">
        <v>158</v>
      </c>
      <c r="AU198" s="159" t="s">
        <v>82</v>
      </c>
      <c r="AV198" s="13" t="s">
        <v>92</v>
      </c>
      <c r="AW198" s="13" t="s">
        <v>31</v>
      </c>
      <c r="AX198" s="13" t="s">
        <v>78</v>
      </c>
      <c r="AY198" s="159" t="s">
        <v>151</v>
      </c>
    </row>
    <row r="199" spans="2:65" s="1" customFormat="1" ht="21.75" customHeight="1">
      <c r="B199" s="31"/>
      <c r="C199" s="165" t="s">
        <v>272</v>
      </c>
      <c r="D199" s="165" t="s">
        <v>257</v>
      </c>
      <c r="E199" s="166" t="s">
        <v>258</v>
      </c>
      <c r="F199" s="167" t="s">
        <v>259</v>
      </c>
      <c r="G199" s="168" t="s">
        <v>156</v>
      </c>
      <c r="H199" s="169">
        <v>43.156999999999996</v>
      </c>
      <c r="I199" s="170"/>
      <c r="J199" s="171">
        <f>ROUND(I199*H199,2)</f>
        <v>0</v>
      </c>
      <c r="K199" s="172"/>
      <c r="L199" s="173"/>
      <c r="M199" s="174" t="s">
        <v>1</v>
      </c>
      <c r="N199" s="175" t="s">
        <v>39</v>
      </c>
      <c r="P199" s="146">
        <f>O199*H199</f>
        <v>0</v>
      </c>
      <c r="Q199" s="146">
        <v>0.13100000000000001</v>
      </c>
      <c r="R199" s="146">
        <f>Q199*H199</f>
        <v>5.6535669999999998</v>
      </c>
      <c r="S199" s="146">
        <v>0</v>
      </c>
      <c r="T199" s="147">
        <f>S199*H199</f>
        <v>0</v>
      </c>
      <c r="AR199" s="148" t="s">
        <v>187</v>
      </c>
      <c r="AT199" s="148" t="s">
        <v>257</v>
      </c>
      <c r="AU199" s="148" t="s">
        <v>82</v>
      </c>
      <c r="AY199" s="16" t="s">
        <v>151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6" t="s">
        <v>78</v>
      </c>
      <c r="BK199" s="149">
        <f>ROUND(I199*H199,2)</f>
        <v>0</v>
      </c>
      <c r="BL199" s="16" t="s">
        <v>92</v>
      </c>
      <c r="BM199" s="148" t="s">
        <v>730</v>
      </c>
    </row>
    <row r="200" spans="2:65" s="12" customFormat="1" ht="10.199999999999999">
      <c r="B200" s="150"/>
      <c r="D200" s="151" t="s">
        <v>158</v>
      </c>
      <c r="E200" s="152" t="s">
        <v>1</v>
      </c>
      <c r="F200" s="153" t="s">
        <v>710</v>
      </c>
      <c r="H200" s="154">
        <v>41.9</v>
      </c>
      <c r="I200" s="155"/>
      <c r="L200" s="150"/>
      <c r="M200" s="156"/>
      <c r="T200" s="157"/>
      <c r="AT200" s="152" t="s">
        <v>158</v>
      </c>
      <c r="AU200" s="152" t="s">
        <v>82</v>
      </c>
      <c r="AV200" s="12" t="s">
        <v>82</v>
      </c>
      <c r="AW200" s="12" t="s">
        <v>31</v>
      </c>
      <c r="AX200" s="12" t="s">
        <v>78</v>
      </c>
      <c r="AY200" s="152" t="s">
        <v>151</v>
      </c>
    </row>
    <row r="201" spans="2:65" s="12" customFormat="1" ht="10.199999999999999">
      <c r="B201" s="150"/>
      <c r="D201" s="151" t="s">
        <v>158</v>
      </c>
      <c r="F201" s="153" t="s">
        <v>731</v>
      </c>
      <c r="H201" s="154">
        <v>43.156999999999996</v>
      </c>
      <c r="I201" s="155"/>
      <c r="L201" s="150"/>
      <c r="M201" s="156"/>
      <c r="T201" s="157"/>
      <c r="AT201" s="152" t="s">
        <v>158</v>
      </c>
      <c r="AU201" s="152" t="s">
        <v>82</v>
      </c>
      <c r="AV201" s="12" t="s">
        <v>82</v>
      </c>
      <c r="AW201" s="12" t="s">
        <v>4</v>
      </c>
      <c r="AX201" s="12" t="s">
        <v>78</v>
      </c>
      <c r="AY201" s="152" t="s">
        <v>151</v>
      </c>
    </row>
    <row r="202" spans="2:65" s="1" customFormat="1" ht="21.75" customHeight="1">
      <c r="B202" s="31"/>
      <c r="C202" s="165" t="s">
        <v>276</v>
      </c>
      <c r="D202" s="165" t="s">
        <v>257</v>
      </c>
      <c r="E202" s="166" t="s">
        <v>263</v>
      </c>
      <c r="F202" s="167" t="s">
        <v>264</v>
      </c>
      <c r="G202" s="168" t="s">
        <v>156</v>
      </c>
      <c r="H202" s="169">
        <v>2.266</v>
      </c>
      <c r="I202" s="170"/>
      <c r="J202" s="171">
        <f>ROUND(I202*H202,2)</f>
        <v>0</v>
      </c>
      <c r="K202" s="172"/>
      <c r="L202" s="173"/>
      <c r="M202" s="174" t="s">
        <v>1</v>
      </c>
      <c r="N202" s="175" t="s">
        <v>39</v>
      </c>
      <c r="P202" s="146">
        <f>O202*H202</f>
        <v>0</v>
      </c>
      <c r="Q202" s="146">
        <v>0.13100000000000001</v>
      </c>
      <c r="R202" s="146">
        <f>Q202*H202</f>
        <v>0.296846</v>
      </c>
      <c r="S202" s="146">
        <v>0</v>
      </c>
      <c r="T202" s="147">
        <f>S202*H202</f>
        <v>0</v>
      </c>
      <c r="AR202" s="148" t="s">
        <v>187</v>
      </c>
      <c r="AT202" s="148" t="s">
        <v>257</v>
      </c>
      <c r="AU202" s="148" t="s">
        <v>82</v>
      </c>
      <c r="AY202" s="16" t="s">
        <v>151</v>
      </c>
      <c r="BE202" s="149">
        <f>IF(N202="základní",J202,0)</f>
        <v>0</v>
      </c>
      <c r="BF202" s="149">
        <f>IF(N202="snížená",J202,0)</f>
        <v>0</v>
      </c>
      <c r="BG202" s="149">
        <f>IF(N202="zákl. přenesená",J202,0)</f>
        <v>0</v>
      </c>
      <c r="BH202" s="149">
        <f>IF(N202="sníž. přenesená",J202,0)</f>
        <v>0</v>
      </c>
      <c r="BI202" s="149">
        <f>IF(N202="nulová",J202,0)</f>
        <v>0</v>
      </c>
      <c r="BJ202" s="16" t="s">
        <v>78</v>
      </c>
      <c r="BK202" s="149">
        <f>ROUND(I202*H202,2)</f>
        <v>0</v>
      </c>
      <c r="BL202" s="16" t="s">
        <v>92</v>
      </c>
      <c r="BM202" s="148" t="s">
        <v>732</v>
      </c>
    </row>
    <row r="203" spans="2:65" s="12" customFormat="1" ht="10.199999999999999">
      <c r="B203" s="150"/>
      <c r="D203" s="151" t="s">
        <v>158</v>
      </c>
      <c r="E203" s="152" t="s">
        <v>1</v>
      </c>
      <c r="F203" s="153" t="s">
        <v>409</v>
      </c>
      <c r="H203" s="154">
        <v>2.2000000000000002</v>
      </c>
      <c r="I203" s="155"/>
      <c r="L203" s="150"/>
      <c r="M203" s="156"/>
      <c r="T203" s="157"/>
      <c r="AT203" s="152" t="s">
        <v>158</v>
      </c>
      <c r="AU203" s="152" t="s">
        <v>82</v>
      </c>
      <c r="AV203" s="12" t="s">
        <v>82</v>
      </c>
      <c r="AW203" s="12" t="s">
        <v>31</v>
      </c>
      <c r="AX203" s="12" t="s">
        <v>78</v>
      </c>
      <c r="AY203" s="152" t="s">
        <v>151</v>
      </c>
    </row>
    <row r="204" spans="2:65" s="12" customFormat="1" ht="10.199999999999999">
      <c r="B204" s="150"/>
      <c r="D204" s="151" t="s">
        <v>158</v>
      </c>
      <c r="F204" s="153" t="s">
        <v>432</v>
      </c>
      <c r="H204" s="154">
        <v>2.266</v>
      </c>
      <c r="I204" s="155"/>
      <c r="L204" s="150"/>
      <c r="M204" s="156"/>
      <c r="T204" s="157"/>
      <c r="AT204" s="152" t="s">
        <v>158</v>
      </c>
      <c r="AU204" s="152" t="s">
        <v>82</v>
      </c>
      <c r="AV204" s="12" t="s">
        <v>82</v>
      </c>
      <c r="AW204" s="12" t="s">
        <v>4</v>
      </c>
      <c r="AX204" s="12" t="s">
        <v>78</v>
      </c>
      <c r="AY204" s="152" t="s">
        <v>151</v>
      </c>
    </row>
    <row r="205" spans="2:65" s="1" customFormat="1" ht="21.75" customHeight="1">
      <c r="B205" s="31"/>
      <c r="C205" s="165" t="s">
        <v>281</v>
      </c>
      <c r="D205" s="165" t="s">
        <v>257</v>
      </c>
      <c r="E205" s="166" t="s">
        <v>636</v>
      </c>
      <c r="F205" s="167" t="s">
        <v>637</v>
      </c>
      <c r="G205" s="168" t="s">
        <v>156</v>
      </c>
      <c r="H205" s="169">
        <v>5.3559999999999999</v>
      </c>
      <c r="I205" s="170"/>
      <c r="J205" s="171">
        <f>ROUND(I205*H205,2)</f>
        <v>0</v>
      </c>
      <c r="K205" s="172"/>
      <c r="L205" s="173"/>
      <c r="M205" s="174" t="s">
        <v>1</v>
      </c>
      <c r="N205" s="175" t="s">
        <v>39</v>
      </c>
      <c r="P205" s="146">
        <f>O205*H205</f>
        <v>0</v>
      </c>
      <c r="Q205" s="146">
        <v>0.13100000000000001</v>
      </c>
      <c r="R205" s="146">
        <f>Q205*H205</f>
        <v>0.70163600000000004</v>
      </c>
      <c r="S205" s="146">
        <v>0</v>
      </c>
      <c r="T205" s="147">
        <f>S205*H205</f>
        <v>0</v>
      </c>
      <c r="AR205" s="148" t="s">
        <v>187</v>
      </c>
      <c r="AT205" s="148" t="s">
        <v>257</v>
      </c>
      <c r="AU205" s="148" t="s">
        <v>82</v>
      </c>
      <c r="AY205" s="16" t="s">
        <v>151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6" t="s">
        <v>78</v>
      </c>
      <c r="BK205" s="149">
        <f>ROUND(I205*H205,2)</f>
        <v>0</v>
      </c>
      <c r="BL205" s="16" t="s">
        <v>92</v>
      </c>
      <c r="BM205" s="148" t="s">
        <v>733</v>
      </c>
    </row>
    <row r="206" spans="2:65" s="12" customFormat="1" ht="10.199999999999999">
      <c r="B206" s="150"/>
      <c r="D206" s="151" t="s">
        <v>158</v>
      </c>
      <c r="E206" s="152" t="s">
        <v>1</v>
      </c>
      <c r="F206" s="153" t="s">
        <v>639</v>
      </c>
      <c r="H206" s="154">
        <v>5.2</v>
      </c>
      <c r="I206" s="155"/>
      <c r="L206" s="150"/>
      <c r="M206" s="156"/>
      <c r="T206" s="157"/>
      <c r="AT206" s="152" t="s">
        <v>158</v>
      </c>
      <c r="AU206" s="152" t="s">
        <v>82</v>
      </c>
      <c r="AV206" s="12" t="s">
        <v>82</v>
      </c>
      <c r="AW206" s="12" t="s">
        <v>31</v>
      </c>
      <c r="AX206" s="12" t="s">
        <v>78</v>
      </c>
      <c r="AY206" s="152" t="s">
        <v>151</v>
      </c>
    </row>
    <row r="207" spans="2:65" s="12" customFormat="1" ht="10.199999999999999">
      <c r="B207" s="150"/>
      <c r="D207" s="151" t="s">
        <v>158</v>
      </c>
      <c r="F207" s="153" t="s">
        <v>640</v>
      </c>
      <c r="H207" s="154">
        <v>5.3559999999999999</v>
      </c>
      <c r="I207" s="155"/>
      <c r="L207" s="150"/>
      <c r="M207" s="156"/>
      <c r="T207" s="157"/>
      <c r="AT207" s="152" t="s">
        <v>158</v>
      </c>
      <c r="AU207" s="152" t="s">
        <v>82</v>
      </c>
      <c r="AV207" s="12" t="s">
        <v>82</v>
      </c>
      <c r="AW207" s="12" t="s">
        <v>4</v>
      </c>
      <c r="AX207" s="12" t="s">
        <v>78</v>
      </c>
      <c r="AY207" s="152" t="s">
        <v>151</v>
      </c>
    </row>
    <row r="208" spans="2:65" s="1" customFormat="1" ht="24.15" customHeight="1">
      <c r="B208" s="31"/>
      <c r="C208" s="165" t="s">
        <v>286</v>
      </c>
      <c r="D208" s="165" t="s">
        <v>257</v>
      </c>
      <c r="E208" s="166" t="s">
        <v>268</v>
      </c>
      <c r="F208" s="167" t="s">
        <v>269</v>
      </c>
      <c r="G208" s="168" t="s">
        <v>156</v>
      </c>
      <c r="H208" s="169">
        <v>2.7810000000000001</v>
      </c>
      <c r="I208" s="170"/>
      <c r="J208" s="171">
        <f>ROUND(I208*H208,2)</f>
        <v>0</v>
      </c>
      <c r="K208" s="172"/>
      <c r="L208" s="173"/>
      <c r="M208" s="174" t="s">
        <v>1</v>
      </c>
      <c r="N208" s="175" t="s">
        <v>39</v>
      </c>
      <c r="P208" s="146">
        <f>O208*H208</f>
        <v>0</v>
      </c>
      <c r="Q208" s="146">
        <v>0.13100000000000001</v>
      </c>
      <c r="R208" s="146">
        <f>Q208*H208</f>
        <v>0.36431100000000005</v>
      </c>
      <c r="S208" s="146">
        <v>0</v>
      </c>
      <c r="T208" s="147">
        <f>S208*H208</f>
        <v>0</v>
      </c>
      <c r="AR208" s="148" t="s">
        <v>187</v>
      </c>
      <c r="AT208" s="148" t="s">
        <v>257</v>
      </c>
      <c r="AU208" s="148" t="s">
        <v>82</v>
      </c>
      <c r="AY208" s="16" t="s">
        <v>151</v>
      </c>
      <c r="BE208" s="149">
        <f>IF(N208="základní",J208,0)</f>
        <v>0</v>
      </c>
      <c r="BF208" s="149">
        <f>IF(N208="snížená",J208,0)</f>
        <v>0</v>
      </c>
      <c r="BG208" s="149">
        <f>IF(N208="zákl. přenesená",J208,0)</f>
        <v>0</v>
      </c>
      <c r="BH208" s="149">
        <f>IF(N208="sníž. přenesená",J208,0)</f>
        <v>0</v>
      </c>
      <c r="BI208" s="149">
        <f>IF(N208="nulová",J208,0)</f>
        <v>0</v>
      </c>
      <c r="BJ208" s="16" t="s">
        <v>78</v>
      </c>
      <c r="BK208" s="149">
        <f>ROUND(I208*H208,2)</f>
        <v>0</v>
      </c>
      <c r="BL208" s="16" t="s">
        <v>92</v>
      </c>
      <c r="BM208" s="148" t="s">
        <v>734</v>
      </c>
    </row>
    <row r="209" spans="2:65" s="12" customFormat="1" ht="10.199999999999999">
      <c r="B209" s="150"/>
      <c r="D209" s="151" t="s">
        <v>158</v>
      </c>
      <c r="E209" s="152" t="s">
        <v>1</v>
      </c>
      <c r="F209" s="153" t="s">
        <v>711</v>
      </c>
      <c r="H209" s="154">
        <v>2.7</v>
      </c>
      <c r="I209" s="155"/>
      <c r="L209" s="150"/>
      <c r="M209" s="156"/>
      <c r="T209" s="157"/>
      <c r="AT209" s="152" t="s">
        <v>158</v>
      </c>
      <c r="AU209" s="152" t="s">
        <v>82</v>
      </c>
      <c r="AV209" s="12" t="s">
        <v>82</v>
      </c>
      <c r="AW209" s="12" t="s">
        <v>31</v>
      </c>
      <c r="AX209" s="12" t="s">
        <v>78</v>
      </c>
      <c r="AY209" s="152" t="s">
        <v>151</v>
      </c>
    </row>
    <row r="210" spans="2:65" s="12" customFormat="1" ht="10.199999999999999">
      <c r="B210" s="150"/>
      <c r="D210" s="151" t="s">
        <v>158</v>
      </c>
      <c r="F210" s="153" t="s">
        <v>537</v>
      </c>
      <c r="H210" s="154">
        <v>2.7810000000000001</v>
      </c>
      <c r="I210" s="155"/>
      <c r="L210" s="150"/>
      <c r="M210" s="156"/>
      <c r="T210" s="157"/>
      <c r="AT210" s="152" t="s">
        <v>158</v>
      </c>
      <c r="AU210" s="152" t="s">
        <v>82</v>
      </c>
      <c r="AV210" s="12" t="s">
        <v>82</v>
      </c>
      <c r="AW210" s="12" t="s">
        <v>4</v>
      </c>
      <c r="AX210" s="12" t="s">
        <v>78</v>
      </c>
      <c r="AY210" s="152" t="s">
        <v>151</v>
      </c>
    </row>
    <row r="211" spans="2:65" s="1" customFormat="1" ht="21.75" customHeight="1">
      <c r="B211" s="31"/>
      <c r="C211" s="136" t="s">
        <v>291</v>
      </c>
      <c r="D211" s="136" t="s">
        <v>153</v>
      </c>
      <c r="E211" s="137" t="s">
        <v>292</v>
      </c>
      <c r="F211" s="138" t="s">
        <v>293</v>
      </c>
      <c r="G211" s="139" t="s">
        <v>173</v>
      </c>
      <c r="H211" s="140">
        <v>33</v>
      </c>
      <c r="I211" s="141"/>
      <c r="J211" s="142">
        <f>ROUND(I211*H211,2)</f>
        <v>0</v>
      </c>
      <c r="K211" s="143"/>
      <c r="L211" s="31"/>
      <c r="M211" s="144" t="s">
        <v>1</v>
      </c>
      <c r="N211" s="145" t="s">
        <v>39</v>
      </c>
      <c r="P211" s="146">
        <f>O211*H211</f>
        <v>0</v>
      </c>
      <c r="Q211" s="146">
        <v>3.5999999999999999E-3</v>
      </c>
      <c r="R211" s="146">
        <f>Q211*H211</f>
        <v>0.1188</v>
      </c>
      <c r="S211" s="146">
        <v>0</v>
      </c>
      <c r="T211" s="147">
        <f>S211*H211</f>
        <v>0</v>
      </c>
      <c r="AR211" s="148" t="s">
        <v>92</v>
      </c>
      <c r="AT211" s="148" t="s">
        <v>153</v>
      </c>
      <c r="AU211" s="148" t="s">
        <v>82</v>
      </c>
      <c r="AY211" s="16" t="s">
        <v>151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6" t="s">
        <v>78</v>
      </c>
      <c r="BK211" s="149">
        <f>ROUND(I211*H211,2)</f>
        <v>0</v>
      </c>
      <c r="BL211" s="16" t="s">
        <v>92</v>
      </c>
      <c r="BM211" s="148" t="s">
        <v>735</v>
      </c>
    </row>
    <row r="212" spans="2:65" s="11" customFormat="1" ht="22.8" customHeight="1">
      <c r="B212" s="124"/>
      <c r="D212" s="125" t="s">
        <v>73</v>
      </c>
      <c r="E212" s="134" t="s">
        <v>192</v>
      </c>
      <c r="F212" s="134" t="s">
        <v>309</v>
      </c>
      <c r="I212" s="127"/>
      <c r="J212" s="135">
        <f>BK212</f>
        <v>0</v>
      </c>
      <c r="L212" s="124"/>
      <c r="M212" s="129"/>
      <c r="P212" s="130">
        <f>SUM(P213:P230)</f>
        <v>0</v>
      </c>
      <c r="R212" s="130">
        <f>SUM(R213:R230)</f>
        <v>25.178836799999999</v>
      </c>
      <c r="T212" s="131">
        <f>SUM(T213:T230)</f>
        <v>0</v>
      </c>
      <c r="AR212" s="125" t="s">
        <v>78</v>
      </c>
      <c r="AT212" s="132" t="s">
        <v>73</v>
      </c>
      <c r="AU212" s="132" t="s">
        <v>78</v>
      </c>
      <c r="AY212" s="125" t="s">
        <v>151</v>
      </c>
      <c r="BK212" s="133">
        <f>SUM(BK213:BK230)</f>
        <v>0</v>
      </c>
    </row>
    <row r="213" spans="2:65" s="1" customFormat="1" ht="33" customHeight="1">
      <c r="B213" s="31"/>
      <c r="C213" s="136" t="s">
        <v>296</v>
      </c>
      <c r="D213" s="136" t="s">
        <v>153</v>
      </c>
      <c r="E213" s="137" t="s">
        <v>311</v>
      </c>
      <c r="F213" s="138" t="s">
        <v>312</v>
      </c>
      <c r="G213" s="139" t="s">
        <v>173</v>
      </c>
      <c r="H213" s="140">
        <v>33</v>
      </c>
      <c r="I213" s="141"/>
      <c r="J213" s="142">
        <f>ROUND(I213*H213,2)</f>
        <v>0</v>
      </c>
      <c r="K213" s="143"/>
      <c r="L213" s="31"/>
      <c r="M213" s="144" t="s">
        <v>1</v>
      </c>
      <c r="N213" s="145" t="s">
        <v>39</v>
      </c>
      <c r="P213" s="146">
        <f>O213*H213</f>
        <v>0</v>
      </c>
      <c r="Q213" s="146">
        <v>0.14215</v>
      </c>
      <c r="R213" s="146">
        <f>Q213*H213</f>
        <v>4.69095</v>
      </c>
      <c r="S213" s="146">
        <v>0</v>
      </c>
      <c r="T213" s="147">
        <f>S213*H213</f>
        <v>0</v>
      </c>
      <c r="AR213" s="148" t="s">
        <v>92</v>
      </c>
      <c r="AT213" s="148" t="s">
        <v>153</v>
      </c>
      <c r="AU213" s="148" t="s">
        <v>82</v>
      </c>
      <c r="AY213" s="16" t="s">
        <v>151</v>
      </c>
      <c r="BE213" s="149">
        <f>IF(N213="základní",J213,0)</f>
        <v>0</v>
      </c>
      <c r="BF213" s="149">
        <f>IF(N213="snížená",J213,0)</f>
        <v>0</v>
      </c>
      <c r="BG213" s="149">
        <f>IF(N213="zákl. přenesená",J213,0)</f>
        <v>0</v>
      </c>
      <c r="BH213" s="149">
        <f>IF(N213="sníž. přenesená",J213,0)</f>
        <v>0</v>
      </c>
      <c r="BI213" s="149">
        <f>IF(N213="nulová",J213,0)</f>
        <v>0</v>
      </c>
      <c r="BJ213" s="16" t="s">
        <v>78</v>
      </c>
      <c r="BK213" s="149">
        <f>ROUND(I213*H213,2)</f>
        <v>0</v>
      </c>
      <c r="BL213" s="16" t="s">
        <v>92</v>
      </c>
      <c r="BM213" s="148" t="s">
        <v>736</v>
      </c>
    </row>
    <row r="214" spans="2:65" s="1" customFormat="1" ht="16.5" customHeight="1">
      <c r="B214" s="31"/>
      <c r="C214" s="165" t="s">
        <v>301</v>
      </c>
      <c r="D214" s="165" t="s">
        <v>257</v>
      </c>
      <c r="E214" s="166" t="s">
        <v>315</v>
      </c>
      <c r="F214" s="167" t="s">
        <v>316</v>
      </c>
      <c r="G214" s="168" t="s">
        <v>299</v>
      </c>
      <c r="H214" s="169">
        <v>133.32</v>
      </c>
      <c r="I214" s="170"/>
      <c r="J214" s="171">
        <f>ROUND(I214*H214,2)</f>
        <v>0</v>
      </c>
      <c r="K214" s="172"/>
      <c r="L214" s="173"/>
      <c r="M214" s="174" t="s">
        <v>1</v>
      </c>
      <c r="N214" s="175" t="s">
        <v>39</v>
      </c>
      <c r="P214" s="146">
        <f>O214*H214</f>
        <v>0</v>
      </c>
      <c r="Q214" s="146">
        <v>4.5999999999999999E-2</v>
      </c>
      <c r="R214" s="146">
        <f>Q214*H214</f>
        <v>6.1327199999999999</v>
      </c>
      <c r="S214" s="146">
        <v>0</v>
      </c>
      <c r="T214" s="147">
        <f>S214*H214</f>
        <v>0</v>
      </c>
      <c r="AR214" s="148" t="s">
        <v>187</v>
      </c>
      <c r="AT214" s="148" t="s">
        <v>257</v>
      </c>
      <c r="AU214" s="148" t="s">
        <v>82</v>
      </c>
      <c r="AY214" s="16" t="s">
        <v>151</v>
      </c>
      <c r="BE214" s="149">
        <f>IF(N214="základní",J214,0)</f>
        <v>0</v>
      </c>
      <c r="BF214" s="149">
        <f>IF(N214="snížená",J214,0)</f>
        <v>0</v>
      </c>
      <c r="BG214" s="149">
        <f>IF(N214="zákl. přenesená",J214,0)</f>
        <v>0</v>
      </c>
      <c r="BH214" s="149">
        <f>IF(N214="sníž. přenesená",J214,0)</f>
        <v>0</v>
      </c>
      <c r="BI214" s="149">
        <f>IF(N214="nulová",J214,0)</f>
        <v>0</v>
      </c>
      <c r="BJ214" s="16" t="s">
        <v>78</v>
      </c>
      <c r="BK214" s="149">
        <f>ROUND(I214*H214,2)</f>
        <v>0</v>
      </c>
      <c r="BL214" s="16" t="s">
        <v>92</v>
      </c>
      <c r="BM214" s="148" t="s">
        <v>737</v>
      </c>
    </row>
    <row r="215" spans="2:65" s="12" customFormat="1" ht="10.199999999999999">
      <c r="B215" s="150"/>
      <c r="D215" s="151" t="s">
        <v>158</v>
      </c>
      <c r="F215" s="153" t="s">
        <v>738</v>
      </c>
      <c r="H215" s="154">
        <v>133.32</v>
      </c>
      <c r="I215" s="155"/>
      <c r="L215" s="150"/>
      <c r="M215" s="156"/>
      <c r="T215" s="157"/>
      <c r="AT215" s="152" t="s">
        <v>158</v>
      </c>
      <c r="AU215" s="152" t="s">
        <v>82</v>
      </c>
      <c r="AV215" s="12" t="s">
        <v>82</v>
      </c>
      <c r="AW215" s="12" t="s">
        <v>4</v>
      </c>
      <c r="AX215" s="12" t="s">
        <v>78</v>
      </c>
      <c r="AY215" s="152" t="s">
        <v>151</v>
      </c>
    </row>
    <row r="216" spans="2:65" s="1" customFormat="1" ht="33" customHeight="1">
      <c r="B216" s="31"/>
      <c r="C216" s="136" t="s">
        <v>305</v>
      </c>
      <c r="D216" s="136" t="s">
        <v>153</v>
      </c>
      <c r="E216" s="137" t="s">
        <v>320</v>
      </c>
      <c r="F216" s="138" t="s">
        <v>321</v>
      </c>
      <c r="G216" s="139" t="s">
        <v>173</v>
      </c>
      <c r="H216" s="140">
        <v>52.5</v>
      </c>
      <c r="I216" s="141"/>
      <c r="J216" s="142">
        <f>ROUND(I216*H216,2)</f>
        <v>0</v>
      </c>
      <c r="K216" s="143"/>
      <c r="L216" s="31"/>
      <c r="M216" s="144" t="s">
        <v>1</v>
      </c>
      <c r="N216" s="145" t="s">
        <v>39</v>
      </c>
      <c r="P216" s="146">
        <f>O216*H216</f>
        <v>0</v>
      </c>
      <c r="Q216" s="146">
        <v>0.15540000000000001</v>
      </c>
      <c r="R216" s="146">
        <f>Q216*H216</f>
        <v>8.1585000000000001</v>
      </c>
      <c r="S216" s="146">
        <v>0</v>
      </c>
      <c r="T216" s="147">
        <f>S216*H216</f>
        <v>0</v>
      </c>
      <c r="AR216" s="148" t="s">
        <v>92</v>
      </c>
      <c r="AT216" s="148" t="s">
        <v>153</v>
      </c>
      <c r="AU216" s="148" t="s">
        <v>82</v>
      </c>
      <c r="AY216" s="16" t="s">
        <v>151</v>
      </c>
      <c r="BE216" s="149">
        <f>IF(N216="základní",J216,0)</f>
        <v>0</v>
      </c>
      <c r="BF216" s="149">
        <f>IF(N216="snížená",J216,0)</f>
        <v>0</v>
      </c>
      <c r="BG216" s="149">
        <f>IF(N216="zákl. přenesená",J216,0)</f>
        <v>0</v>
      </c>
      <c r="BH216" s="149">
        <f>IF(N216="sníž. přenesená",J216,0)</f>
        <v>0</v>
      </c>
      <c r="BI216" s="149">
        <f>IF(N216="nulová",J216,0)</f>
        <v>0</v>
      </c>
      <c r="BJ216" s="16" t="s">
        <v>78</v>
      </c>
      <c r="BK216" s="149">
        <f>ROUND(I216*H216,2)</f>
        <v>0</v>
      </c>
      <c r="BL216" s="16" t="s">
        <v>92</v>
      </c>
      <c r="BM216" s="148" t="s">
        <v>739</v>
      </c>
    </row>
    <row r="217" spans="2:65" s="12" customFormat="1" ht="10.199999999999999">
      <c r="B217" s="150"/>
      <c r="D217" s="151" t="s">
        <v>158</v>
      </c>
      <c r="E217" s="152" t="s">
        <v>1</v>
      </c>
      <c r="F217" s="153" t="s">
        <v>740</v>
      </c>
      <c r="H217" s="154">
        <v>52.5</v>
      </c>
      <c r="I217" s="155"/>
      <c r="L217" s="150"/>
      <c r="M217" s="156"/>
      <c r="T217" s="157"/>
      <c r="AT217" s="152" t="s">
        <v>158</v>
      </c>
      <c r="AU217" s="152" t="s">
        <v>82</v>
      </c>
      <c r="AV217" s="12" t="s">
        <v>82</v>
      </c>
      <c r="AW217" s="12" t="s">
        <v>31</v>
      </c>
      <c r="AX217" s="12" t="s">
        <v>78</v>
      </c>
      <c r="AY217" s="152" t="s">
        <v>151</v>
      </c>
    </row>
    <row r="218" spans="2:65" s="1" customFormat="1" ht="16.5" customHeight="1">
      <c r="B218" s="31"/>
      <c r="C218" s="165" t="s">
        <v>310</v>
      </c>
      <c r="D218" s="165" t="s">
        <v>257</v>
      </c>
      <c r="E218" s="166" t="s">
        <v>325</v>
      </c>
      <c r="F218" s="167" t="s">
        <v>326</v>
      </c>
      <c r="G218" s="168" t="s">
        <v>173</v>
      </c>
      <c r="H218" s="169">
        <v>12.24</v>
      </c>
      <c r="I218" s="170"/>
      <c r="J218" s="171">
        <f>ROUND(I218*H218,2)</f>
        <v>0</v>
      </c>
      <c r="K218" s="172"/>
      <c r="L218" s="173"/>
      <c r="M218" s="174" t="s">
        <v>1</v>
      </c>
      <c r="N218" s="175" t="s">
        <v>39</v>
      </c>
      <c r="P218" s="146">
        <f>O218*H218</f>
        <v>0</v>
      </c>
      <c r="Q218" s="146">
        <v>0.08</v>
      </c>
      <c r="R218" s="146">
        <f>Q218*H218</f>
        <v>0.97920000000000007</v>
      </c>
      <c r="S218" s="146">
        <v>0</v>
      </c>
      <c r="T218" s="147">
        <f>S218*H218</f>
        <v>0</v>
      </c>
      <c r="AR218" s="148" t="s">
        <v>187</v>
      </c>
      <c r="AT218" s="148" t="s">
        <v>257</v>
      </c>
      <c r="AU218" s="148" t="s">
        <v>82</v>
      </c>
      <c r="AY218" s="16" t="s">
        <v>151</v>
      </c>
      <c r="BE218" s="149">
        <f>IF(N218="základní",J218,0)</f>
        <v>0</v>
      </c>
      <c r="BF218" s="149">
        <f>IF(N218="snížená",J218,0)</f>
        <v>0</v>
      </c>
      <c r="BG218" s="149">
        <f>IF(N218="zákl. přenesená",J218,0)</f>
        <v>0</v>
      </c>
      <c r="BH218" s="149">
        <f>IF(N218="sníž. přenesená",J218,0)</f>
        <v>0</v>
      </c>
      <c r="BI218" s="149">
        <f>IF(N218="nulová",J218,0)</f>
        <v>0</v>
      </c>
      <c r="BJ218" s="16" t="s">
        <v>78</v>
      </c>
      <c r="BK218" s="149">
        <f>ROUND(I218*H218,2)</f>
        <v>0</v>
      </c>
      <c r="BL218" s="16" t="s">
        <v>92</v>
      </c>
      <c r="BM218" s="148" t="s">
        <v>741</v>
      </c>
    </row>
    <row r="219" spans="2:65" s="12" customFormat="1" ht="10.199999999999999">
      <c r="B219" s="150"/>
      <c r="D219" s="151" t="s">
        <v>158</v>
      </c>
      <c r="F219" s="153" t="s">
        <v>742</v>
      </c>
      <c r="H219" s="154">
        <v>12.24</v>
      </c>
      <c r="I219" s="155"/>
      <c r="L219" s="150"/>
      <c r="M219" s="156"/>
      <c r="T219" s="157"/>
      <c r="AT219" s="152" t="s">
        <v>158</v>
      </c>
      <c r="AU219" s="152" t="s">
        <v>82</v>
      </c>
      <c r="AV219" s="12" t="s">
        <v>82</v>
      </c>
      <c r="AW219" s="12" t="s">
        <v>4</v>
      </c>
      <c r="AX219" s="12" t="s">
        <v>78</v>
      </c>
      <c r="AY219" s="152" t="s">
        <v>151</v>
      </c>
    </row>
    <row r="220" spans="2:65" s="1" customFormat="1" ht="24.15" customHeight="1">
      <c r="B220" s="31"/>
      <c r="C220" s="165" t="s">
        <v>314</v>
      </c>
      <c r="D220" s="165" t="s">
        <v>257</v>
      </c>
      <c r="E220" s="166" t="s">
        <v>330</v>
      </c>
      <c r="F220" s="167" t="s">
        <v>331</v>
      </c>
      <c r="G220" s="168" t="s">
        <v>173</v>
      </c>
      <c r="H220" s="169">
        <v>2</v>
      </c>
      <c r="I220" s="170"/>
      <c r="J220" s="171">
        <f>ROUND(I220*H220,2)</f>
        <v>0</v>
      </c>
      <c r="K220" s="172"/>
      <c r="L220" s="173"/>
      <c r="M220" s="174" t="s">
        <v>1</v>
      </c>
      <c r="N220" s="175" t="s">
        <v>39</v>
      </c>
      <c r="P220" s="146">
        <f>O220*H220</f>
        <v>0</v>
      </c>
      <c r="Q220" s="146">
        <v>6.5670000000000006E-2</v>
      </c>
      <c r="R220" s="146">
        <f>Q220*H220</f>
        <v>0.13134000000000001</v>
      </c>
      <c r="S220" s="146">
        <v>0</v>
      </c>
      <c r="T220" s="147">
        <f>S220*H220</f>
        <v>0</v>
      </c>
      <c r="AR220" s="148" t="s">
        <v>187</v>
      </c>
      <c r="AT220" s="148" t="s">
        <v>257</v>
      </c>
      <c r="AU220" s="148" t="s">
        <v>82</v>
      </c>
      <c r="AY220" s="16" t="s">
        <v>151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6" t="s">
        <v>78</v>
      </c>
      <c r="BK220" s="149">
        <f>ROUND(I220*H220,2)</f>
        <v>0</v>
      </c>
      <c r="BL220" s="16" t="s">
        <v>92</v>
      </c>
      <c r="BM220" s="148" t="s">
        <v>743</v>
      </c>
    </row>
    <row r="221" spans="2:65" s="1" customFormat="1" ht="24.15" customHeight="1">
      <c r="B221" s="31"/>
      <c r="C221" s="165" t="s">
        <v>319</v>
      </c>
      <c r="D221" s="165" t="s">
        <v>257</v>
      </c>
      <c r="E221" s="166" t="s">
        <v>334</v>
      </c>
      <c r="F221" s="167" t="s">
        <v>335</v>
      </c>
      <c r="G221" s="168" t="s">
        <v>173</v>
      </c>
      <c r="H221" s="169">
        <v>3</v>
      </c>
      <c r="I221" s="170"/>
      <c r="J221" s="171">
        <f>ROUND(I221*H221,2)</f>
        <v>0</v>
      </c>
      <c r="K221" s="172"/>
      <c r="L221" s="173"/>
      <c r="M221" s="174" t="s">
        <v>1</v>
      </c>
      <c r="N221" s="175" t="s">
        <v>39</v>
      </c>
      <c r="P221" s="146">
        <f>O221*H221</f>
        <v>0</v>
      </c>
      <c r="Q221" s="146">
        <v>4.8300000000000003E-2</v>
      </c>
      <c r="R221" s="146">
        <f>Q221*H221</f>
        <v>0.1449</v>
      </c>
      <c r="S221" s="146">
        <v>0</v>
      </c>
      <c r="T221" s="147">
        <f>S221*H221</f>
        <v>0</v>
      </c>
      <c r="AR221" s="148" t="s">
        <v>187</v>
      </c>
      <c r="AT221" s="148" t="s">
        <v>257</v>
      </c>
      <c r="AU221" s="148" t="s">
        <v>82</v>
      </c>
      <c r="AY221" s="16" t="s">
        <v>151</v>
      </c>
      <c r="BE221" s="149">
        <f>IF(N221="základní",J221,0)</f>
        <v>0</v>
      </c>
      <c r="BF221" s="149">
        <f>IF(N221="snížená",J221,0)</f>
        <v>0</v>
      </c>
      <c r="BG221" s="149">
        <f>IF(N221="zákl. přenesená",J221,0)</f>
        <v>0</v>
      </c>
      <c r="BH221" s="149">
        <f>IF(N221="sníž. přenesená",J221,0)</f>
        <v>0</v>
      </c>
      <c r="BI221" s="149">
        <f>IF(N221="nulová",J221,0)</f>
        <v>0</v>
      </c>
      <c r="BJ221" s="16" t="s">
        <v>78</v>
      </c>
      <c r="BK221" s="149">
        <f>ROUND(I221*H221,2)</f>
        <v>0</v>
      </c>
      <c r="BL221" s="16" t="s">
        <v>92</v>
      </c>
      <c r="BM221" s="148" t="s">
        <v>744</v>
      </c>
    </row>
    <row r="222" spans="2:65" s="1" customFormat="1" ht="16.5" customHeight="1">
      <c r="B222" s="31"/>
      <c r="C222" s="165" t="s">
        <v>324</v>
      </c>
      <c r="D222" s="165" t="s">
        <v>257</v>
      </c>
      <c r="E222" s="166" t="s">
        <v>339</v>
      </c>
      <c r="F222" s="167" t="s">
        <v>340</v>
      </c>
      <c r="G222" s="168" t="s">
        <v>173</v>
      </c>
      <c r="H222" s="169">
        <v>19.89</v>
      </c>
      <c r="I222" s="170"/>
      <c r="J222" s="171">
        <f>ROUND(I222*H222,2)</f>
        <v>0</v>
      </c>
      <c r="K222" s="172"/>
      <c r="L222" s="173"/>
      <c r="M222" s="174" t="s">
        <v>1</v>
      </c>
      <c r="N222" s="175" t="s">
        <v>39</v>
      </c>
      <c r="P222" s="146">
        <f>O222*H222</f>
        <v>0</v>
      </c>
      <c r="Q222" s="146">
        <v>5.6120000000000003E-2</v>
      </c>
      <c r="R222" s="146">
        <f>Q222*H222</f>
        <v>1.1162268000000002</v>
      </c>
      <c r="S222" s="146">
        <v>0</v>
      </c>
      <c r="T222" s="147">
        <f>S222*H222</f>
        <v>0</v>
      </c>
      <c r="AR222" s="148" t="s">
        <v>187</v>
      </c>
      <c r="AT222" s="148" t="s">
        <v>257</v>
      </c>
      <c r="AU222" s="148" t="s">
        <v>82</v>
      </c>
      <c r="AY222" s="16" t="s">
        <v>151</v>
      </c>
      <c r="BE222" s="149">
        <f>IF(N222="základní",J222,0)</f>
        <v>0</v>
      </c>
      <c r="BF222" s="149">
        <f>IF(N222="snížená",J222,0)</f>
        <v>0</v>
      </c>
      <c r="BG222" s="149">
        <f>IF(N222="zákl. přenesená",J222,0)</f>
        <v>0</v>
      </c>
      <c r="BH222" s="149">
        <f>IF(N222="sníž. přenesená",J222,0)</f>
        <v>0</v>
      </c>
      <c r="BI222" s="149">
        <f>IF(N222="nulová",J222,0)</f>
        <v>0</v>
      </c>
      <c r="BJ222" s="16" t="s">
        <v>78</v>
      </c>
      <c r="BK222" s="149">
        <f>ROUND(I222*H222,2)</f>
        <v>0</v>
      </c>
      <c r="BL222" s="16" t="s">
        <v>92</v>
      </c>
      <c r="BM222" s="148" t="s">
        <v>745</v>
      </c>
    </row>
    <row r="223" spans="2:65" s="12" customFormat="1" ht="10.199999999999999">
      <c r="B223" s="150"/>
      <c r="D223" s="151" t="s">
        <v>158</v>
      </c>
      <c r="F223" s="153" t="s">
        <v>746</v>
      </c>
      <c r="H223" s="154">
        <v>19.89</v>
      </c>
      <c r="I223" s="155"/>
      <c r="L223" s="150"/>
      <c r="M223" s="156"/>
      <c r="T223" s="157"/>
      <c r="AT223" s="152" t="s">
        <v>158</v>
      </c>
      <c r="AU223" s="152" t="s">
        <v>82</v>
      </c>
      <c r="AV223" s="12" t="s">
        <v>82</v>
      </c>
      <c r="AW223" s="12" t="s">
        <v>4</v>
      </c>
      <c r="AX223" s="12" t="s">
        <v>78</v>
      </c>
      <c r="AY223" s="152" t="s">
        <v>151</v>
      </c>
    </row>
    <row r="224" spans="2:65" s="1" customFormat="1" ht="16.5" customHeight="1">
      <c r="B224" s="31"/>
      <c r="C224" s="165" t="s">
        <v>329</v>
      </c>
      <c r="D224" s="165" t="s">
        <v>257</v>
      </c>
      <c r="E224" s="166" t="s">
        <v>663</v>
      </c>
      <c r="F224" s="167" t="s">
        <v>664</v>
      </c>
      <c r="G224" s="168" t="s">
        <v>173</v>
      </c>
      <c r="H224" s="169">
        <v>3</v>
      </c>
      <c r="I224" s="170"/>
      <c r="J224" s="171">
        <f>ROUND(I224*H224,2)</f>
        <v>0</v>
      </c>
      <c r="K224" s="172"/>
      <c r="L224" s="173"/>
      <c r="M224" s="174" t="s">
        <v>1</v>
      </c>
      <c r="N224" s="175" t="s">
        <v>39</v>
      </c>
      <c r="P224" s="146">
        <f>O224*H224</f>
        <v>0</v>
      </c>
      <c r="Q224" s="146">
        <v>0.15</v>
      </c>
      <c r="R224" s="146">
        <f>Q224*H224</f>
        <v>0.44999999999999996</v>
      </c>
      <c r="S224" s="146">
        <v>0</v>
      </c>
      <c r="T224" s="147">
        <f>S224*H224</f>
        <v>0</v>
      </c>
      <c r="AR224" s="148" t="s">
        <v>187</v>
      </c>
      <c r="AT224" s="148" t="s">
        <v>257</v>
      </c>
      <c r="AU224" s="148" t="s">
        <v>82</v>
      </c>
      <c r="AY224" s="16" t="s">
        <v>151</v>
      </c>
      <c r="BE224" s="149">
        <f>IF(N224="základní",J224,0)</f>
        <v>0</v>
      </c>
      <c r="BF224" s="149">
        <f>IF(N224="snížená",J224,0)</f>
        <v>0</v>
      </c>
      <c r="BG224" s="149">
        <f>IF(N224="zákl. přenesená",J224,0)</f>
        <v>0</v>
      </c>
      <c r="BH224" s="149">
        <f>IF(N224="sníž. přenesená",J224,0)</f>
        <v>0</v>
      </c>
      <c r="BI224" s="149">
        <f>IF(N224="nulová",J224,0)</f>
        <v>0</v>
      </c>
      <c r="BJ224" s="16" t="s">
        <v>78</v>
      </c>
      <c r="BK224" s="149">
        <f>ROUND(I224*H224,2)</f>
        <v>0</v>
      </c>
      <c r="BL224" s="16" t="s">
        <v>92</v>
      </c>
      <c r="BM224" s="148" t="s">
        <v>747</v>
      </c>
    </row>
    <row r="225" spans="2:65" s="1" customFormat="1" ht="16.5" customHeight="1">
      <c r="B225" s="31"/>
      <c r="C225" s="165" t="s">
        <v>333</v>
      </c>
      <c r="D225" s="165" t="s">
        <v>257</v>
      </c>
      <c r="E225" s="166" t="s">
        <v>666</v>
      </c>
      <c r="F225" s="167" t="s">
        <v>667</v>
      </c>
      <c r="G225" s="168" t="s">
        <v>173</v>
      </c>
      <c r="H225" s="169">
        <v>15</v>
      </c>
      <c r="I225" s="170"/>
      <c r="J225" s="171">
        <f>ROUND(I225*H225,2)</f>
        <v>0</v>
      </c>
      <c r="K225" s="172"/>
      <c r="L225" s="173"/>
      <c r="M225" s="174" t="s">
        <v>1</v>
      </c>
      <c r="N225" s="175" t="s">
        <v>39</v>
      </c>
      <c r="P225" s="146">
        <f>O225*H225</f>
        <v>0</v>
      </c>
      <c r="Q225" s="146">
        <v>0.22500000000000001</v>
      </c>
      <c r="R225" s="146">
        <f>Q225*H225</f>
        <v>3.375</v>
      </c>
      <c r="S225" s="146">
        <v>0</v>
      </c>
      <c r="T225" s="147">
        <f>S225*H225</f>
        <v>0</v>
      </c>
      <c r="AR225" s="148" t="s">
        <v>187</v>
      </c>
      <c r="AT225" s="148" t="s">
        <v>257</v>
      </c>
      <c r="AU225" s="148" t="s">
        <v>82</v>
      </c>
      <c r="AY225" s="16" t="s">
        <v>151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6" t="s">
        <v>78</v>
      </c>
      <c r="BK225" s="149">
        <f>ROUND(I225*H225,2)</f>
        <v>0</v>
      </c>
      <c r="BL225" s="16" t="s">
        <v>92</v>
      </c>
      <c r="BM225" s="148" t="s">
        <v>748</v>
      </c>
    </row>
    <row r="226" spans="2:65" s="1" customFormat="1" ht="24.15" customHeight="1">
      <c r="B226" s="31"/>
      <c r="C226" s="136" t="s">
        <v>338</v>
      </c>
      <c r="D226" s="136" t="s">
        <v>153</v>
      </c>
      <c r="E226" s="137" t="s">
        <v>344</v>
      </c>
      <c r="F226" s="138" t="s">
        <v>345</v>
      </c>
      <c r="G226" s="139" t="s">
        <v>173</v>
      </c>
      <c r="H226" s="140">
        <v>33</v>
      </c>
      <c r="I226" s="141"/>
      <c r="J226" s="142">
        <f>ROUND(I226*H226,2)</f>
        <v>0</v>
      </c>
      <c r="K226" s="143"/>
      <c r="L226" s="31"/>
      <c r="M226" s="144" t="s">
        <v>1</v>
      </c>
      <c r="N226" s="145" t="s">
        <v>39</v>
      </c>
      <c r="P226" s="146">
        <f>O226*H226</f>
        <v>0</v>
      </c>
      <c r="Q226" s="146">
        <v>0</v>
      </c>
      <c r="R226" s="146">
        <f>Q226*H226</f>
        <v>0</v>
      </c>
      <c r="S226" s="146">
        <v>0</v>
      </c>
      <c r="T226" s="147">
        <f>S226*H226</f>
        <v>0</v>
      </c>
      <c r="AR226" s="148" t="s">
        <v>92</v>
      </c>
      <c r="AT226" s="148" t="s">
        <v>153</v>
      </c>
      <c r="AU226" s="148" t="s">
        <v>82</v>
      </c>
      <c r="AY226" s="16" t="s">
        <v>151</v>
      </c>
      <c r="BE226" s="149">
        <f>IF(N226="základní",J226,0)</f>
        <v>0</v>
      </c>
      <c r="BF226" s="149">
        <f>IF(N226="snížená",J226,0)</f>
        <v>0</v>
      </c>
      <c r="BG226" s="149">
        <f>IF(N226="zákl. přenesená",J226,0)</f>
        <v>0</v>
      </c>
      <c r="BH226" s="149">
        <f>IF(N226="sníž. přenesená",J226,0)</f>
        <v>0</v>
      </c>
      <c r="BI226" s="149">
        <f>IF(N226="nulová",J226,0)</f>
        <v>0</v>
      </c>
      <c r="BJ226" s="16" t="s">
        <v>78</v>
      </c>
      <c r="BK226" s="149">
        <f>ROUND(I226*H226,2)</f>
        <v>0</v>
      </c>
      <c r="BL226" s="16" t="s">
        <v>92</v>
      </c>
      <c r="BM226" s="148" t="s">
        <v>749</v>
      </c>
    </row>
    <row r="227" spans="2:65" s="1" customFormat="1" ht="24.15" customHeight="1">
      <c r="B227" s="31"/>
      <c r="C227" s="136" t="s">
        <v>343</v>
      </c>
      <c r="D227" s="136" t="s">
        <v>153</v>
      </c>
      <c r="E227" s="137" t="s">
        <v>750</v>
      </c>
      <c r="F227" s="138" t="s">
        <v>751</v>
      </c>
      <c r="G227" s="139" t="s">
        <v>455</v>
      </c>
      <c r="H227" s="140">
        <v>1</v>
      </c>
      <c r="I227" s="141"/>
      <c r="J227" s="142">
        <f>ROUND(I227*H227,2)</f>
        <v>0</v>
      </c>
      <c r="K227" s="143"/>
      <c r="L227" s="31"/>
      <c r="M227" s="144" t="s">
        <v>1</v>
      </c>
      <c r="N227" s="145" t="s">
        <v>39</v>
      </c>
      <c r="P227" s="146">
        <f>O227*H227</f>
        <v>0</v>
      </c>
      <c r="Q227" s="146">
        <v>0</v>
      </c>
      <c r="R227" s="146">
        <f>Q227*H227</f>
        <v>0</v>
      </c>
      <c r="S227" s="146">
        <v>0</v>
      </c>
      <c r="T227" s="147">
        <f>S227*H227</f>
        <v>0</v>
      </c>
      <c r="AR227" s="148" t="s">
        <v>92</v>
      </c>
      <c r="AT227" s="148" t="s">
        <v>153</v>
      </c>
      <c r="AU227" s="148" t="s">
        <v>82</v>
      </c>
      <c r="AY227" s="16" t="s">
        <v>151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6" t="s">
        <v>78</v>
      </c>
      <c r="BK227" s="149">
        <f>ROUND(I227*H227,2)</f>
        <v>0</v>
      </c>
      <c r="BL227" s="16" t="s">
        <v>92</v>
      </c>
      <c r="BM227" s="148" t="s">
        <v>752</v>
      </c>
    </row>
    <row r="228" spans="2:65" s="14" customFormat="1" ht="20.399999999999999">
      <c r="B228" s="181"/>
      <c r="D228" s="151" t="s">
        <v>158</v>
      </c>
      <c r="E228" s="182" t="s">
        <v>1</v>
      </c>
      <c r="F228" s="183" t="s">
        <v>753</v>
      </c>
      <c r="H228" s="182" t="s">
        <v>1</v>
      </c>
      <c r="I228" s="184"/>
      <c r="L228" s="181"/>
      <c r="M228" s="185"/>
      <c r="T228" s="186"/>
      <c r="AT228" s="182" t="s">
        <v>158</v>
      </c>
      <c r="AU228" s="182" t="s">
        <v>82</v>
      </c>
      <c r="AV228" s="14" t="s">
        <v>78</v>
      </c>
      <c r="AW228" s="14" t="s">
        <v>31</v>
      </c>
      <c r="AX228" s="14" t="s">
        <v>74</v>
      </c>
      <c r="AY228" s="182" t="s">
        <v>151</v>
      </c>
    </row>
    <row r="229" spans="2:65" s="12" customFormat="1" ht="30.6">
      <c r="B229" s="150"/>
      <c r="D229" s="151" t="s">
        <v>158</v>
      </c>
      <c r="E229" s="152" t="s">
        <v>1</v>
      </c>
      <c r="F229" s="153" t="s">
        <v>754</v>
      </c>
      <c r="H229" s="154">
        <v>1</v>
      </c>
      <c r="I229" s="155"/>
      <c r="L229" s="150"/>
      <c r="M229" s="156"/>
      <c r="T229" s="157"/>
      <c r="AT229" s="152" t="s">
        <v>158</v>
      </c>
      <c r="AU229" s="152" t="s">
        <v>82</v>
      </c>
      <c r="AV229" s="12" t="s">
        <v>82</v>
      </c>
      <c r="AW229" s="12" t="s">
        <v>31</v>
      </c>
      <c r="AX229" s="12" t="s">
        <v>78</v>
      </c>
      <c r="AY229" s="152" t="s">
        <v>151</v>
      </c>
    </row>
    <row r="230" spans="2:65" s="1" customFormat="1" ht="24.15" customHeight="1">
      <c r="B230" s="31"/>
      <c r="C230" s="136" t="s">
        <v>347</v>
      </c>
      <c r="D230" s="136" t="s">
        <v>153</v>
      </c>
      <c r="E230" s="137" t="s">
        <v>755</v>
      </c>
      <c r="F230" s="138" t="s">
        <v>756</v>
      </c>
      <c r="G230" s="139" t="s">
        <v>455</v>
      </c>
      <c r="H230" s="140">
        <v>1</v>
      </c>
      <c r="I230" s="141"/>
      <c r="J230" s="142">
        <f>ROUND(I230*H230,2)</f>
        <v>0</v>
      </c>
      <c r="K230" s="143"/>
      <c r="L230" s="31"/>
      <c r="M230" s="144" t="s">
        <v>1</v>
      </c>
      <c r="N230" s="145" t="s">
        <v>39</v>
      </c>
      <c r="P230" s="146">
        <f>O230*H230</f>
        <v>0</v>
      </c>
      <c r="Q230" s="146">
        <v>0</v>
      </c>
      <c r="R230" s="146">
        <f>Q230*H230</f>
        <v>0</v>
      </c>
      <c r="S230" s="146">
        <v>0</v>
      </c>
      <c r="T230" s="147">
        <f>S230*H230</f>
        <v>0</v>
      </c>
      <c r="AR230" s="148" t="s">
        <v>92</v>
      </c>
      <c r="AT230" s="148" t="s">
        <v>153</v>
      </c>
      <c r="AU230" s="148" t="s">
        <v>82</v>
      </c>
      <c r="AY230" s="16" t="s">
        <v>151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6" t="s">
        <v>78</v>
      </c>
      <c r="BK230" s="149">
        <f>ROUND(I230*H230,2)</f>
        <v>0</v>
      </c>
      <c r="BL230" s="16" t="s">
        <v>92</v>
      </c>
      <c r="BM230" s="148" t="s">
        <v>757</v>
      </c>
    </row>
    <row r="231" spans="2:65" s="11" customFormat="1" ht="22.8" customHeight="1">
      <c r="B231" s="124"/>
      <c r="D231" s="125" t="s">
        <v>73</v>
      </c>
      <c r="E231" s="134" t="s">
        <v>351</v>
      </c>
      <c r="F231" s="134" t="s">
        <v>352</v>
      </c>
      <c r="I231" s="127"/>
      <c r="J231" s="135">
        <f>BK231</f>
        <v>0</v>
      </c>
      <c r="L231" s="124"/>
      <c r="M231" s="129"/>
      <c r="P231" s="130">
        <f>SUM(P232:P235)</f>
        <v>0</v>
      </c>
      <c r="R231" s="130">
        <f>SUM(R232:R235)</f>
        <v>0</v>
      </c>
      <c r="T231" s="131">
        <f>SUM(T232:T235)</f>
        <v>0</v>
      </c>
      <c r="AR231" s="125" t="s">
        <v>78</v>
      </c>
      <c r="AT231" s="132" t="s">
        <v>73</v>
      </c>
      <c r="AU231" s="132" t="s">
        <v>78</v>
      </c>
      <c r="AY231" s="125" t="s">
        <v>151</v>
      </c>
      <c r="BK231" s="133">
        <f>SUM(BK232:BK235)</f>
        <v>0</v>
      </c>
    </row>
    <row r="232" spans="2:65" s="1" customFormat="1" ht="16.5" customHeight="1">
      <c r="B232" s="31"/>
      <c r="C232" s="136" t="s">
        <v>353</v>
      </c>
      <c r="D232" s="136" t="s">
        <v>153</v>
      </c>
      <c r="E232" s="137" t="s">
        <v>354</v>
      </c>
      <c r="F232" s="138" t="s">
        <v>355</v>
      </c>
      <c r="G232" s="139" t="s">
        <v>195</v>
      </c>
      <c r="H232" s="140">
        <v>38.198999999999998</v>
      </c>
      <c r="I232" s="141"/>
      <c r="J232" s="142">
        <f>ROUND(I232*H232,2)</f>
        <v>0</v>
      </c>
      <c r="K232" s="143"/>
      <c r="L232" s="31"/>
      <c r="M232" s="144" t="s">
        <v>1</v>
      </c>
      <c r="N232" s="145" t="s">
        <v>39</v>
      </c>
      <c r="P232" s="146">
        <f>O232*H232</f>
        <v>0</v>
      </c>
      <c r="Q232" s="146">
        <v>0</v>
      </c>
      <c r="R232" s="146">
        <f>Q232*H232</f>
        <v>0</v>
      </c>
      <c r="S232" s="146">
        <v>0</v>
      </c>
      <c r="T232" s="147">
        <f>S232*H232</f>
        <v>0</v>
      </c>
      <c r="AR232" s="148" t="s">
        <v>92</v>
      </c>
      <c r="AT232" s="148" t="s">
        <v>153</v>
      </c>
      <c r="AU232" s="148" t="s">
        <v>82</v>
      </c>
      <c r="AY232" s="16" t="s">
        <v>151</v>
      </c>
      <c r="BE232" s="149">
        <f>IF(N232="základní",J232,0)</f>
        <v>0</v>
      </c>
      <c r="BF232" s="149">
        <f>IF(N232="snížená",J232,0)</f>
        <v>0</v>
      </c>
      <c r="BG232" s="149">
        <f>IF(N232="zákl. přenesená",J232,0)</f>
        <v>0</v>
      </c>
      <c r="BH232" s="149">
        <f>IF(N232="sníž. přenesená",J232,0)</f>
        <v>0</v>
      </c>
      <c r="BI232" s="149">
        <f>IF(N232="nulová",J232,0)</f>
        <v>0</v>
      </c>
      <c r="BJ232" s="16" t="s">
        <v>78</v>
      </c>
      <c r="BK232" s="149">
        <f>ROUND(I232*H232,2)</f>
        <v>0</v>
      </c>
      <c r="BL232" s="16" t="s">
        <v>92</v>
      </c>
      <c r="BM232" s="148" t="s">
        <v>758</v>
      </c>
    </row>
    <row r="233" spans="2:65" s="1" customFormat="1" ht="24.15" customHeight="1">
      <c r="B233" s="31"/>
      <c r="C233" s="136" t="s">
        <v>357</v>
      </c>
      <c r="D233" s="136" t="s">
        <v>153</v>
      </c>
      <c r="E233" s="137" t="s">
        <v>358</v>
      </c>
      <c r="F233" s="138" t="s">
        <v>359</v>
      </c>
      <c r="G233" s="139" t="s">
        <v>195</v>
      </c>
      <c r="H233" s="140">
        <v>763.98</v>
      </c>
      <c r="I233" s="141"/>
      <c r="J233" s="142">
        <f>ROUND(I233*H233,2)</f>
        <v>0</v>
      </c>
      <c r="K233" s="143"/>
      <c r="L233" s="31"/>
      <c r="M233" s="144" t="s">
        <v>1</v>
      </c>
      <c r="N233" s="145" t="s">
        <v>39</v>
      </c>
      <c r="P233" s="146">
        <f>O233*H233</f>
        <v>0</v>
      </c>
      <c r="Q233" s="146">
        <v>0</v>
      </c>
      <c r="R233" s="146">
        <f>Q233*H233</f>
        <v>0</v>
      </c>
      <c r="S233" s="146">
        <v>0</v>
      </c>
      <c r="T233" s="147">
        <f>S233*H233</f>
        <v>0</v>
      </c>
      <c r="AR233" s="148" t="s">
        <v>92</v>
      </c>
      <c r="AT233" s="148" t="s">
        <v>153</v>
      </c>
      <c r="AU233" s="148" t="s">
        <v>82</v>
      </c>
      <c r="AY233" s="16" t="s">
        <v>151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6" t="s">
        <v>78</v>
      </c>
      <c r="BK233" s="149">
        <f>ROUND(I233*H233,2)</f>
        <v>0</v>
      </c>
      <c r="BL233" s="16" t="s">
        <v>92</v>
      </c>
      <c r="BM233" s="148" t="s">
        <v>759</v>
      </c>
    </row>
    <row r="234" spans="2:65" s="12" customFormat="1" ht="10.199999999999999">
      <c r="B234" s="150"/>
      <c r="D234" s="151" t="s">
        <v>158</v>
      </c>
      <c r="F234" s="153" t="s">
        <v>760</v>
      </c>
      <c r="H234" s="154">
        <v>763.98</v>
      </c>
      <c r="I234" s="155"/>
      <c r="L234" s="150"/>
      <c r="M234" s="156"/>
      <c r="T234" s="157"/>
      <c r="AT234" s="152" t="s">
        <v>158</v>
      </c>
      <c r="AU234" s="152" t="s">
        <v>82</v>
      </c>
      <c r="AV234" s="12" t="s">
        <v>82</v>
      </c>
      <c r="AW234" s="12" t="s">
        <v>4</v>
      </c>
      <c r="AX234" s="12" t="s">
        <v>78</v>
      </c>
      <c r="AY234" s="152" t="s">
        <v>151</v>
      </c>
    </row>
    <row r="235" spans="2:65" s="1" customFormat="1" ht="37.799999999999997" customHeight="1">
      <c r="B235" s="31"/>
      <c r="C235" s="136" t="s">
        <v>362</v>
      </c>
      <c r="D235" s="136" t="s">
        <v>153</v>
      </c>
      <c r="E235" s="137" t="s">
        <v>363</v>
      </c>
      <c r="F235" s="138" t="s">
        <v>364</v>
      </c>
      <c r="G235" s="139" t="s">
        <v>195</v>
      </c>
      <c r="H235" s="140">
        <v>38.198999999999998</v>
      </c>
      <c r="I235" s="141"/>
      <c r="J235" s="142">
        <f>ROUND(I235*H235,2)</f>
        <v>0</v>
      </c>
      <c r="K235" s="143"/>
      <c r="L235" s="31"/>
      <c r="M235" s="144" t="s">
        <v>1</v>
      </c>
      <c r="N235" s="145" t="s">
        <v>39</v>
      </c>
      <c r="P235" s="146">
        <f>O235*H235</f>
        <v>0</v>
      </c>
      <c r="Q235" s="146">
        <v>0</v>
      </c>
      <c r="R235" s="146">
        <f>Q235*H235</f>
        <v>0</v>
      </c>
      <c r="S235" s="146">
        <v>0</v>
      </c>
      <c r="T235" s="147">
        <f>S235*H235</f>
        <v>0</v>
      </c>
      <c r="AR235" s="148" t="s">
        <v>92</v>
      </c>
      <c r="AT235" s="148" t="s">
        <v>153</v>
      </c>
      <c r="AU235" s="148" t="s">
        <v>82</v>
      </c>
      <c r="AY235" s="16" t="s">
        <v>151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6" t="s">
        <v>78</v>
      </c>
      <c r="BK235" s="149">
        <f>ROUND(I235*H235,2)</f>
        <v>0</v>
      </c>
      <c r="BL235" s="16" t="s">
        <v>92</v>
      </c>
      <c r="BM235" s="148" t="s">
        <v>761</v>
      </c>
    </row>
    <row r="236" spans="2:65" s="11" customFormat="1" ht="22.8" customHeight="1">
      <c r="B236" s="124"/>
      <c r="D236" s="125" t="s">
        <v>73</v>
      </c>
      <c r="E236" s="134" t="s">
        <v>366</v>
      </c>
      <c r="F236" s="134" t="s">
        <v>367</v>
      </c>
      <c r="I236" s="127"/>
      <c r="J236" s="135">
        <f>BK236</f>
        <v>0</v>
      </c>
      <c r="L236" s="124"/>
      <c r="M236" s="129"/>
      <c r="P236" s="130">
        <f>P237</f>
        <v>0</v>
      </c>
      <c r="R236" s="130">
        <f>R237</f>
        <v>0</v>
      </c>
      <c r="T236" s="131">
        <f>T237</f>
        <v>0</v>
      </c>
      <c r="AR236" s="125" t="s">
        <v>78</v>
      </c>
      <c r="AT236" s="132" t="s">
        <v>73</v>
      </c>
      <c r="AU236" s="132" t="s">
        <v>78</v>
      </c>
      <c r="AY236" s="125" t="s">
        <v>151</v>
      </c>
      <c r="BK236" s="133">
        <f>BK237</f>
        <v>0</v>
      </c>
    </row>
    <row r="237" spans="2:65" s="1" customFormat="1" ht="24.15" customHeight="1">
      <c r="B237" s="31"/>
      <c r="C237" s="136" t="s">
        <v>368</v>
      </c>
      <c r="D237" s="136" t="s">
        <v>153</v>
      </c>
      <c r="E237" s="137" t="s">
        <v>369</v>
      </c>
      <c r="F237" s="138" t="s">
        <v>370</v>
      </c>
      <c r="G237" s="139" t="s">
        <v>195</v>
      </c>
      <c r="H237" s="140">
        <v>76.631</v>
      </c>
      <c r="I237" s="141"/>
      <c r="J237" s="142">
        <f>ROUND(I237*H237,2)</f>
        <v>0</v>
      </c>
      <c r="K237" s="143"/>
      <c r="L237" s="31"/>
      <c r="M237" s="176" t="s">
        <v>1</v>
      </c>
      <c r="N237" s="177" t="s">
        <v>39</v>
      </c>
      <c r="O237" s="178"/>
      <c r="P237" s="179">
        <f>O237*H237</f>
        <v>0</v>
      </c>
      <c r="Q237" s="179">
        <v>0</v>
      </c>
      <c r="R237" s="179">
        <f>Q237*H237</f>
        <v>0</v>
      </c>
      <c r="S237" s="179">
        <v>0</v>
      </c>
      <c r="T237" s="180">
        <f>S237*H237</f>
        <v>0</v>
      </c>
      <c r="AR237" s="148" t="s">
        <v>92</v>
      </c>
      <c r="AT237" s="148" t="s">
        <v>153</v>
      </c>
      <c r="AU237" s="148" t="s">
        <v>82</v>
      </c>
      <c r="AY237" s="16" t="s">
        <v>151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6" t="s">
        <v>78</v>
      </c>
      <c r="BK237" s="149">
        <f>ROUND(I237*H237,2)</f>
        <v>0</v>
      </c>
      <c r="BL237" s="16" t="s">
        <v>92</v>
      </c>
      <c r="BM237" s="148" t="s">
        <v>762</v>
      </c>
    </row>
    <row r="238" spans="2:65" s="1" customFormat="1" ht="6.9" customHeight="1">
      <c r="B238" s="43"/>
      <c r="C238" s="44"/>
      <c r="D238" s="44"/>
      <c r="E238" s="44"/>
      <c r="F238" s="44"/>
      <c r="G238" s="44"/>
      <c r="H238" s="44"/>
      <c r="I238" s="44"/>
      <c r="J238" s="44"/>
      <c r="K238" s="44"/>
      <c r="L238" s="31"/>
    </row>
  </sheetData>
  <sheetProtection algorithmName="SHA-512" hashValue="l0D/YTiVyomusALM70Pz86LQwW74zrPJNLPFyXFemIG13sni6n6IUmm/iUcX7askg79rjdqhArzsx8eEvZWnaw==" saltValue="8vlfWFMSesUySSkSMNuBBMCGgg2LcL55O8KG1aXjSBZn2tmrFnUywV1Y5qWXh1wDXEAP/iJEcefZO8kK15dnpA==" spinCount="100000" sheet="1" objects="1" scenarios="1" formatColumns="0" formatRows="0" autoFilter="0"/>
  <autoFilter ref="C130:K237" xr:uid="{00000000-0009-0000-0000-000005000000}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5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101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0" t="str">
        <f>'Rekapitulace stavby'!K6</f>
        <v>NOVÁ LHOTA - chodník podél silnice III/49916 - etapa 1</v>
      </c>
      <c r="F7" s="231"/>
      <c r="G7" s="231"/>
      <c r="H7" s="231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0" t="s">
        <v>121</v>
      </c>
      <c r="F9" s="232"/>
      <c r="G9" s="232"/>
      <c r="H9" s="232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2" t="s">
        <v>763</v>
      </c>
      <c r="F11" s="232"/>
      <c r="G11" s="232"/>
      <c r="H11" s="232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3" t="str">
        <f>'Rekapitulace stavby'!E14</f>
        <v>Vyplň údaj</v>
      </c>
      <c r="F20" s="197"/>
      <c r="G20" s="197"/>
      <c r="H20" s="197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ROUND(J127,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ROUND((SUM(BE127:BE254)),  2)</f>
        <v>0</v>
      </c>
      <c r="I35" s="95">
        <v>0.21</v>
      </c>
      <c r="J35" s="85">
        <f>ROUND(((SUM(BE127:BE254))*I35),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ROUND((SUM(BF127:BF254)),  2)</f>
        <v>0</v>
      </c>
      <c r="I36" s="95">
        <v>0.12</v>
      </c>
      <c r="J36" s="85">
        <f>ROUND(((SUM(BF127:BF254))*I36),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ROUND((SUM(BG127:BG254)),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ROUND((SUM(BH127:BH254)),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ROUND((SUM(BI127:BI254)),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0" t="str">
        <f>E7</f>
        <v>NOVÁ LHOTA - chodník podél silnice III/49916 - etapa 1</v>
      </c>
      <c r="F85" s="231"/>
      <c r="G85" s="231"/>
      <c r="H85" s="231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0" t="s">
        <v>121</v>
      </c>
      <c r="F87" s="232"/>
      <c r="G87" s="232"/>
      <c r="H87" s="232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2" t="str">
        <f>E11</f>
        <v>6 - úsek 6 - uznatelné náklady</v>
      </c>
      <c r="F89" s="232"/>
      <c r="G89" s="232"/>
      <c r="H89" s="23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J127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J129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J163</f>
        <v>0</v>
      </c>
      <c r="L101" s="111"/>
    </row>
    <row r="102" spans="2:47" s="9" customFormat="1" ht="19.95" customHeight="1">
      <c r="B102" s="111"/>
      <c r="D102" s="112" t="s">
        <v>132</v>
      </c>
      <c r="E102" s="113"/>
      <c r="F102" s="113"/>
      <c r="G102" s="113"/>
      <c r="H102" s="113"/>
      <c r="I102" s="113"/>
      <c r="J102" s="114">
        <f>J228</f>
        <v>0</v>
      </c>
      <c r="L102" s="111"/>
    </row>
    <row r="103" spans="2:47" s="9" customFormat="1" ht="19.95" customHeight="1">
      <c r="B103" s="111"/>
      <c r="D103" s="112" t="s">
        <v>133</v>
      </c>
      <c r="E103" s="113"/>
      <c r="F103" s="113"/>
      <c r="G103" s="113"/>
      <c r="H103" s="113"/>
      <c r="I103" s="113"/>
      <c r="J103" s="114">
        <f>J232</f>
        <v>0</v>
      </c>
      <c r="L103" s="111"/>
    </row>
    <row r="104" spans="2:47" s="9" customFormat="1" ht="19.95" customHeight="1">
      <c r="B104" s="111"/>
      <c r="D104" s="112" t="s">
        <v>134</v>
      </c>
      <c r="E104" s="113"/>
      <c r="F104" s="113"/>
      <c r="G104" s="113"/>
      <c r="H104" s="113"/>
      <c r="I104" s="113"/>
      <c r="J104" s="114">
        <f>J248</f>
        <v>0</v>
      </c>
      <c r="L104" s="111"/>
    </row>
    <row r="105" spans="2:47" s="9" customFormat="1" ht="19.95" customHeight="1">
      <c r="B105" s="111"/>
      <c r="D105" s="112" t="s">
        <v>135</v>
      </c>
      <c r="E105" s="113"/>
      <c r="F105" s="113"/>
      <c r="G105" s="113"/>
      <c r="H105" s="113"/>
      <c r="I105" s="113"/>
      <c r="J105" s="114">
        <f>J253</f>
        <v>0</v>
      </c>
      <c r="L105" s="111"/>
    </row>
    <row r="106" spans="2:47" s="1" customFormat="1" ht="21.75" customHeight="1">
      <c r="B106" s="31"/>
      <c r="L106" s="31"/>
    </row>
    <row r="107" spans="2:47" s="1" customFormat="1" ht="6.9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47" s="1" customFormat="1" ht="6.9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47" s="1" customFormat="1" ht="24.9" customHeight="1">
      <c r="B112" s="31"/>
      <c r="C112" s="20" t="s">
        <v>136</v>
      </c>
      <c r="L112" s="31"/>
    </row>
    <row r="113" spans="2:63" s="1" customFormat="1" ht="6.9" customHeight="1">
      <c r="B113" s="31"/>
      <c r="L113" s="31"/>
    </row>
    <row r="114" spans="2:63" s="1" customFormat="1" ht="12" customHeight="1">
      <c r="B114" s="31"/>
      <c r="C114" s="26" t="s">
        <v>16</v>
      </c>
      <c r="L114" s="31"/>
    </row>
    <row r="115" spans="2:63" s="1" customFormat="1" ht="16.5" customHeight="1">
      <c r="B115" s="31"/>
      <c r="E115" s="230" t="str">
        <f>E7</f>
        <v>NOVÁ LHOTA - chodník podél silnice III/49916 - etapa 1</v>
      </c>
      <c r="F115" s="231"/>
      <c r="G115" s="231"/>
      <c r="H115" s="231"/>
      <c r="L115" s="31"/>
    </row>
    <row r="116" spans="2:63" ht="12" customHeight="1">
      <c r="B116" s="19"/>
      <c r="C116" s="26" t="s">
        <v>120</v>
      </c>
      <c r="L116" s="19"/>
    </row>
    <row r="117" spans="2:63" s="1" customFormat="1" ht="16.5" customHeight="1">
      <c r="B117" s="31"/>
      <c r="E117" s="230" t="s">
        <v>121</v>
      </c>
      <c r="F117" s="232"/>
      <c r="G117" s="232"/>
      <c r="H117" s="232"/>
      <c r="L117" s="31"/>
    </row>
    <row r="118" spans="2:63" s="1" customFormat="1" ht="12" customHeight="1">
      <c r="B118" s="31"/>
      <c r="C118" s="26" t="s">
        <v>122</v>
      </c>
      <c r="L118" s="31"/>
    </row>
    <row r="119" spans="2:63" s="1" customFormat="1" ht="16.5" customHeight="1">
      <c r="B119" s="31"/>
      <c r="E119" s="192" t="str">
        <f>E11</f>
        <v>6 - úsek 6 - uznatelné náklady</v>
      </c>
      <c r="F119" s="232"/>
      <c r="G119" s="232"/>
      <c r="H119" s="232"/>
      <c r="L119" s="31"/>
    </row>
    <row r="120" spans="2:63" s="1" customFormat="1" ht="6.9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F14</f>
        <v xml:space="preserve"> </v>
      </c>
      <c r="I121" s="26" t="s">
        <v>22</v>
      </c>
      <c r="J121" s="51" t="str">
        <f>IF(J14="","",J14)</f>
        <v>31. 1. 2022</v>
      </c>
      <c r="L121" s="31"/>
    </row>
    <row r="122" spans="2:63" s="1" customFormat="1" ht="6.9" customHeight="1">
      <c r="B122" s="31"/>
      <c r="L122" s="31"/>
    </row>
    <row r="123" spans="2:63" s="1" customFormat="1" ht="15.15" customHeight="1">
      <c r="B123" s="31"/>
      <c r="C123" s="26" t="s">
        <v>24</v>
      </c>
      <c r="F123" s="24" t="str">
        <f>E17</f>
        <v>Obec Nová Lhota</v>
      </c>
      <c r="I123" s="26" t="s">
        <v>30</v>
      </c>
      <c r="J123" s="29" t="str">
        <f>E23</f>
        <v xml:space="preserve"> </v>
      </c>
      <c r="L123" s="31"/>
    </row>
    <row r="124" spans="2:63" s="1" customFormat="1" ht="15.15" customHeight="1">
      <c r="B124" s="31"/>
      <c r="C124" s="26" t="s">
        <v>28</v>
      </c>
      <c r="F124" s="24" t="str">
        <f>IF(E20="","",E20)</f>
        <v>Vyplň údaj</v>
      </c>
      <c r="I124" s="26" t="s">
        <v>32</v>
      </c>
      <c r="J124" s="29" t="str">
        <f>E26</f>
        <v xml:space="preserve"> 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5"/>
      <c r="C126" s="116" t="s">
        <v>137</v>
      </c>
      <c r="D126" s="117" t="s">
        <v>59</v>
      </c>
      <c r="E126" s="117" t="s">
        <v>55</v>
      </c>
      <c r="F126" s="117" t="s">
        <v>56</v>
      </c>
      <c r="G126" s="117" t="s">
        <v>138</v>
      </c>
      <c r="H126" s="117" t="s">
        <v>139</v>
      </c>
      <c r="I126" s="117" t="s">
        <v>140</v>
      </c>
      <c r="J126" s="118" t="s">
        <v>126</v>
      </c>
      <c r="K126" s="119" t="s">
        <v>141</v>
      </c>
      <c r="L126" s="115"/>
      <c r="M126" s="58" t="s">
        <v>1</v>
      </c>
      <c r="N126" s="59" t="s">
        <v>38</v>
      </c>
      <c r="O126" s="59" t="s">
        <v>142</v>
      </c>
      <c r="P126" s="59" t="s">
        <v>143</v>
      </c>
      <c r="Q126" s="59" t="s">
        <v>144</v>
      </c>
      <c r="R126" s="59" t="s">
        <v>145</v>
      </c>
      <c r="S126" s="59" t="s">
        <v>146</v>
      </c>
      <c r="T126" s="60" t="s">
        <v>147</v>
      </c>
    </row>
    <row r="127" spans="2:63" s="1" customFormat="1" ht="22.8" customHeight="1">
      <c r="B127" s="31"/>
      <c r="C127" s="63" t="s">
        <v>148</v>
      </c>
      <c r="J127" s="120">
        <f>BK127</f>
        <v>0</v>
      </c>
      <c r="L127" s="31"/>
      <c r="M127" s="61"/>
      <c r="N127" s="52"/>
      <c r="O127" s="52"/>
      <c r="P127" s="121">
        <f>P128</f>
        <v>0</v>
      </c>
      <c r="Q127" s="52"/>
      <c r="R127" s="121">
        <f>R128</f>
        <v>47.946796449999994</v>
      </c>
      <c r="S127" s="52"/>
      <c r="T127" s="122">
        <f>T128</f>
        <v>45.148699999999991</v>
      </c>
      <c r="AT127" s="16" t="s">
        <v>73</v>
      </c>
      <c r="AU127" s="16" t="s">
        <v>128</v>
      </c>
      <c r="BK127" s="123">
        <f>BK128</f>
        <v>0</v>
      </c>
    </row>
    <row r="128" spans="2:63" s="11" customFormat="1" ht="25.95" customHeight="1">
      <c r="B128" s="124"/>
      <c r="D128" s="125" t="s">
        <v>73</v>
      </c>
      <c r="E128" s="126" t="s">
        <v>149</v>
      </c>
      <c r="F128" s="126" t="s">
        <v>150</v>
      </c>
      <c r="I128" s="127"/>
      <c r="J128" s="128">
        <f>BK128</f>
        <v>0</v>
      </c>
      <c r="L128" s="124"/>
      <c r="M128" s="129"/>
      <c r="P128" s="130">
        <f>P129+P163+P228+P232+P248+P253</f>
        <v>0</v>
      </c>
      <c r="R128" s="130">
        <f>R129+R163+R228+R232+R248+R253</f>
        <v>47.946796449999994</v>
      </c>
      <c r="T128" s="131">
        <f>T129+T163+T228+T232+T248+T253</f>
        <v>45.148699999999991</v>
      </c>
      <c r="AR128" s="125" t="s">
        <v>78</v>
      </c>
      <c r="AT128" s="132" t="s">
        <v>73</v>
      </c>
      <c r="AU128" s="132" t="s">
        <v>74</v>
      </c>
      <c r="AY128" s="125" t="s">
        <v>151</v>
      </c>
      <c r="BK128" s="133">
        <f>BK129+BK163+BK228+BK232+BK248+BK253</f>
        <v>0</v>
      </c>
    </row>
    <row r="129" spans="2:65" s="11" customFormat="1" ht="22.8" customHeight="1">
      <c r="B129" s="124"/>
      <c r="D129" s="125" t="s">
        <v>73</v>
      </c>
      <c r="E129" s="134" t="s">
        <v>78</v>
      </c>
      <c r="F129" s="134" t="s">
        <v>152</v>
      </c>
      <c r="I129" s="127"/>
      <c r="J129" s="135">
        <f>BK129</f>
        <v>0</v>
      </c>
      <c r="L129" s="124"/>
      <c r="M129" s="129"/>
      <c r="P129" s="130">
        <f>SUM(P130:P162)</f>
        <v>0</v>
      </c>
      <c r="R129" s="130">
        <f>SUM(R130:R162)</f>
        <v>7.3920000000000008E-4</v>
      </c>
      <c r="T129" s="131">
        <f>SUM(T130:T162)</f>
        <v>45.148699999999991</v>
      </c>
      <c r="AR129" s="125" t="s">
        <v>78</v>
      </c>
      <c r="AT129" s="132" t="s">
        <v>73</v>
      </c>
      <c r="AU129" s="132" t="s">
        <v>78</v>
      </c>
      <c r="AY129" s="125" t="s">
        <v>151</v>
      </c>
      <c r="BK129" s="133">
        <f>SUM(BK130:BK162)</f>
        <v>0</v>
      </c>
    </row>
    <row r="130" spans="2:65" s="1" customFormat="1" ht="33" customHeight="1">
      <c r="B130" s="31"/>
      <c r="C130" s="136" t="s">
        <v>78</v>
      </c>
      <c r="D130" s="136" t="s">
        <v>153</v>
      </c>
      <c r="E130" s="137" t="s">
        <v>154</v>
      </c>
      <c r="F130" s="138" t="s">
        <v>155</v>
      </c>
      <c r="G130" s="139" t="s">
        <v>156</v>
      </c>
      <c r="H130" s="140">
        <v>6</v>
      </c>
      <c r="I130" s="141"/>
      <c r="J130" s="142">
        <f>ROUND(I130*H130,2)</f>
        <v>0</v>
      </c>
      <c r="K130" s="143"/>
      <c r="L130" s="31"/>
      <c r="M130" s="144" t="s">
        <v>1</v>
      </c>
      <c r="N130" s="145" t="s">
        <v>39</v>
      </c>
      <c r="P130" s="146">
        <f>O130*H130</f>
        <v>0</v>
      </c>
      <c r="Q130" s="146">
        <v>0</v>
      </c>
      <c r="R130" s="146">
        <f>Q130*H130</f>
        <v>0</v>
      </c>
      <c r="S130" s="146">
        <v>0.255</v>
      </c>
      <c r="T130" s="147">
        <f>S130*H130</f>
        <v>1.53</v>
      </c>
      <c r="AR130" s="148" t="s">
        <v>92</v>
      </c>
      <c r="AT130" s="148" t="s">
        <v>153</v>
      </c>
      <c r="AU130" s="148" t="s">
        <v>82</v>
      </c>
      <c r="AY130" s="16" t="s">
        <v>151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6" t="s">
        <v>78</v>
      </c>
      <c r="BK130" s="149">
        <f>ROUND(I130*H130,2)</f>
        <v>0</v>
      </c>
      <c r="BL130" s="16" t="s">
        <v>92</v>
      </c>
      <c r="BM130" s="148" t="s">
        <v>764</v>
      </c>
    </row>
    <row r="131" spans="2:65" s="12" customFormat="1" ht="10.199999999999999">
      <c r="B131" s="150"/>
      <c r="D131" s="151" t="s">
        <v>158</v>
      </c>
      <c r="E131" s="152" t="s">
        <v>1</v>
      </c>
      <c r="F131" s="153" t="s">
        <v>765</v>
      </c>
      <c r="H131" s="154">
        <v>6</v>
      </c>
      <c r="I131" s="155"/>
      <c r="L131" s="150"/>
      <c r="M131" s="156"/>
      <c r="T131" s="157"/>
      <c r="AT131" s="152" t="s">
        <v>158</v>
      </c>
      <c r="AU131" s="152" t="s">
        <v>82</v>
      </c>
      <c r="AV131" s="12" t="s">
        <v>82</v>
      </c>
      <c r="AW131" s="12" t="s">
        <v>31</v>
      </c>
      <c r="AX131" s="12" t="s">
        <v>78</v>
      </c>
      <c r="AY131" s="152" t="s">
        <v>151</v>
      </c>
    </row>
    <row r="132" spans="2:65" s="1" customFormat="1" ht="24.15" customHeight="1">
      <c r="B132" s="31"/>
      <c r="C132" s="136" t="s">
        <v>82</v>
      </c>
      <c r="D132" s="136" t="s">
        <v>153</v>
      </c>
      <c r="E132" s="137" t="s">
        <v>373</v>
      </c>
      <c r="F132" s="138" t="s">
        <v>374</v>
      </c>
      <c r="G132" s="139" t="s">
        <v>156</v>
      </c>
      <c r="H132" s="140">
        <v>32.5</v>
      </c>
      <c r="I132" s="141"/>
      <c r="J132" s="142">
        <f>ROUND(I132*H132,2)</f>
        <v>0</v>
      </c>
      <c r="K132" s="143"/>
      <c r="L132" s="31"/>
      <c r="M132" s="144" t="s">
        <v>1</v>
      </c>
      <c r="N132" s="145" t="s">
        <v>39</v>
      </c>
      <c r="P132" s="146">
        <f>O132*H132</f>
        <v>0</v>
      </c>
      <c r="Q132" s="146">
        <v>0</v>
      </c>
      <c r="R132" s="146">
        <f>Q132*H132</f>
        <v>0</v>
      </c>
      <c r="S132" s="146">
        <v>0.26</v>
      </c>
      <c r="T132" s="147">
        <f>S132*H132</f>
        <v>8.4500000000000011</v>
      </c>
      <c r="AR132" s="148" t="s">
        <v>92</v>
      </c>
      <c r="AT132" s="148" t="s">
        <v>153</v>
      </c>
      <c r="AU132" s="148" t="s">
        <v>82</v>
      </c>
      <c r="AY132" s="16" t="s">
        <v>151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6" t="s">
        <v>78</v>
      </c>
      <c r="BK132" s="149">
        <f>ROUND(I132*H132,2)</f>
        <v>0</v>
      </c>
      <c r="BL132" s="16" t="s">
        <v>92</v>
      </c>
      <c r="BM132" s="148" t="s">
        <v>766</v>
      </c>
    </row>
    <row r="133" spans="2:65" s="1" customFormat="1" ht="33" customHeight="1">
      <c r="B133" s="31"/>
      <c r="C133" s="136" t="s">
        <v>89</v>
      </c>
      <c r="D133" s="136" t="s">
        <v>153</v>
      </c>
      <c r="E133" s="137" t="s">
        <v>160</v>
      </c>
      <c r="F133" s="138" t="s">
        <v>161</v>
      </c>
      <c r="G133" s="139" t="s">
        <v>156</v>
      </c>
      <c r="H133" s="140">
        <v>63.3</v>
      </c>
      <c r="I133" s="141"/>
      <c r="J133" s="142">
        <f>ROUND(I133*H133,2)</f>
        <v>0</v>
      </c>
      <c r="K133" s="143"/>
      <c r="L133" s="31"/>
      <c r="M133" s="144" t="s">
        <v>1</v>
      </c>
      <c r="N133" s="145" t="s">
        <v>39</v>
      </c>
      <c r="P133" s="146">
        <f>O133*H133</f>
        <v>0</v>
      </c>
      <c r="Q133" s="146">
        <v>0</v>
      </c>
      <c r="R133" s="146">
        <f>Q133*H133</f>
        <v>0</v>
      </c>
      <c r="S133" s="146">
        <v>0.3</v>
      </c>
      <c r="T133" s="147">
        <f>S133*H133</f>
        <v>18.989999999999998</v>
      </c>
      <c r="AR133" s="148" t="s">
        <v>92</v>
      </c>
      <c r="AT133" s="148" t="s">
        <v>153</v>
      </c>
      <c r="AU133" s="148" t="s">
        <v>82</v>
      </c>
      <c r="AY133" s="16" t="s">
        <v>151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78</v>
      </c>
      <c r="BK133" s="149">
        <f>ROUND(I133*H133,2)</f>
        <v>0</v>
      </c>
      <c r="BL133" s="16" t="s">
        <v>92</v>
      </c>
      <c r="BM133" s="148" t="s">
        <v>767</v>
      </c>
    </row>
    <row r="134" spans="2:65" s="12" customFormat="1" ht="10.199999999999999">
      <c r="B134" s="150"/>
      <c r="D134" s="151" t="s">
        <v>158</v>
      </c>
      <c r="E134" s="152" t="s">
        <v>1</v>
      </c>
      <c r="F134" s="153" t="s">
        <v>768</v>
      </c>
      <c r="H134" s="154">
        <v>63.3</v>
      </c>
      <c r="I134" s="155"/>
      <c r="L134" s="150"/>
      <c r="M134" s="156"/>
      <c r="T134" s="157"/>
      <c r="AT134" s="152" t="s">
        <v>158</v>
      </c>
      <c r="AU134" s="152" t="s">
        <v>82</v>
      </c>
      <c r="AV134" s="12" t="s">
        <v>82</v>
      </c>
      <c r="AW134" s="12" t="s">
        <v>31</v>
      </c>
      <c r="AX134" s="12" t="s">
        <v>78</v>
      </c>
      <c r="AY134" s="152" t="s">
        <v>151</v>
      </c>
    </row>
    <row r="135" spans="2:65" s="1" customFormat="1" ht="24.15" customHeight="1">
      <c r="B135" s="31"/>
      <c r="C135" s="136" t="s">
        <v>92</v>
      </c>
      <c r="D135" s="136" t="s">
        <v>153</v>
      </c>
      <c r="E135" s="137" t="s">
        <v>488</v>
      </c>
      <c r="F135" s="138" t="s">
        <v>489</v>
      </c>
      <c r="G135" s="139" t="s">
        <v>156</v>
      </c>
      <c r="H135" s="140">
        <v>30.8</v>
      </c>
      <c r="I135" s="141"/>
      <c r="J135" s="142">
        <f>ROUND(I135*H135,2)</f>
        <v>0</v>
      </c>
      <c r="K135" s="143"/>
      <c r="L135" s="31"/>
      <c r="M135" s="144" t="s">
        <v>1</v>
      </c>
      <c r="N135" s="145" t="s">
        <v>39</v>
      </c>
      <c r="P135" s="146">
        <f>O135*H135</f>
        <v>0</v>
      </c>
      <c r="Q135" s="146">
        <v>0</v>
      </c>
      <c r="R135" s="146">
        <f>Q135*H135</f>
        <v>0</v>
      </c>
      <c r="S135" s="146">
        <v>0.22</v>
      </c>
      <c r="T135" s="147">
        <f>S135*H135</f>
        <v>6.7759999999999998</v>
      </c>
      <c r="AR135" s="148" t="s">
        <v>92</v>
      </c>
      <c r="AT135" s="148" t="s">
        <v>153</v>
      </c>
      <c r="AU135" s="148" t="s">
        <v>82</v>
      </c>
      <c r="AY135" s="16" t="s">
        <v>151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78</v>
      </c>
      <c r="BK135" s="149">
        <f>ROUND(I135*H135,2)</f>
        <v>0</v>
      </c>
      <c r="BL135" s="16" t="s">
        <v>92</v>
      </c>
      <c r="BM135" s="148" t="s">
        <v>769</v>
      </c>
    </row>
    <row r="136" spans="2:65" s="1" customFormat="1" ht="24.15" customHeight="1">
      <c r="B136" s="31"/>
      <c r="C136" s="136" t="s">
        <v>170</v>
      </c>
      <c r="D136" s="136" t="s">
        <v>153</v>
      </c>
      <c r="E136" s="137" t="s">
        <v>166</v>
      </c>
      <c r="F136" s="138" t="s">
        <v>167</v>
      </c>
      <c r="G136" s="139" t="s">
        <v>156</v>
      </c>
      <c r="H136" s="140">
        <v>9.24</v>
      </c>
      <c r="I136" s="141"/>
      <c r="J136" s="142">
        <f>ROUND(I136*H136,2)</f>
        <v>0</v>
      </c>
      <c r="K136" s="143"/>
      <c r="L136" s="31"/>
      <c r="M136" s="144" t="s">
        <v>1</v>
      </c>
      <c r="N136" s="145" t="s">
        <v>39</v>
      </c>
      <c r="P136" s="146">
        <f>O136*H136</f>
        <v>0</v>
      </c>
      <c r="Q136" s="146">
        <v>8.0000000000000007E-5</v>
      </c>
      <c r="R136" s="146">
        <f>Q136*H136</f>
        <v>7.3920000000000008E-4</v>
      </c>
      <c r="S136" s="146">
        <v>0.23</v>
      </c>
      <c r="T136" s="147">
        <f>S136*H136</f>
        <v>2.1252</v>
      </c>
      <c r="AR136" s="148" t="s">
        <v>92</v>
      </c>
      <c r="AT136" s="148" t="s">
        <v>153</v>
      </c>
      <c r="AU136" s="148" t="s">
        <v>82</v>
      </c>
      <c r="AY136" s="16" t="s">
        <v>151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6" t="s">
        <v>78</v>
      </c>
      <c r="BK136" s="149">
        <f>ROUND(I136*H136,2)</f>
        <v>0</v>
      </c>
      <c r="BL136" s="16" t="s">
        <v>92</v>
      </c>
      <c r="BM136" s="148" t="s">
        <v>770</v>
      </c>
    </row>
    <row r="137" spans="2:65" s="12" customFormat="1" ht="10.199999999999999">
      <c r="B137" s="150"/>
      <c r="D137" s="151" t="s">
        <v>158</v>
      </c>
      <c r="E137" s="152" t="s">
        <v>1</v>
      </c>
      <c r="F137" s="153" t="s">
        <v>771</v>
      </c>
      <c r="H137" s="154">
        <v>9.24</v>
      </c>
      <c r="I137" s="155"/>
      <c r="L137" s="150"/>
      <c r="M137" s="156"/>
      <c r="T137" s="157"/>
      <c r="AT137" s="152" t="s">
        <v>158</v>
      </c>
      <c r="AU137" s="152" t="s">
        <v>82</v>
      </c>
      <c r="AV137" s="12" t="s">
        <v>82</v>
      </c>
      <c r="AW137" s="12" t="s">
        <v>31</v>
      </c>
      <c r="AX137" s="12" t="s">
        <v>78</v>
      </c>
      <c r="AY137" s="152" t="s">
        <v>151</v>
      </c>
    </row>
    <row r="138" spans="2:65" s="1" customFormat="1" ht="16.5" customHeight="1">
      <c r="B138" s="31"/>
      <c r="C138" s="136" t="s">
        <v>99</v>
      </c>
      <c r="D138" s="136" t="s">
        <v>153</v>
      </c>
      <c r="E138" s="137" t="s">
        <v>171</v>
      </c>
      <c r="F138" s="138" t="s">
        <v>172</v>
      </c>
      <c r="G138" s="139" t="s">
        <v>173</v>
      </c>
      <c r="H138" s="140">
        <v>35.5</v>
      </c>
      <c r="I138" s="141"/>
      <c r="J138" s="142">
        <f>ROUND(I138*H138,2)</f>
        <v>0</v>
      </c>
      <c r="K138" s="143"/>
      <c r="L138" s="31"/>
      <c r="M138" s="144" t="s">
        <v>1</v>
      </c>
      <c r="N138" s="145" t="s">
        <v>39</v>
      </c>
      <c r="P138" s="146">
        <f>O138*H138</f>
        <v>0</v>
      </c>
      <c r="Q138" s="146">
        <v>0</v>
      </c>
      <c r="R138" s="146">
        <f>Q138*H138</f>
        <v>0</v>
      </c>
      <c r="S138" s="146">
        <v>0.20499999999999999</v>
      </c>
      <c r="T138" s="147">
        <f>S138*H138</f>
        <v>7.2774999999999999</v>
      </c>
      <c r="AR138" s="148" t="s">
        <v>92</v>
      </c>
      <c r="AT138" s="148" t="s">
        <v>153</v>
      </c>
      <c r="AU138" s="148" t="s">
        <v>82</v>
      </c>
      <c r="AY138" s="16" t="s">
        <v>151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6" t="s">
        <v>78</v>
      </c>
      <c r="BK138" s="149">
        <f>ROUND(I138*H138,2)</f>
        <v>0</v>
      </c>
      <c r="BL138" s="16" t="s">
        <v>92</v>
      </c>
      <c r="BM138" s="148" t="s">
        <v>772</v>
      </c>
    </row>
    <row r="139" spans="2:65" s="1" customFormat="1" ht="33" customHeight="1">
      <c r="B139" s="31"/>
      <c r="C139" s="136" t="s">
        <v>102</v>
      </c>
      <c r="D139" s="136" t="s">
        <v>153</v>
      </c>
      <c r="E139" s="137" t="s">
        <v>175</v>
      </c>
      <c r="F139" s="138" t="s">
        <v>176</v>
      </c>
      <c r="G139" s="139" t="s">
        <v>177</v>
      </c>
      <c r="H139" s="140">
        <v>3.61</v>
      </c>
      <c r="I139" s="141"/>
      <c r="J139" s="142">
        <f>ROUND(I139*H139,2)</f>
        <v>0</v>
      </c>
      <c r="K139" s="143"/>
      <c r="L139" s="31"/>
      <c r="M139" s="144" t="s">
        <v>1</v>
      </c>
      <c r="N139" s="145" t="s">
        <v>39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92</v>
      </c>
      <c r="AT139" s="148" t="s">
        <v>153</v>
      </c>
      <c r="AU139" s="148" t="s">
        <v>82</v>
      </c>
      <c r="AY139" s="16" t="s">
        <v>151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6" t="s">
        <v>78</v>
      </c>
      <c r="BK139" s="149">
        <f>ROUND(I139*H139,2)</f>
        <v>0</v>
      </c>
      <c r="BL139" s="16" t="s">
        <v>92</v>
      </c>
      <c r="BM139" s="148" t="s">
        <v>773</v>
      </c>
    </row>
    <row r="140" spans="2:65" s="12" customFormat="1" ht="10.199999999999999">
      <c r="B140" s="150"/>
      <c r="D140" s="151" t="s">
        <v>158</v>
      </c>
      <c r="E140" s="152" t="s">
        <v>1</v>
      </c>
      <c r="F140" s="153" t="s">
        <v>774</v>
      </c>
      <c r="H140" s="154">
        <v>21.3</v>
      </c>
      <c r="I140" s="155"/>
      <c r="L140" s="150"/>
      <c r="M140" s="156"/>
      <c r="T140" s="157"/>
      <c r="AT140" s="152" t="s">
        <v>158</v>
      </c>
      <c r="AU140" s="152" t="s">
        <v>82</v>
      </c>
      <c r="AV140" s="12" t="s">
        <v>82</v>
      </c>
      <c r="AW140" s="12" t="s">
        <v>31</v>
      </c>
      <c r="AX140" s="12" t="s">
        <v>74</v>
      </c>
      <c r="AY140" s="152" t="s">
        <v>151</v>
      </c>
    </row>
    <row r="141" spans="2:65" s="12" customFormat="1" ht="10.199999999999999">
      <c r="B141" s="150"/>
      <c r="D141" s="151" t="s">
        <v>158</v>
      </c>
      <c r="E141" s="152" t="s">
        <v>1</v>
      </c>
      <c r="F141" s="153" t="s">
        <v>775</v>
      </c>
      <c r="H141" s="154">
        <v>-17.690000000000001</v>
      </c>
      <c r="I141" s="155"/>
      <c r="L141" s="150"/>
      <c r="M141" s="156"/>
      <c r="T141" s="157"/>
      <c r="AT141" s="152" t="s">
        <v>158</v>
      </c>
      <c r="AU141" s="152" t="s">
        <v>82</v>
      </c>
      <c r="AV141" s="12" t="s">
        <v>82</v>
      </c>
      <c r="AW141" s="12" t="s">
        <v>31</v>
      </c>
      <c r="AX141" s="12" t="s">
        <v>74</v>
      </c>
      <c r="AY141" s="152" t="s">
        <v>151</v>
      </c>
    </row>
    <row r="142" spans="2:65" s="13" customFormat="1" ht="10.199999999999999">
      <c r="B142" s="158"/>
      <c r="D142" s="151" t="s">
        <v>158</v>
      </c>
      <c r="E142" s="159" t="s">
        <v>1</v>
      </c>
      <c r="F142" s="160" t="s">
        <v>181</v>
      </c>
      <c r="H142" s="161">
        <v>3.61</v>
      </c>
      <c r="I142" s="162"/>
      <c r="L142" s="158"/>
      <c r="M142" s="163"/>
      <c r="T142" s="164"/>
      <c r="AT142" s="159" t="s">
        <v>158</v>
      </c>
      <c r="AU142" s="159" t="s">
        <v>82</v>
      </c>
      <c r="AV142" s="13" t="s">
        <v>92</v>
      </c>
      <c r="AW142" s="13" t="s">
        <v>31</v>
      </c>
      <c r="AX142" s="13" t="s">
        <v>78</v>
      </c>
      <c r="AY142" s="159" t="s">
        <v>151</v>
      </c>
    </row>
    <row r="143" spans="2:65" s="1" customFormat="1" ht="37.799999999999997" customHeight="1">
      <c r="B143" s="31"/>
      <c r="C143" s="136" t="s">
        <v>187</v>
      </c>
      <c r="D143" s="136" t="s">
        <v>153</v>
      </c>
      <c r="E143" s="137" t="s">
        <v>182</v>
      </c>
      <c r="F143" s="138" t="s">
        <v>183</v>
      </c>
      <c r="G143" s="139" t="s">
        <v>177</v>
      </c>
      <c r="H143" s="140">
        <v>1.81</v>
      </c>
      <c r="I143" s="141"/>
      <c r="J143" s="142">
        <f>ROUND(I143*H143,2)</f>
        <v>0</v>
      </c>
      <c r="K143" s="143"/>
      <c r="L143" s="31"/>
      <c r="M143" s="144" t="s">
        <v>1</v>
      </c>
      <c r="N143" s="145" t="s">
        <v>39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92</v>
      </c>
      <c r="AT143" s="148" t="s">
        <v>153</v>
      </c>
      <c r="AU143" s="148" t="s">
        <v>82</v>
      </c>
      <c r="AY143" s="16" t="s">
        <v>151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6" t="s">
        <v>78</v>
      </c>
      <c r="BK143" s="149">
        <f>ROUND(I143*H143,2)</f>
        <v>0</v>
      </c>
      <c r="BL143" s="16" t="s">
        <v>92</v>
      </c>
      <c r="BM143" s="148" t="s">
        <v>776</v>
      </c>
    </row>
    <row r="144" spans="2:65" s="12" customFormat="1" ht="10.199999999999999">
      <c r="B144" s="150"/>
      <c r="D144" s="151" t="s">
        <v>158</v>
      </c>
      <c r="E144" s="152" t="s">
        <v>1</v>
      </c>
      <c r="F144" s="153" t="s">
        <v>777</v>
      </c>
      <c r="H144" s="154">
        <v>3.61</v>
      </c>
      <c r="I144" s="155"/>
      <c r="L144" s="150"/>
      <c r="M144" s="156"/>
      <c r="T144" s="157"/>
      <c r="AT144" s="152" t="s">
        <v>158</v>
      </c>
      <c r="AU144" s="152" t="s">
        <v>82</v>
      </c>
      <c r="AV144" s="12" t="s">
        <v>82</v>
      </c>
      <c r="AW144" s="12" t="s">
        <v>31</v>
      </c>
      <c r="AX144" s="12" t="s">
        <v>74</v>
      </c>
      <c r="AY144" s="152" t="s">
        <v>151</v>
      </c>
    </row>
    <row r="145" spans="2:65" s="12" customFormat="1" ht="10.199999999999999">
      <c r="B145" s="150"/>
      <c r="D145" s="151" t="s">
        <v>158</v>
      </c>
      <c r="E145" s="152" t="s">
        <v>1</v>
      </c>
      <c r="F145" s="153" t="s">
        <v>778</v>
      </c>
      <c r="H145" s="154">
        <v>-1.8</v>
      </c>
      <c r="I145" s="155"/>
      <c r="L145" s="150"/>
      <c r="M145" s="156"/>
      <c r="T145" s="157"/>
      <c r="AT145" s="152" t="s">
        <v>158</v>
      </c>
      <c r="AU145" s="152" t="s">
        <v>82</v>
      </c>
      <c r="AV145" s="12" t="s">
        <v>82</v>
      </c>
      <c r="AW145" s="12" t="s">
        <v>31</v>
      </c>
      <c r="AX145" s="12" t="s">
        <v>74</v>
      </c>
      <c r="AY145" s="152" t="s">
        <v>151</v>
      </c>
    </row>
    <row r="146" spans="2:65" s="13" customFormat="1" ht="10.199999999999999">
      <c r="B146" s="158"/>
      <c r="D146" s="151" t="s">
        <v>158</v>
      </c>
      <c r="E146" s="159" t="s">
        <v>1</v>
      </c>
      <c r="F146" s="160" t="s">
        <v>181</v>
      </c>
      <c r="H146" s="161">
        <v>1.81</v>
      </c>
      <c r="I146" s="162"/>
      <c r="L146" s="158"/>
      <c r="M146" s="163"/>
      <c r="T146" s="164"/>
      <c r="AT146" s="159" t="s">
        <v>158</v>
      </c>
      <c r="AU146" s="159" t="s">
        <v>82</v>
      </c>
      <c r="AV146" s="13" t="s">
        <v>92</v>
      </c>
      <c r="AW146" s="13" t="s">
        <v>31</v>
      </c>
      <c r="AX146" s="13" t="s">
        <v>78</v>
      </c>
      <c r="AY146" s="159" t="s">
        <v>151</v>
      </c>
    </row>
    <row r="147" spans="2:65" s="1" customFormat="1" ht="37.799999999999997" customHeight="1">
      <c r="B147" s="31"/>
      <c r="C147" s="136" t="s">
        <v>192</v>
      </c>
      <c r="D147" s="136" t="s">
        <v>153</v>
      </c>
      <c r="E147" s="137" t="s">
        <v>188</v>
      </c>
      <c r="F147" s="138" t="s">
        <v>189</v>
      </c>
      <c r="G147" s="139" t="s">
        <v>177</v>
      </c>
      <c r="H147" s="140">
        <v>19.91</v>
      </c>
      <c r="I147" s="141"/>
      <c r="J147" s="142">
        <f>ROUND(I147*H147,2)</f>
        <v>0</v>
      </c>
      <c r="K147" s="143"/>
      <c r="L147" s="31"/>
      <c r="M147" s="144" t="s">
        <v>1</v>
      </c>
      <c r="N147" s="145" t="s">
        <v>39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92</v>
      </c>
      <c r="AT147" s="148" t="s">
        <v>153</v>
      </c>
      <c r="AU147" s="148" t="s">
        <v>82</v>
      </c>
      <c r="AY147" s="16" t="s">
        <v>151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6" t="s">
        <v>78</v>
      </c>
      <c r="BK147" s="149">
        <f>ROUND(I147*H147,2)</f>
        <v>0</v>
      </c>
      <c r="BL147" s="16" t="s">
        <v>92</v>
      </c>
      <c r="BM147" s="148" t="s">
        <v>779</v>
      </c>
    </row>
    <row r="148" spans="2:65" s="12" customFormat="1" ht="10.199999999999999">
      <c r="B148" s="150"/>
      <c r="D148" s="151" t="s">
        <v>158</v>
      </c>
      <c r="F148" s="153" t="s">
        <v>780</v>
      </c>
      <c r="H148" s="154">
        <v>19.91</v>
      </c>
      <c r="I148" s="155"/>
      <c r="L148" s="150"/>
      <c r="M148" s="156"/>
      <c r="T148" s="157"/>
      <c r="AT148" s="152" t="s">
        <v>158</v>
      </c>
      <c r="AU148" s="152" t="s">
        <v>82</v>
      </c>
      <c r="AV148" s="12" t="s">
        <v>82</v>
      </c>
      <c r="AW148" s="12" t="s">
        <v>4</v>
      </c>
      <c r="AX148" s="12" t="s">
        <v>78</v>
      </c>
      <c r="AY148" s="152" t="s">
        <v>151</v>
      </c>
    </row>
    <row r="149" spans="2:65" s="1" customFormat="1" ht="33" customHeight="1">
      <c r="B149" s="31"/>
      <c r="C149" s="136" t="s">
        <v>198</v>
      </c>
      <c r="D149" s="136" t="s">
        <v>153</v>
      </c>
      <c r="E149" s="137" t="s">
        <v>193</v>
      </c>
      <c r="F149" s="138" t="s">
        <v>194</v>
      </c>
      <c r="G149" s="139" t="s">
        <v>195</v>
      </c>
      <c r="H149" s="140">
        <v>3.258</v>
      </c>
      <c r="I149" s="141"/>
      <c r="J149" s="142">
        <f>ROUND(I149*H149,2)</f>
        <v>0</v>
      </c>
      <c r="K149" s="143"/>
      <c r="L149" s="31"/>
      <c r="M149" s="144" t="s">
        <v>1</v>
      </c>
      <c r="N149" s="145" t="s">
        <v>39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92</v>
      </c>
      <c r="AT149" s="148" t="s">
        <v>153</v>
      </c>
      <c r="AU149" s="148" t="s">
        <v>82</v>
      </c>
      <c r="AY149" s="16" t="s">
        <v>151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6" t="s">
        <v>78</v>
      </c>
      <c r="BK149" s="149">
        <f>ROUND(I149*H149,2)</f>
        <v>0</v>
      </c>
      <c r="BL149" s="16" t="s">
        <v>92</v>
      </c>
      <c r="BM149" s="148" t="s">
        <v>781</v>
      </c>
    </row>
    <row r="150" spans="2:65" s="12" customFormat="1" ht="10.199999999999999">
      <c r="B150" s="150"/>
      <c r="D150" s="151" t="s">
        <v>158</v>
      </c>
      <c r="F150" s="153" t="s">
        <v>782</v>
      </c>
      <c r="H150" s="154">
        <v>3.258</v>
      </c>
      <c r="I150" s="155"/>
      <c r="L150" s="150"/>
      <c r="M150" s="156"/>
      <c r="T150" s="157"/>
      <c r="AT150" s="152" t="s">
        <v>158</v>
      </c>
      <c r="AU150" s="152" t="s">
        <v>82</v>
      </c>
      <c r="AV150" s="12" t="s">
        <v>82</v>
      </c>
      <c r="AW150" s="12" t="s">
        <v>4</v>
      </c>
      <c r="AX150" s="12" t="s">
        <v>78</v>
      </c>
      <c r="AY150" s="152" t="s">
        <v>151</v>
      </c>
    </row>
    <row r="151" spans="2:65" s="1" customFormat="1" ht="16.5" customHeight="1">
      <c r="B151" s="31"/>
      <c r="C151" s="136" t="s">
        <v>203</v>
      </c>
      <c r="D151" s="136" t="s">
        <v>153</v>
      </c>
      <c r="E151" s="137" t="s">
        <v>199</v>
      </c>
      <c r="F151" s="138" t="s">
        <v>200</v>
      </c>
      <c r="G151" s="139" t="s">
        <v>177</v>
      </c>
      <c r="H151" s="140">
        <v>1.8</v>
      </c>
      <c r="I151" s="141"/>
      <c r="J151" s="142">
        <f>ROUND(I151*H151,2)</f>
        <v>0</v>
      </c>
      <c r="K151" s="143"/>
      <c r="L151" s="31"/>
      <c r="M151" s="144" t="s">
        <v>1</v>
      </c>
      <c r="N151" s="145" t="s">
        <v>39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92</v>
      </c>
      <c r="AT151" s="148" t="s">
        <v>153</v>
      </c>
      <c r="AU151" s="148" t="s">
        <v>82</v>
      </c>
      <c r="AY151" s="16" t="s">
        <v>151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6" t="s">
        <v>78</v>
      </c>
      <c r="BK151" s="149">
        <f>ROUND(I151*H151,2)</f>
        <v>0</v>
      </c>
      <c r="BL151" s="16" t="s">
        <v>92</v>
      </c>
      <c r="BM151" s="148" t="s">
        <v>783</v>
      </c>
    </row>
    <row r="152" spans="2:65" s="12" customFormat="1" ht="10.199999999999999">
      <c r="B152" s="150"/>
      <c r="D152" s="151" t="s">
        <v>158</v>
      </c>
      <c r="E152" s="152" t="s">
        <v>1</v>
      </c>
      <c r="F152" s="153" t="s">
        <v>784</v>
      </c>
      <c r="H152" s="154">
        <v>1.8</v>
      </c>
      <c r="I152" s="155"/>
      <c r="L152" s="150"/>
      <c r="M152" s="156"/>
      <c r="T152" s="157"/>
      <c r="AT152" s="152" t="s">
        <v>158</v>
      </c>
      <c r="AU152" s="152" t="s">
        <v>82</v>
      </c>
      <c r="AV152" s="12" t="s">
        <v>82</v>
      </c>
      <c r="AW152" s="12" t="s">
        <v>31</v>
      </c>
      <c r="AX152" s="12" t="s">
        <v>78</v>
      </c>
      <c r="AY152" s="152" t="s">
        <v>151</v>
      </c>
    </row>
    <row r="153" spans="2:65" s="1" customFormat="1" ht="37.799999999999997" customHeight="1">
      <c r="B153" s="31"/>
      <c r="C153" s="136" t="s">
        <v>8</v>
      </c>
      <c r="D153" s="136" t="s">
        <v>153</v>
      </c>
      <c r="E153" s="137" t="s">
        <v>204</v>
      </c>
      <c r="F153" s="138" t="s">
        <v>205</v>
      </c>
      <c r="G153" s="139" t="s">
        <v>156</v>
      </c>
      <c r="H153" s="140">
        <v>35</v>
      </c>
      <c r="I153" s="141"/>
      <c r="J153" s="142">
        <f>ROUND(I153*H153,2)</f>
        <v>0</v>
      </c>
      <c r="K153" s="143"/>
      <c r="L153" s="31"/>
      <c r="M153" s="144" t="s">
        <v>1</v>
      </c>
      <c r="N153" s="145" t="s">
        <v>39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92</v>
      </c>
      <c r="AT153" s="148" t="s">
        <v>153</v>
      </c>
      <c r="AU153" s="148" t="s">
        <v>82</v>
      </c>
      <c r="AY153" s="16" t="s">
        <v>151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6" t="s">
        <v>78</v>
      </c>
      <c r="BK153" s="149">
        <f>ROUND(I153*H153,2)</f>
        <v>0</v>
      </c>
      <c r="BL153" s="16" t="s">
        <v>92</v>
      </c>
      <c r="BM153" s="148" t="s">
        <v>785</v>
      </c>
    </row>
    <row r="154" spans="2:65" s="1" customFormat="1" ht="24.15" customHeight="1">
      <c r="B154" s="31"/>
      <c r="C154" s="136" t="s">
        <v>218</v>
      </c>
      <c r="D154" s="136" t="s">
        <v>153</v>
      </c>
      <c r="E154" s="137" t="s">
        <v>207</v>
      </c>
      <c r="F154" s="138" t="s">
        <v>208</v>
      </c>
      <c r="G154" s="139" t="s">
        <v>156</v>
      </c>
      <c r="H154" s="140">
        <v>33.11</v>
      </c>
      <c r="I154" s="141"/>
      <c r="J154" s="142">
        <f>ROUND(I154*H154,2)</f>
        <v>0</v>
      </c>
      <c r="K154" s="143"/>
      <c r="L154" s="31"/>
      <c r="M154" s="144" t="s">
        <v>1</v>
      </c>
      <c r="N154" s="145" t="s">
        <v>39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92</v>
      </c>
      <c r="AT154" s="148" t="s">
        <v>153</v>
      </c>
      <c r="AU154" s="148" t="s">
        <v>82</v>
      </c>
      <c r="AY154" s="16" t="s">
        <v>151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6" t="s">
        <v>78</v>
      </c>
      <c r="BK154" s="149">
        <f>ROUND(I154*H154,2)</f>
        <v>0</v>
      </c>
      <c r="BL154" s="16" t="s">
        <v>92</v>
      </c>
      <c r="BM154" s="148" t="s">
        <v>786</v>
      </c>
    </row>
    <row r="155" spans="2:65" s="12" customFormat="1" ht="10.199999999999999">
      <c r="B155" s="150"/>
      <c r="D155" s="151" t="s">
        <v>158</v>
      </c>
      <c r="E155" s="152" t="s">
        <v>1</v>
      </c>
      <c r="F155" s="153" t="s">
        <v>787</v>
      </c>
      <c r="H155" s="154">
        <v>20.399999999999999</v>
      </c>
      <c r="I155" s="155"/>
      <c r="L155" s="150"/>
      <c r="M155" s="156"/>
      <c r="T155" s="157"/>
      <c r="AT155" s="152" t="s">
        <v>158</v>
      </c>
      <c r="AU155" s="152" t="s">
        <v>82</v>
      </c>
      <c r="AV155" s="12" t="s">
        <v>82</v>
      </c>
      <c r="AW155" s="12" t="s">
        <v>31</v>
      </c>
      <c r="AX155" s="12" t="s">
        <v>74</v>
      </c>
      <c r="AY155" s="152" t="s">
        <v>151</v>
      </c>
    </row>
    <row r="156" spans="2:65" s="12" customFormat="1" ht="10.199999999999999">
      <c r="B156" s="150"/>
      <c r="D156" s="151" t="s">
        <v>158</v>
      </c>
      <c r="E156" s="152" t="s">
        <v>1</v>
      </c>
      <c r="F156" s="153" t="s">
        <v>788</v>
      </c>
      <c r="H156" s="154">
        <v>1.3</v>
      </c>
      <c r="I156" s="155"/>
      <c r="L156" s="150"/>
      <c r="M156" s="156"/>
      <c r="T156" s="157"/>
      <c r="AT156" s="152" t="s">
        <v>158</v>
      </c>
      <c r="AU156" s="152" t="s">
        <v>82</v>
      </c>
      <c r="AV156" s="12" t="s">
        <v>82</v>
      </c>
      <c r="AW156" s="12" t="s">
        <v>31</v>
      </c>
      <c r="AX156" s="12" t="s">
        <v>74</v>
      </c>
      <c r="AY156" s="152" t="s">
        <v>151</v>
      </c>
    </row>
    <row r="157" spans="2:65" s="12" customFormat="1" ht="10.199999999999999">
      <c r="B157" s="150"/>
      <c r="D157" s="151" t="s">
        <v>158</v>
      </c>
      <c r="E157" s="152" t="s">
        <v>1</v>
      </c>
      <c r="F157" s="153" t="s">
        <v>789</v>
      </c>
      <c r="H157" s="154">
        <v>1.3</v>
      </c>
      <c r="I157" s="155"/>
      <c r="L157" s="150"/>
      <c r="M157" s="156"/>
      <c r="T157" s="157"/>
      <c r="AT157" s="152" t="s">
        <v>158</v>
      </c>
      <c r="AU157" s="152" t="s">
        <v>82</v>
      </c>
      <c r="AV157" s="12" t="s">
        <v>82</v>
      </c>
      <c r="AW157" s="12" t="s">
        <v>31</v>
      </c>
      <c r="AX157" s="12" t="s">
        <v>74</v>
      </c>
      <c r="AY157" s="152" t="s">
        <v>151</v>
      </c>
    </row>
    <row r="158" spans="2:65" s="12" customFormat="1" ht="10.199999999999999">
      <c r="B158" s="150"/>
      <c r="D158" s="151" t="s">
        <v>158</v>
      </c>
      <c r="E158" s="152" t="s">
        <v>1</v>
      </c>
      <c r="F158" s="153" t="s">
        <v>790</v>
      </c>
      <c r="H158" s="154">
        <v>3.2</v>
      </c>
      <c r="I158" s="155"/>
      <c r="L158" s="150"/>
      <c r="M158" s="156"/>
      <c r="T158" s="157"/>
      <c r="AT158" s="152" t="s">
        <v>158</v>
      </c>
      <c r="AU158" s="152" t="s">
        <v>82</v>
      </c>
      <c r="AV158" s="12" t="s">
        <v>82</v>
      </c>
      <c r="AW158" s="12" t="s">
        <v>31</v>
      </c>
      <c r="AX158" s="12" t="s">
        <v>74</v>
      </c>
      <c r="AY158" s="152" t="s">
        <v>151</v>
      </c>
    </row>
    <row r="159" spans="2:65" s="12" customFormat="1" ht="10.199999999999999">
      <c r="B159" s="150"/>
      <c r="D159" s="151" t="s">
        <v>158</v>
      </c>
      <c r="E159" s="152" t="s">
        <v>1</v>
      </c>
      <c r="F159" s="153" t="s">
        <v>512</v>
      </c>
      <c r="H159" s="154">
        <v>2</v>
      </c>
      <c r="I159" s="155"/>
      <c r="L159" s="150"/>
      <c r="M159" s="156"/>
      <c r="T159" s="157"/>
      <c r="AT159" s="152" t="s">
        <v>158</v>
      </c>
      <c r="AU159" s="152" t="s">
        <v>82</v>
      </c>
      <c r="AV159" s="12" t="s">
        <v>82</v>
      </c>
      <c r="AW159" s="12" t="s">
        <v>31</v>
      </c>
      <c r="AX159" s="12" t="s">
        <v>74</v>
      </c>
      <c r="AY159" s="152" t="s">
        <v>151</v>
      </c>
    </row>
    <row r="160" spans="2:65" s="12" customFormat="1" ht="10.199999999999999">
      <c r="B160" s="150"/>
      <c r="D160" s="151" t="s">
        <v>158</v>
      </c>
      <c r="E160" s="152" t="s">
        <v>1</v>
      </c>
      <c r="F160" s="153" t="s">
        <v>513</v>
      </c>
      <c r="H160" s="154">
        <v>1.9</v>
      </c>
      <c r="I160" s="155"/>
      <c r="L160" s="150"/>
      <c r="M160" s="156"/>
      <c r="T160" s="157"/>
      <c r="AT160" s="152" t="s">
        <v>158</v>
      </c>
      <c r="AU160" s="152" t="s">
        <v>82</v>
      </c>
      <c r="AV160" s="12" t="s">
        <v>82</v>
      </c>
      <c r="AW160" s="12" t="s">
        <v>31</v>
      </c>
      <c r="AX160" s="12" t="s">
        <v>74</v>
      </c>
      <c r="AY160" s="152" t="s">
        <v>151</v>
      </c>
    </row>
    <row r="161" spans="2:65" s="13" customFormat="1" ht="10.199999999999999">
      <c r="B161" s="158"/>
      <c r="D161" s="151" t="s">
        <v>158</v>
      </c>
      <c r="E161" s="159" t="s">
        <v>1</v>
      </c>
      <c r="F161" s="160" t="s">
        <v>181</v>
      </c>
      <c r="H161" s="161">
        <v>30.1</v>
      </c>
      <c r="I161" s="162"/>
      <c r="L161" s="158"/>
      <c r="M161" s="163"/>
      <c r="T161" s="164"/>
      <c r="AT161" s="159" t="s">
        <v>158</v>
      </c>
      <c r="AU161" s="159" t="s">
        <v>82</v>
      </c>
      <c r="AV161" s="13" t="s">
        <v>92</v>
      </c>
      <c r="AW161" s="13" t="s">
        <v>31</v>
      </c>
      <c r="AX161" s="13" t="s">
        <v>78</v>
      </c>
      <c r="AY161" s="159" t="s">
        <v>151</v>
      </c>
    </row>
    <row r="162" spans="2:65" s="12" customFormat="1" ht="10.199999999999999">
      <c r="B162" s="150"/>
      <c r="D162" s="151" t="s">
        <v>158</v>
      </c>
      <c r="F162" s="153" t="s">
        <v>791</v>
      </c>
      <c r="H162" s="154">
        <v>33.11</v>
      </c>
      <c r="I162" s="155"/>
      <c r="L162" s="150"/>
      <c r="M162" s="156"/>
      <c r="T162" s="157"/>
      <c r="AT162" s="152" t="s">
        <v>158</v>
      </c>
      <c r="AU162" s="152" t="s">
        <v>82</v>
      </c>
      <c r="AV162" s="12" t="s">
        <v>82</v>
      </c>
      <c r="AW162" s="12" t="s">
        <v>4</v>
      </c>
      <c r="AX162" s="12" t="s">
        <v>78</v>
      </c>
      <c r="AY162" s="152" t="s">
        <v>151</v>
      </c>
    </row>
    <row r="163" spans="2:65" s="11" customFormat="1" ht="22.8" customHeight="1">
      <c r="B163" s="124"/>
      <c r="D163" s="125" t="s">
        <v>73</v>
      </c>
      <c r="E163" s="134" t="s">
        <v>170</v>
      </c>
      <c r="F163" s="134" t="s">
        <v>217</v>
      </c>
      <c r="I163" s="127"/>
      <c r="J163" s="135">
        <f>BK163</f>
        <v>0</v>
      </c>
      <c r="L163" s="124"/>
      <c r="M163" s="129"/>
      <c r="P163" s="130">
        <f>SUM(P164:P227)</f>
        <v>0</v>
      </c>
      <c r="R163" s="130">
        <f>SUM(R164:R227)</f>
        <v>28.274418049999991</v>
      </c>
      <c r="T163" s="131">
        <f>SUM(T164:T227)</f>
        <v>0</v>
      </c>
      <c r="AR163" s="125" t="s">
        <v>78</v>
      </c>
      <c r="AT163" s="132" t="s">
        <v>73</v>
      </c>
      <c r="AU163" s="132" t="s">
        <v>78</v>
      </c>
      <c r="AY163" s="125" t="s">
        <v>151</v>
      </c>
      <c r="BK163" s="133">
        <f>SUM(BK164:BK227)</f>
        <v>0</v>
      </c>
    </row>
    <row r="164" spans="2:65" s="1" customFormat="1" ht="21.75" customHeight="1">
      <c r="B164" s="31"/>
      <c r="C164" s="136" t="s">
        <v>222</v>
      </c>
      <c r="D164" s="136" t="s">
        <v>153</v>
      </c>
      <c r="E164" s="137" t="s">
        <v>515</v>
      </c>
      <c r="F164" s="138" t="s">
        <v>516</v>
      </c>
      <c r="G164" s="139" t="s">
        <v>156</v>
      </c>
      <c r="H164" s="140">
        <v>30.1</v>
      </c>
      <c r="I164" s="141"/>
      <c r="J164" s="142">
        <f>ROUND(I164*H164,2)</f>
        <v>0</v>
      </c>
      <c r="K164" s="143"/>
      <c r="L164" s="31"/>
      <c r="M164" s="144" t="s">
        <v>1</v>
      </c>
      <c r="N164" s="145" t="s">
        <v>39</v>
      </c>
      <c r="P164" s="146">
        <f>O164*H164</f>
        <v>0</v>
      </c>
      <c r="Q164" s="146">
        <v>9.1999999999999998E-2</v>
      </c>
      <c r="R164" s="146">
        <f>Q164*H164</f>
        <v>2.7692000000000001</v>
      </c>
      <c r="S164" s="146">
        <v>0</v>
      </c>
      <c r="T164" s="147">
        <f>S164*H164</f>
        <v>0</v>
      </c>
      <c r="AR164" s="148" t="s">
        <v>92</v>
      </c>
      <c r="AT164" s="148" t="s">
        <v>153</v>
      </c>
      <c r="AU164" s="148" t="s">
        <v>82</v>
      </c>
      <c r="AY164" s="16" t="s">
        <v>151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6" t="s">
        <v>78</v>
      </c>
      <c r="BK164" s="149">
        <f>ROUND(I164*H164,2)</f>
        <v>0</v>
      </c>
      <c r="BL164" s="16" t="s">
        <v>92</v>
      </c>
      <c r="BM164" s="148" t="s">
        <v>792</v>
      </c>
    </row>
    <row r="165" spans="2:65" s="12" customFormat="1" ht="10.199999999999999">
      <c r="B165" s="150"/>
      <c r="D165" s="151" t="s">
        <v>158</v>
      </c>
      <c r="E165" s="152" t="s">
        <v>1</v>
      </c>
      <c r="F165" s="153" t="s">
        <v>787</v>
      </c>
      <c r="H165" s="154">
        <v>20.399999999999999</v>
      </c>
      <c r="I165" s="155"/>
      <c r="L165" s="150"/>
      <c r="M165" s="156"/>
      <c r="T165" s="157"/>
      <c r="AT165" s="152" t="s">
        <v>158</v>
      </c>
      <c r="AU165" s="152" t="s">
        <v>82</v>
      </c>
      <c r="AV165" s="12" t="s">
        <v>82</v>
      </c>
      <c r="AW165" s="12" t="s">
        <v>31</v>
      </c>
      <c r="AX165" s="12" t="s">
        <v>74</v>
      </c>
      <c r="AY165" s="152" t="s">
        <v>151</v>
      </c>
    </row>
    <row r="166" spans="2:65" s="12" customFormat="1" ht="10.199999999999999">
      <c r="B166" s="150"/>
      <c r="D166" s="151" t="s">
        <v>158</v>
      </c>
      <c r="E166" s="152" t="s">
        <v>1</v>
      </c>
      <c r="F166" s="153" t="s">
        <v>788</v>
      </c>
      <c r="H166" s="154">
        <v>1.3</v>
      </c>
      <c r="I166" s="155"/>
      <c r="L166" s="150"/>
      <c r="M166" s="156"/>
      <c r="T166" s="157"/>
      <c r="AT166" s="152" t="s">
        <v>158</v>
      </c>
      <c r="AU166" s="152" t="s">
        <v>82</v>
      </c>
      <c r="AV166" s="12" t="s">
        <v>82</v>
      </c>
      <c r="AW166" s="12" t="s">
        <v>31</v>
      </c>
      <c r="AX166" s="12" t="s">
        <v>74</v>
      </c>
      <c r="AY166" s="152" t="s">
        <v>151</v>
      </c>
    </row>
    <row r="167" spans="2:65" s="12" customFormat="1" ht="10.199999999999999">
      <c r="B167" s="150"/>
      <c r="D167" s="151" t="s">
        <v>158</v>
      </c>
      <c r="E167" s="152" t="s">
        <v>1</v>
      </c>
      <c r="F167" s="153" t="s">
        <v>789</v>
      </c>
      <c r="H167" s="154">
        <v>1.3</v>
      </c>
      <c r="I167" s="155"/>
      <c r="L167" s="150"/>
      <c r="M167" s="156"/>
      <c r="T167" s="157"/>
      <c r="AT167" s="152" t="s">
        <v>158</v>
      </c>
      <c r="AU167" s="152" t="s">
        <v>82</v>
      </c>
      <c r="AV167" s="12" t="s">
        <v>82</v>
      </c>
      <c r="AW167" s="12" t="s">
        <v>31</v>
      </c>
      <c r="AX167" s="12" t="s">
        <v>74</v>
      </c>
      <c r="AY167" s="152" t="s">
        <v>151</v>
      </c>
    </row>
    <row r="168" spans="2:65" s="12" customFormat="1" ht="10.199999999999999">
      <c r="B168" s="150"/>
      <c r="D168" s="151" t="s">
        <v>158</v>
      </c>
      <c r="E168" s="152" t="s">
        <v>1</v>
      </c>
      <c r="F168" s="153" t="s">
        <v>790</v>
      </c>
      <c r="H168" s="154">
        <v>3.2</v>
      </c>
      <c r="I168" s="155"/>
      <c r="L168" s="150"/>
      <c r="M168" s="156"/>
      <c r="T168" s="157"/>
      <c r="AT168" s="152" t="s">
        <v>158</v>
      </c>
      <c r="AU168" s="152" t="s">
        <v>82</v>
      </c>
      <c r="AV168" s="12" t="s">
        <v>82</v>
      </c>
      <c r="AW168" s="12" t="s">
        <v>31</v>
      </c>
      <c r="AX168" s="12" t="s">
        <v>74</v>
      </c>
      <c r="AY168" s="152" t="s">
        <v>151</v>
      </c>
    </row>
    <row r="169" spans="2:65" s="12" customFormat="1" ht="10.199999999999999">
      <c r="B169" s="150"/>
      <c r="D169" s="151" t="s">
        <v>158</v>
      </c>
      <c r="E169" s="152" t="s">
        <v>1</v>
      </c>
      <c r="F169" s="153" t="s">
        <v>512</v>
      </c>
      <c r="H169" s="154">
        <v>2</v>
      </c>
      <c r="I169" s="155"/>
      <c r="L169" s="150"/>
      <c r="M169" s="156"/>
      <c r="T169" s="157"/>
      <c r="AT169" s="152" t="s">
        <v>158</v>
      </c>
      <c r="AU169" s="152" t="s">
        <v>82</v>
      </c>
      <c r="AV169" s="12" t="s">
        <v>82</v>
      </c>
      <c r="AW169" s="12" t="s">
        <v>31</v>
      </c>
      <c r="AX169" s="12" t="s">
        <v>74</v>
      </c>
      <c r="AY169" s="152" t="s">
        <v>151</v>
      </c>
    </row>
    <row r="170" spans="2:65" s="12" customFormat="1" ht="10.199999999999999">
      <c r="B170" s="150"/>
      <c r="D170" s="151" t="s">
        <v>158</v>
      </c>
      <c r="E170" s="152" t="s">
        <v>1</v>
      </c>
      <c r="F170" s="153" t="s">
        <v>513</v>
      </c>
      <c r="H170" s="154">
        <v>1.9</v>
      </c>
      <c r="I170" s="155"/>
      <c r="L170" s="150"/>
      <c r="M170" s="156"/>
      <c r="T170" s="157"/>
      <c r="AT170" s="152" t="s">
        <v>158</v>
      </c>
      <c r="AU170" s="152" t="s">
        <v>82</v>
      </c>
      <c r="AV170" s="12" t="s">
        <v>82</v>
      </c>
      <c r="AW170" s="12" t="s">
        <v>31</v>
      </c>
      <c r="AX170" s="12" t="s">
        <v>74</v>
      </c>
      <c r="AY170" s="152" t="s">
        <v>151</v>
      </c>
    </row>
    <row r="171" spans="2:65" s="13" customFormat="1" ht="10.199999999999999">
      <c r="B171" s="158"/>
      <c r="D171" s="151" t="s">
        <v>158</v>
      </c>
      <c r="E171" s="159" t="s">
        <v>1</v>
      </c>
      <c r="F171" s="160" t="s">
        <v>181</v>
      </c>
      <c r="H171" s="161">
        <v>30.1</v>
      </c>
      <c r="I171" s="162"/>
      <c r="L171" s="158"/>
      <c r="M171" s="163"/>
      <c r="T171" s="164"/>
      <c r="AT171" s="159" t="s">
        <v>158</v>
      </c>
      <c r="AU171" s="159" t="s">
        <v>82</v>
      </c>
      <c r="AV171" s="13" t="s">
        <v>92</v>
      </c>
      <c r="AW171" s="13" t="s">
        <v>31</v>
      </c>
      <c r="AX171" s="13" t="s">
        <v>78</v>
      </c>
      <c r="AY171" s="159" t="s">
        <v>151</v>
      </c>
    </row>
    <row r="172" spans="2:65" s="1" customFormat="1" ht="21.75" customHeight="1">
      <c r="B172" s="31"/>
      <c r="C172" s="136" t="s">
        <v>227</v>
      </c>
      <c r="D172" s="136" t="s">
        <v>153</v>
      </c>
      <c r="E172" s="137" t="s">
        <v>223</v>
      </c>
      <c r="F172" s="138" t="s">
        <v>224</v>
      </c>
      <c r="G172" s="139" t="s">
        <v>156</v>
      </c>
      <c r="H172" s="140">
        <v>7.81</v>
      </c>
      <c r="I172" s="141"/>
      <c r="J172" s="142">
        <f>ROUND(I172*H172,2)</f>
        <v>0</v>
      </c>
      <c r="K172" s="143"/>
      <c r="L172" s="31"/>
      <c r="M172" s="144" t="s">
        <v>1</v>
      </c>
      <c r="N172" s="145" t="s">
        <v>39</v>
      </c>
      <c r="P172" s="146">
        <f>O172*H172</f>
        <v>0</v>
      </c>
      <c r="Q172" s="146">
        <v>0.34499999999999997</v>
      </c>
      <c r="R172" s="146">
        <f>Q172*H172</f>
        <v>2.6944499999999998</v>
      </c>
      <c r="S172" s="146">
        <v>0</v>
      </c>
      <c r="T172" s="147">
        <f>S172*H172</f>
        <v>0</v>
      </c>
      <c r="AR172" s="148" t="s">
        <v>92</v>
      </c>
      <c r="AT172" s="148" t="s">
        <v>153</v>
      </c>
      <c r="AU172" s="148" t="s">
        <v>82</v>
      </c>
      <c r="AY172" s="16" t="s">
        <v>151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6" t="s">
        <v>78</v>
      </c>
      <c r="BK172" s="149">
        <f>ROUND(I172*H172,2)</f>
        <v>0</v>
      </c>
      <c r="BL172" s="16" t="s">
        <v>92</v>
      </c>
      <c r="BM172" s="148" t="s">
        <v>793</v>
      </c>
    </row>
    <row r="173" spans="2:65" s="12" customFormat="1" ht="10.199999999999999">
      <c r="B173" s="150"/>
      <c r="D173" s="151" t="s">
        <v>158</v>
      </c>
      <c r="E173" s="152" t="s">
        <v>1</v>
      </c>
      <c r="F173" s="153" t="s">
        <v>790</v>
      </c>
      <c r="H173" s="154">
        <v>3.2</v>
      </c>
      <c r="I173" s="155"/>
      <c r="L173" s="150"/>
      <c r="M173" s="156"/>
      <c r="T173" s="157"/>
      <c r="AT173" s="152" t="s">
        <v>158</v>
      </c>
      <c r="AU173" s="152" t="s">
        <v>82</v>
      </c>
      <c r="AV173" s="12" t="s">
        <v>82</v>
      </c>
      <c r="AW173" s="12" t="s">
        <v>31</v>
      </c>
      <c r="AX173" s="12" t="s">
        <v>74</v>
      </c>
      <c r="AY173" s="152" t="s">
        <v>151</v>
      </c>
    </row>
    <row r="174" spans="2:65" s="12" customFormat="1" ht="10.199999999999999">
      <c r="B174" s="150"/>
      <c r="D174" s="151" t="s">
        <v>158</v>
      </c>
      <c r="E174" s="152" t="s">
        <v>1</v>
      </c>
      <c r="F174" s="153" t="s">
        <v>512</v>
      </c>
      <c r="H174" s="154">
        <v>2</v>
      </c>
      <c r="I174" s="155"/>
      <c r="L174" s="150"/>
      <c r="M174" s="156"/>
      <c r="T174" s="157"/>
      <c r="AT174" s="152" t="s">
        <v>158</v>
      </c>
      <c r="AU174" s="152" t="s">
        <v>82</v>
      </c>
      <c r="AV174" s="12" t="s">
        <v>82</v>
      </c>
      <c r="AW174" s="12" t="s">
        <v>31</v>
      </c>
      <c r="AX174" s="12" t="s">
        <v>74</v>
      </c>
      <c r="AY174" s="152" t="s">
        <v>151</v>
      </c>
    </row>
    <row r="175" spans="2:65" s="12" customFormat="1" ht="10.199999999999999">
      <c r="B175" s="150"/>
      <c r="D175" s="151" t="s">
        <v>158</v>
      </c>
      <c r="E175" s="152" t="s">
        <v>1</v>
      </c>
      <c r="F175" s="153" t="s">
        <v>513</v>
      </c>
      <c r="H175" s="154">
        <v>1.9</v>
      </c>
      <c r="I175" s="155"/>
      <c r="L175" s="150"/>
      <c r="M175" s="156"/>
      <c r="T175" s="157"/>
      <c r="AT175" s="152" t="s">
        <v>158</v>
      </c>
      <c r="AU175" s="152" t="s">
        <v>82</v>
      </c>
      <c r="AV175" s="12" t="s">
        <v>82</v>
      </c>
      <c r="AW175" s="12" t="s">
        <v>31</v>
      </c>
      <c r="AX175" s="12" t="s">
        <v>74</v>
      </c>
      <c r="AY175" s="152" t="s">
        <v>151</v>
      </c>
    </row>
    <row r="176" spans="2:65" s="13" customFormat="1" ht="10.199999999999999">
      <c r="B176" s="158"/>
      <c r="D176" s="151" t="s">
        <v>158</v>
      </c>
      <c r="E176" s="159" t="s">
        <v>1</v>
      </c>
      <c r="F176" s="160" t="s">
        <v>181</v>
      </c>
      <c r="H176" s="161">
        <v>7.1</v>
      </c>
      <c r="I176" s="162"/>
      <c r="L176" s="158"/>
      <c r="M176" s="163"/>
      <c r="T176" s="164"/>
      <c r="AT176" s="159" t="s">
        <v>158</v>
      </c>
      <c r="AU176" s="159" t="s">
        <v>82</v>
      </c>
      <c r="AV176" s="13" t="s">
        <v>92</v>
      </c>
      <c r="AW176" s="13" t="s">
        <v>31</v>
      </c>
      <c r="AX176" s="13" t="s">
        <v>78</v>
      </c>
      <c r="AY176" s="159" t="s">
        <v>151</v>
      </c>
    </row>
    <row r="177" spans="2:65" s="12" customFormat="1" ht="10.199999999999999">
      <c r="B177" s="150"/>
      <c r="D177" s="151" t="s">
        <v>158</v>
      </c>
      <c r="F177" s="153" t="s">
        <v>794</v>
      </c>
      <c r="H177" s="154">
        <v>7.81</v>
      </c>
      <c r="I177" s="155"/>
      <c r="L177" s="150"/>
      <c r="M177" s="156"/>
      <c r="T177" s="157"/>
      <c r="AT177" s="152" t="s">
        <v>158</v>
      </c>
      <c r="AU177" s="152" t="s">
        <v>82</v>
      </c>
      <c r="AV177" s="12" t="s">
        <v>82</v>
      </c>
      <c r="AW177" s="12" t="s">
        <v>4</v>
      </c>
      <c r="AX177" s="12" t="s">
        <v>78</v>
      </c>
      <c r="AY177" s="152" t="s">
        <v>151</v>
      </c>
    </row>
    <row r="178" spans="2:65" s="1" customFormat="1" ht="21.75" customHeight="1">
      <c r="B178" s="31"/>
      <c r="C178" s="136" t="s">
        <v>232</v>
      </c>
      <c r="D178" s="136" t="s">
        <v>153</v>
      </c>
      <c r="E178" s="137" t="s">
        <v>520</v>
      </c>
      <c r="F178" s="138" t="s">
        <v>521</v>
      </c>
      <c r="G178" s="139" t="s">
        <v>156</v>
      </c>
      <c r="H178" s="140">
        <v>25.3</v>
      </c>
      <c r="I178" s="141"/>
      <c r="J178" s="142">
        <f>ROUND(I178*H178,2)</f>
        <v>0</v>
      </c>
      <c r="K178" s="143"/>
      <c r="L178" s="31"/>
      <c r="M178" s="144" t="s">
        <v>1</v>
      </c>
      <c r="N178" s="145" t="s">
        <v>39</v>
      </c>
      <c r="P178" s="146">
        <f>O178*H178</f>
        <v>0</v>
      </c>
      <c r="Q178" s="146">
        <v>0.46</v>
      </c>
      <c r="R178" s="146">
        <f>Q178*H178</f>
        <v>11.638000000000002</v>
      </c>
      <c r="S178" s="146">
        <v>0</v>
      </c>
      <c r="T178" s="147">
        <f>S178*H178</f>
        <v>0</v>
      </c>
      <c r="AR178" s="148" t="s">
        <v>92</v>
      </c>
      <c r="AT178" s="148" t="s">
        <v>153</v>
      </c>
      <c r="AU178" s="148" t="s">
        <v>82</v>
      </c>
      <c r="AY178" s="16" t="s">
        <v>151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6" t="s">
        <v>78</v>
      </c>
      <c r="BK178" s="149">
        <f>ROUND(I178*H178,2)</f>
        <v>0</v>
      </c>
      <c r="BL178" s="16" t="s">
        <v>92</v>
      </c>
      <c r="BM178" s="148" t="s">
        <v>795</v>
      </c>
    </row>
    <row r="179" spans="2:65" s="12" customFormat="1" ht="10.199999999999999">
      <c r="B179" s="150"/>
      <c r="D179" s="151" t="s">
        <v>158</v>
      </c>
      <c r="E179" s="152" t="s">
        <v>1</v>
      </c>
      <c r="F179" s="153" t="s">
        <v>787</v>
      </c>
      <c r="H179" s="154">
        <v>20.399999999999999</v>
      </c>
      <c r="I179" s="155"/>
      <c r="L179" s="150"/>
      <c r="M179" s="156"/>
      <c r="T179" s="157"/>
      <c r="AT179" s="152" t="s">
        <v>158</v>
      </c>
      <c r="AU179" s="152" t="s">
        <v>82</v>
      </c>
      <c r="AV179" s="12" t="s">
        <v>82</v>
      </c>
      <c r="AW179" s="12" t="s">
        <v>31</v>
      </c>
      <c r="AX179" s="12" t="s">
        <v>74</v>
      </c>
      <c r="AY179" s="152" t="s">
        <v>151</v>
      </c>
    </row>
    <row r="180" spans="2:65" s="12" customFormat="1" ht="10.199999999999999">
      <c r="B180" s="150"/>
      <c r="D180" s="151" t="s">
        <v>158</v>
      </c>
      <c r="E180" s="152" t="s">
        <v>1</v>
      </c>
      <c r="F180" s="153" t="s">
        <v>788</v>
      </c>
      <c r="H180" s="154">
        <v>1.3</v>
      </c>
      <c r="I180" s="155"/>
      <c r="L180" s="150"/>
      <c r="M180" s="156"/>
      <c r="T180" s="157"/>
      <c r="AT180" s="152" t="s">
        <v>158</v>
      </c>
      <c r="AU180" s="152" t="s">
        <v>82</v>
      </c>
      <c r="AV180" s="12" t="s">
        <v>82</v>
      </c>
      <c r="AW180" s="12" t="s">
        <v>31</v>
      </c>
      <c r="AX180" s="12" t="s">
        <v>74</v>
      </c>
      <c r="AY180" s="152" t="s">
        <v>151</v>
      </c>
    </row>
    <row r="181" spans="2:65" s="12" customFormat="1" ht="10.199999999999999">
      <c r="B181" s="150"/>
      <c r="D181" s="151" t="s">
        <v>158</v>
      </c>
      <c r="E181" s="152" t="s">
        <v>1</v>
      </c>
      <c r="F181" s="153" t="s">
        <v>789</v>
      </c>
      <c r="H181" s="154">
        <v>1.3</v>
      </c>
      <c r="I181" s="155"/>
      <c r="L181" s="150"/>
      <c r="M181" s="156"/>
      <c r="T181" s="157"/>
      <c r="AT181" s="152" t="s">
        <v>158</v>
      </c>
      <c r="AU181" s="152" t="s">
        <v>82</v>
      </c>
      <c r="AV181" s="12" t="s">
        <v>82</v>
      </c>
      <c r="AW181" s="12" t="s">
        <v>31</v>
      </c>
      <c r="AX181" s="12" t="s">
        <v>74</v>
      </c>
      <c r="AY181" s="152" t="s">
        <v>151</v>
      </c>
    </row>
    <row r="182" spans="2:65" s="13" customFormat="1" ht="10.199999999999999">
      <c r="B182" s="158"/>
      <c r="D182" s="151" t="s">
        <v>158</v>
      </c>
      <c r="E182" s="159" t="s">
        <v>1</v>
      </c>
      <c r="F182" s="160" t="s">
        <v>181</v>
      </c>
      <c r="H182" s="161">
        <v>23</v>
      </c>
      <c r="I182" s="162"/>
      <c r="L182" s="158"/>
      <c r="M182" s="163"/>
      <c r="T182" s="164"/>
      <c r="AT182" s="159" t="s">
        <v>158</v>
      </c>
      <c r="AU182" s="159" t="s">
        <v>82</v>
      </c>
      <c r="AV182" s="13" t="s">
        <v>92</v>
      </c>
      <c r="AW182" s="13" t="s">
        <v>31</v>
      </c>
      <c r="AX182" s="13" t="s">
        <v>78</v>
      </c>
      <c r="AY182" s="159" t="s">
        <v>151</v>
      </c>
    </row>
    <row r="183" spans="2:65" s="12" customFormat="1" ht="10.199999999999999">
      <c r="B183" s="150"/>
      <c r="D183" s="151" t="s">
        <v>158</v>
      </c>
      <c r="F183" s="153" t="s">
        <v>796</v>
      </c>
      <c r="H183" s="154">
        <v>25.3</v>
      </c>
      <c r="I183" s="155"/>
      <c r="L183" s="150"/>
      <c r="M183" s="156"/>
      <c r="T183" s="157"/>
      <c r="AT183" s="152" t="s">
        <v>158</v>
      </c>
      <c r="AU183" s="152" t="s">
        <v>82</v>
      </c>
      <c r="AV183" s="12" t="s">
        <v>82</v>
      </c>
      <c r="AW183" s="12" t="s">
        <v>4</v>
      </c>
      <c r="AX183" s="12" t="s">
        <v>78</v>
      </c>
      <c r="AY183" s="152" t="s">
        <v>151</v>
      </c>
    </row>
    <row r="184" spans="2:65" s="1" customFormat="1" ht="33" customHeight="1">
      <c r="B184" s="31"/>
      <c r="C184" s="136" t="s">
        <v>236</v>
      </c>
      <c r="D184" s="136" t="s">
        <v>153</v>
      </c>
      <c r="E184" s="137" t="s">
        <v>233</v>
      </c>
      <c r="F184" s="138" t="s">
        <v>234</v>
      </c>
      <c r="G184" s="139" t="s">
        <v>156</v>
      </c>
      <c r="H184" s="140">
        <v>6.3</v>
      </c>
      <c r="I184" s="141"/>
      <c r="J184" s="142">
        <f>ROUND(I184*H184,2)</f>
        <v>0</v>
      </c>
      <c r="K184" s="143"/>
      <c r="L184" s="31"/>
      <c r="M184" s="144" t="s">
        <v>1</v>
      </c>
      <c r="N184" s="145" t="s">
        <v>39</v>
      </c>
      <c r="P184" s="146">
        <f>O184*H184</f>
        <v>0</v>
      </c>
      <c r="Q184" s="146">
        <v>0.13188</v>
      </c>
      <c r="R184" s="146">
        <f>Q184*H184</f>
        <v>0.83084399999999992</v>
      </c>
      <c r="S184" s="146">
        <v>0</v>
      </c>
      <c r="T184" s="147">
        <f>S184*H184</f>
        <v>0</v>
      </c>
      <c r="AR184" s="148" t="s">
        <v>92</v>
      </c>
      <c r="AT184" s="148" t="s">
        <v>153</v>
      </c>
      <c r="AU184" s="148" t="s">
        <v>82</v>
      </c>
      <c r="AY184" s="16" t="s">
        <v>151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6" t="s">
        <v>78</v>
      </c>
      <c r="BK184" s="149">
        <f>ROUND(I184*H184,2)</f>
        <v>0</v>
      </c>
      <c r="BL184" s="16" t="s">
        <v>92</v>
      </c>
      <c r="BM184" s="148" t="s">
        <v>797</v>
      </c>
    </row>
    <row r="185" spans="2:65" s="12" customFormat="1" ht="10.199999999999999">
      <c r="B185" s="150"/>
      <c r="D185" s="151" t="s">
        <v>158</v>
      </c>
      <c r="E185" s="152" t="s">
        <v>1</v>
      </c>
      <c r="F185" s="153" t="s">
        <v>798</v>
      </c>
      <c r="H185" s="154">
        <v>6.3</v>
      </c>
      <c r="I185" s="155"/>
      <c r="L185" s="150"/>
      <c r="M185" s="156"/>
      <c r="T185" s="157"/>
      <c r="AT185" s="152" t="s">
        <v>158</v>
      </c>
      <c r="AU185" s="152" t="s">
        <v>82</v>
      </c>
      <c r="AV185" s="12" t="s">
        <v>82</v>
      </c>
      <c r="AW185" s="12" t="s">
        <v>31</v>
      </c>
      <c r="AX185" s="12" t="s">
        <v>78</v>
      </c>
      <c r="AY185" s="152" t="s">
        <v>151</v>
      </c>
    </row>
    <row r="186" spans="2:65" s="1" customFormat="1" ht="24.15" customHeight="1">
      <c r="B186" s="31"/>
      <c r="C186" s="136" t="s">
        <v>241</v>
      </c>
      <c r="D186" s="136" t="s">
        <v>153</v>
      </c>
      <c r="E186" s="137" t="s">
        <v>237</v>
      </c>
      <c r="F186" s="138" t="s">
        <v>238</v>
      </c>
      <c r="G186" s="139" t="s">
        <v>156</v>
      </c>
      <c r="H186" s="140">
        <v>7.4550000000000001</v>
      </c>
      <c r="I186" s="141"/>
      <c r="J186" s="142">
        <f>ROUND(I186*H186,2)</f>
        <v>0</v>
      </c>
      <c r="K186" s="143"/>
      <c r="L186" s="31"/>
      <c r="M186" s="144" t="s">
        <v>1</v>
      </c>
      <c r="N186" s="145" t="s">
        <v>39</v>
      </c>
      <c r="P186" s="146">
        <f>O186*H186</f>
        <v>0</v>
      </c>
      <c r="Q186" s="146">
        <v>0.30651</v>
      </c>
      <c r="R186" s="146">
        <f>Q186*H186</f>
        <v>2.2850320499999999</v>
      </c>
      <c r="S186" s="146">
        <v>0</v>
      </c>
      <c r="T186" s="147">
        <f>S186*H186</f>
        <v>0</v>
      </c>
      <c r="AR186" s="148" t="s">
        <v>92</v>
      </c>
      <c r="AT186" s="148" t="s">
        <v>153</v>
      </c>
      <c r="AU186" s="148" t="s">
        <v>82</v>
      </c>
      <c r="AY186" s="16" t="s">
        <v>151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6" t="s">
        <v>78</v>
      </c>
      <c r="BK186" s="149">
        <f>ROUND(I186*H186,2)</f>
        <v>0</v>
      </c>
      <c r="BL186" s="16" t="s">
        <v>92</v>
      </c>
      <c r="BM186" s="148" t="s">
        <v>799</v>
      </c>
    </row>
    <row r="187" spans="2:65" s="12" customFormat="1" ht="10.199999999999999">
      <c r="B187" s="150"/>
      <c r="D187" s="151" t="s">
        <v>158</v>
      </c>
      <c r="E187" s="152" t="s">
        <v>1</v>
      </c>
      <c r="F187" s="153" t="s">
        <v>790</v>
      </c>
      <c r="H187" s="154">
        <v>3.2</v>
      </c>
      <c r="I187" s="155"/>
      <c r="L187" s="150"/>
      <c r="M187" s="156"/>
      <c r="T187" s="157"/>
      <c r="AT187" s="152" t="s">
        <v>158</v>
      </c>
      <c r="AU187" s="152" t="s">
        <v>82</v>
      </c>
      <c r="AV187" s="12" t="s">
        <v>82</v>
      </c>
      <c r="AW187" s="12" t="s">
        <v>31</v>
      </c>
      <c r="AX187" s="12" t="s">
        <v>74</v>
      </c>
      <c r="AY187" s="152" t="s">
        <v>151</v>
      </c>
    </row>
    <row r="188" spans="2:65" s="12" customFormat="1" ht="10.199999999999999">
      <c r="B188" s="150"/>
      <c r="D188" s="151" t="s">
        <v>158</v>
      </c>
      <c r="E188" s="152" t="s">
        <v>1</v>
      </c>
      <c r="F188" s="153" t="s">
        <v>512</v>
      </c>
      <c r="H188" s="154">
        <v>2</v>
      </c>
      <c r="I188" s="155"/>
      <c r="L188" s="150"/>
      <c r="M188" s="156"/>
      <c r="T188" s="157"/>
      <c r="AT188" s="152" t="s">
        <v>158</v>
      </c>
      <c r="AU188" s="152" t="s">
        <v>82</v>
      </c>
      <c r="AV188" s="12" t="s">
        <v>82</v>
      </c>
      <c r="AW188" s="12" t="s">
        <v>31</v>
      </c>
      <c r="AX188" s="12" t="s">
        <v>74</v>
      </c>
      <c r="AY188" s="152" t="s">
        <v>151</v>
      </c>
    </row>
    <row r="189" spans="2:65" s="12" customFormat="1" ht="10.199999999999999">
      <c r="B189" s="150"/>
      <c r="D189" s="151" t="s">
        <v>158</v>
      </c>
      <c r="E189" s="152" t="s">
        <v>1</v>
      </c>
      <c r="F189" s="153" t="s">
        <v>513</v>
      </c>
      <c r="H189" s="154">
        <v>1.9</v>
      </c>
      <c r="I189" s="155"/>
      <c r="L189" s="150"/>
      <c r="M189" s="156"/>
      <c r="T189" s="157"/>
      <c r="AT189" s="152" t="s">
        <v>158</v>
      </c>
      <c r="AU189" s="152" t="s">
        <v>82</v>
      </c>
      <c r="AV189" s="12" t="s">
        <v>82</v>
      </c>
      <c r="AW189" s="12" t="s">
        <v>31</v>
      </c>
      <c r="AX189" s="12" t="s">
        <v>74</v>
      </c>
      <c r="AY189" s="152" t="s">
        <v>151</v>
      </c>
    </row>
    <row r="190" spans="2:65" s="13" customFormat="1" ht="10.199999999999999">
      <c r="B190" s="158"/>
      <c r="D190" s="151" t="s">
        <v>158</v>
      </c>
      <c r="E190" s="159" t="s">
        <v>1</v>
      </c>
      <c r="F190" s="160" t="s">
        <v>181</v>
      </c>
      <c r="H190" s="161">
        <v>7.1</v>
      </c>
      <c r="I190" s="162"/>
      <c r="L190" s="158"/>
      <c r="M190" s="163"/>
      <c r="T190" s="164"/>
      <c r="AT190" s="159" t="s">
        <v>158</v>
      </c>
      <c r="AU190" s="159" t="s">
        <v>82</v>
      </c>
      <c r="AV190" s="13" t="s">
        <v>92</v>
      </c>
      <c r="AW190" s="13" t="s">
        <v>31</v>
      </c>
      <c r="AX190" s="13" t="s">
        <v>78</v>
      </c>
      <c r="AY190" s="159" t="s">
        <v>151</v>
      </c>
    </row>
    <row r="191" spans="2:65" s="12" customFormat="1" ht="10.199999999999999">
      <c r="B191" s="150"/>
      <c r="D191" s="151" t="s">
        <v>158</v>
      </c>
      <c r="F191" s="153" t="s">
        <v>800</v>
      </c>
      <c r="H191" s="154">
        <v>7.4550000000000001</v>
      </c>
      <c r="I191" s="155"/>
      <c r="L191" s="150"/>
      <c r="M191" s="156"/>
      <c r="T191" s="157"/>
      <c r="AT191" s="152" t="s">
        <v>158</v>
      </c>
      <c r="AU191" s="152" t="s">
        <v>82</v>
      </c>
      <c r="AV191" s="12" t="s">
        <v>82</v>
      </c>
      <c r="AW191" s="12" t="s">
        <v>4</v>
      </c>
      <c r="AX191" s="12" t="s">
        <v>78</v>
      </c>
      <c r="AY191" s="152" t="s">
        <v>151</v>
      </c>
    </row>
    <row r="192" spans="2:65" s="1" customFormat="1" ht="24.15" customHeight="1">
      <c r="B192" s="31"/>
      <c r="C192" s="136" t="s">
        <v>245</v>
      </c>
      <c r="D192" s="136" t="s">
        <v>153</v>
      </c>
      <c r="E192" s="137" t="s">
        <v>242</v>
      </c>
      <c r="F192" s="138" t="s">
        <v>243</v>
      </c>
      <c r="G192" s="139" t="s">
        <v>156</v>
      </c>
      <c r="H192" s="140">
        <v>6.3</v>
      </c>
      <c r="I192" s="141"/>
      <c r="J192" s="142">
        <f>ROUND(I192*H192,2)</f>
        <v>0</v>
      </c>
      <c r="K192" s="143"/>
      <c r="L192" s="31"/>
      <c r="M192" s="144" t="s">
        <v>1</v>
      </c>
      <c r="N192" s="145" t="s">
        <v>39</v>
      </c>
      <c r="P192" s="146">
        <f>O192*H192</f>
        <v>0</v>
      </c>
      <c r="Q192" s="146">
        <v>6.0099999999999997E-3</v>
      </c>
      <c r="R192" s="146">
        <f>Q192*H192</f>
        <v>3.7862999999999994E-2</v>
      </c>
      <c r="S192" s="146">
        <v>0</v>
      </c>
      <c r="T192" s="147">
        <f>S192*H192</f>
        <v>0</v>
      </c>
      <c r="AR192" s="148" t="s">
        <v>92</v>
      </c>
      <c r="AT192" s="148" t="s">
        <v>153</v>
      </c>
      <c r="AU192" s="148" t="s">
        <v>82</v>
      </c>
      <c r="AY192" s="16" t="s">
        <v>151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6" t="s">
        <v>78</v>
      </c>
      <c r="BK192" s="149">
        <f>ROUND(I192*H192,2)</f>
        <v>0</v>
      </c>
      <c r="BL192" s="16" t="s">
        <v>92</v>
      </c>
      <c r="BM192" s="148" t="s">
        <v>801</v>
      </c>
    </row>
    <row r="193" spans="2:65" s="12" customFormat="1" ht="10.199999999999999">
      <c r="B193" s="150"/>
      <c r="D193" s="151" t="s">
        <v>158</v>
      </c>
      <c r="E193" s="152" t="s">
        <v>1</v>
      </c>
      <c r="F193" s="153" t="s">
        <v>798</v>
      </c>
      <c r="H193" s="154">
        <v>6.3</v>
      </c>
      <c r="I193" s="155"/>
      <c r="L193" s="150"/>
      <c r="M193" s="156"/>
      <c r="T193" s="157"/>
      <c r="AT193" s="152" t="s">
        <v>158</v>
      </c>
      <c r="AU193" s="152" t="s">
        <v>82</v>
      </c>
      <c r="AV193" s="12" t="s">
        <v>82</v>
      </c>
      <c r="AW193" s="12" t="s">
        <v>31</v>
      </c>
      <c r="AX193" s="12" t="s">
        <v>78</v>
      </c>
      <c r="AY193" s="152" t="s">
        <v>151</v>
      </c>
    </row>
    <row r="194" spans="2:65" s="1" customFormat="1" ht="21.75" customHeight="1">
      <c r="B194" s="31"/>
      <c r="C194" s="136" t="s">
        <v>249</v>
      </c>
      <c r="D194" s="136" t="s">
        <v>153</v>
      </c>
      <c r="E194" s="137" t="s">
        <v>246</v>
      </c>
      <c r="F194" s="138" t="s">
        <v>247</v>
      </c>
      <c r="G194" s="139" t="s">
        <v>156</v>
      </c>
      <c r="H194" s="140">
        <v>6.3</v>
      </c>
      <c r="I194" s="141"/>
      <c r="J194" s="142">
        <f>ROUND(I194*H194,2)</f>
        <v>0</v>
      </c>
      <c r="K194" s="143"/>
      <c r="L194" s="31"/>
      <c r="M194" s="144" t="s">
        <v>1</v>
      </c>
      <c r="N194" s="145" t="s">
        <v>39</v>
      </c>
      <c r="P194" s="146">
        <f>O194*H194</f>
        <v>0</v>
      </c>
      <c r="Q194" s="146">
        <v>5.1000000000000004E-4</v>
      </c>
      <c r="R194" s="146">
        <f>Q194*H194</f>
        <v>3.2130000000000001E-3</v>
      </c>
      <c r="S194" s="146">
        <v>0</v>
      </c>
      <c r="T194" s="147">
        <f>S194*H194</f>
        <v>0</v>
      </c>
      <c r="AR194" s="148" t="s">
        <v>92</v>
      </c>
      <c r="AT194" s="148" t="s">
        <v>153</v>
      </c>
      <c r="AU194" s="148" t="s">
        <v>82</v>
      </c>
      <c r="AY194" s="16" t="s">
        <v>151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6" t="s">
        <v>78</v>
      </c>
      <c r="BK194" s="149">
        <f>ROUND(I194*H194,2)</f>
        <v>0</v>
      </c>
      <c r="BL194" s="16" t="s">
        <v>92</v>
      </c>
      <c r="BM194" s="148" t="s">
        <v>802</v>
      </c>
    </row>
    <row r="195" spans="2:65" s="12" customFormat="1" ht="10.199999999999999">
      <c r="B195" s="150"/>
      <c r="D195" s="151" t="s">
        <v>158</v>
      </c>
      <c r="E195" s="152" t="s">
        <v>1</v>
      </c>
      <c r="F195" s="153" t="s">
        <v>798</v>
      </c>
      <c r="H195" s="154">
        <v>6.3</v>
      </c>
      <c r="I195" s="155"/>
      <c r="L195" s="150"/>
      <c r="M195" s="156"/>
      <c r="T195" s="157"/>
      <c r="AT195" s="152" t="s">
        <v>158</v>
      </c>
      <c r="AU195" s="152" t="s">
        <v>82</v>
      </c>
      <c r="AV195" s="12" t="s">
        <v>82</v>
      </c>
      <c r="AW195" s="12" t="s">
        <v>31</v>
      </c>
      <c r="AX195" s="12" t="s">
        <v>78</v>
      </c>
      <c r="AY195" s="152" t="s">
        <v>151</v>
      </c>
    </row>
    <row r="196" spans="2:65" s="1" customFormat="1" ht="33" customHeight="1">
      <c r="B196" s="31"/>
      <c r="C196" s="136" t="s">
        <v>7</v>
      </c>
      <c r="D196" s="136" t="s">
        <v>153</v>
      </c>
      <c r="E196" s="137" t="s">
        <v>250</v>
      </c>
      <c r="F196" s="138" t="s">
        <v>251</v>
      </c>
      <c r="G196" s="139" t="s">
        <v>156</v>
      </c>
      <c r="H196" s="140">
        <v>6.3</v>
      </c>
      <c r="I196" s="141"/>
      <c r="J196" s="142">
        <f>ROUND(I196*H196,2)</f>
        <v>0</v>
      </c>
      <c r="K196" s="143"/>
      <c r="L196" s="31"/>
      <c r="M196" s="144" t="s">
        <v>1</v>
      </c>
      <c r="N196" s="145" t="s">
        <v>39</v>
      </c>
      <c r="P196" s="146">
        <f>O196*H196</f>
        <v>0</v>
      </c>
      <c r="Q196" s="146">
        <v>0.12966</v>
      </c>
      <c r="R196" s="146">
        <f>Q196*H196</f>
        <v>0.81685799999999997</v>
      </c>
      <c r="S196" s="146">
        <v>0</v>
      </c>
      <c r="T196" s="147">
        <f>S196*H196</f>
        <v>0</v>
      </c>
      <c r="AR196" s="148" t="s">
        <v>92</v>
      </c>
      <c r="AT196" s="148" t="s">
        <v>153</v>
      </c>
      <c r="AU196" s="148" t="s">
        <v>82</v>
      </c>
      <c r="AY196" s="16" t="s">
        <v>151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6" t="s">
        <v>78</v>
      </c>
      <c r="BK196" s="149">
        <f>ROUND(I196*H196,2)</f>
        <v>0</v>
      </c>
      <c r="BL196" s="16" t="s">
        <v>92</v>
      </c>
      <c r="BM196" s="148" t="s">
        <v>803</v>
      </c>
    </row>
    <row r="197" spans="2:65" s="12" customFormat="1" ht="10.199999999999999">
      <c r="B197" s="150"/>
      <c r="D197" s="151" t="s">
        <v>158</v>
      </c>
      <c r="E197" s="152" t="s">
        <v>1</v>
      </c>
      <c r="F197" s="153" t="s">
        <v>798</v>
      </c>
      <c r="H197" s="154">
        <v>6.3</v>
      </c>
      <c r="I197" s="155"/>
      <c r="L197" s="150"/>
      <c r="M197" s="156"/>
      <c r="T197" s="157"/>
      <c r="AT197" s="152" t="s">
        <v>158</v>
      </c>
      <c r="AU197" s="152" t="s">
        <v>82</v>
      </c>
      <c r="AV197" s="12" t="s">
        <v>82</v>
      </c>
      <c r="AW197" s="12" t="s">
        <v>31</v>
      </c>
      <c r="AX197" s="12" t="s">
        <v>78</v>
      </c>
      <c r="AY197" s="152" t="s">
        <v>151</v>
      </c>
    </row>
    <row r="198" spans="2:65" s="1" customFormat="1" ht="24.15" customHeight="1">
      <c r="B198" s="31"/>
      <c r="C198" s="136" t="s">
        <v>256</v>
      </c>
      <c r="D198" s="136" t="s">
        <v>153</v>
      </c>
      <c r="E198" s="137" t="s">
        <v>530</v>
      </c>
      <c r="F198" s="138" t="s">
        <v>531</v>
      </c>
      <c r="G198" s="139" t="s">
        <v>156</v>
      </c>
      <c r="H198" s="140">
        <v>23</v>
      </c>
      <c r="I198" s="141"/>
      <c r="J198" s="142">
        <f>ROUND(I198*H198,2)</f>
        <v>0</v>
      </c>
      <c r="K198" s="143"/>
      <c r="L198" s="31"/>
      <c r="M198" s="144" t="s">
        <v>1</v>
      </c>
      <c r="N198" s="145" t="s">
        <v>39</v>
      </c>
      <c r="P198" s="146">
        <f>O198*H198</f>
        <v>0</v>
      </c>
      <c r="Q198" s="146">
        <v>8.9219999999999994E-2</v>
      </c>
      <c r="R198" s="146">
        <f>Q198*H198</f>
        <v>2.05206</v>
      </c>
      <c r="S198" s="146">
        <v>0</v>
      </c>
      <c r="T198" s="147">
        <f>S198*H198</f>
        <v>0</v>
      </c>
      <c r="AR198" s="148" t="s">
        <v>92</v>
      </c>
      <c r="AT198" s="148" t="s">
        <v>153</v>
      </c>
      <c r="AU198" s="148" t="s">
        <v>82</v>
      </c>
      <c r="AY198" s="16" t="s">
        <v>151</v>
      </c>
      <c r="BE198" s="149">
        <f>IF(N198="základní",J198,0)</f>
        <v>0</v>
      </c>
      <c r="BF198" s="149">
        <f>IF(N198="snížená",J198,0)</f>
        <v>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6" t="s">
        <v>78</v>
      </c>
      <c r="BK198" s="149">
        <f>ROUND(I198*H198,2)</f>
        <v>0</v>
      </c>
      <c r="BL198" s="16" t="s">
        <v>92</v>
      </c>
      <c r="BM198" s="148" t="s">
        <v>804</v>
      </c>
    </row>
    <row r="199" spans="2:65" s="12" customFormat="1" ht="10.199999999999999">
      <c r="B199" s="150"/>
      <c r="D199" s="151" t="s">
        <v>158</v>
      </c>
      <c r="E199" s="152" t="s">
        <v>1</v>
      </c>
      <c r="F199" s="153" t="s">
        <v>787</v>
      </c>
      <c r="H199" s="154">
        <v>20.399999999999999</v>
      </c>
      <c r="I199" s="155"/>
      <c r="L199" s="150"/>
      <c r="M199" s="156"/>
      <c r="T199" s="157"/>
      <c r="AT199" s="152" t="s">
        <v>158</v>
      </c>
      <c r="AU199" s="152" t="s">
        <v>82</v>
      </c>
      <c r="AV199" s="12" t="s">
        <v>82</v>
      </c>
      <c r="AW199" s="12" t="s">
        <v>31</v>
      </c>
      <c r="AX199" s="12" t="s">
        <v>74</v>
      </c>
      <c r="AY199" s="152" t="s">
        <v>151</v>
      </c>
    </row>
    <row r="200" spans="2:65" s="12" customFormat="1" ht="10.199999999999999">
      <c r="B200" s="150"/>
      <c r="D200" s="151" t="s">
        <v>158</v>
      </c>
      <c r="E200" s="152" t="s">
        <v>1</v>
      </c>
      <c r="F200" s="153" t="s">
        <v>788</v>
      </c>
      <c r="H200" s="154">
        <v>1.3</v>
      </c>
      <c r="I200" s="155"/>
      <c r="L200" s="150"/>
      <c r="M200" s="156"/>
      <c r="T200" s="157"/>
      <c r="AT200" s="152" t="s">
        <v>158</v>
      </c>
      <c r="AU200" s="152" t="s">
        <v>82</v>
      </c>
      <c r="AV200" s="12" t="s">
        <v>82</v>
      </c>
      <c r="AW200" s="12" t="s">
        <v>31</v>
      </c>
      <c r="AX200" s="12" t="s">
        <v>74</v>
      </c>
      <c r="AY200" s="152" t="s">
        <v>151</v>
      </c>
    </row>
    <row r="201" spans="2:65" s="12" customFormat="1" ht="10.199999999999999">
      <c r="B201" s="150"/>
      <c r="D201" s="151" t="s">
        <v>158</v>
      </c>
      <c r="E201" s="152" t="s">
        <v>1</v>
      </c>
      <c r="F201" s="153" t="s">
        <v>789</v>
      </c>
      <c r="H201" s="154">
        <v>1.3</v>
      </c>
      <c r="I201" s="155"/>
      <c r="L201" s="150"/>
      <c r="M201" s="156"/>
      <c r="T201" s="157"/>
      <c r="AT201" s="152" t="s">
        <v>158</v>
      </c>
      <c r="AU201" s="152" t="s">
        <v>82</v>
      </c>
      <c r="AV201" s="12" t="s">
        <v>82</v>
      </c>
      <c r="AW201" s="12" t="s">
        <v>31</v>
      </c>
      <c r="AX201" s="12" t="s">
        <v>74</v>
      </c>
      <c r="AY201" s="152" t="s">
        <v>151</v>
      </c>
    </row>
    <row r="202" spans="2:65" s="13" customFormat="1" ht="10.199999999999999">
      <c r="B202" s="158"/>
      <c r="D202" s="151" t="s">
        <v>158</v>
      </c>
      <c r="E202" s="159" t="s">
        <v>1</v>
      </c>
      <c r="F202" s="160" t="s">
        <v>181</v>
      </c>
      <c r="H202" s="161">
        <v>23</v>
      </c>
      <c r="I202" s="162"/>
      <c r="L202" s="158"/>
      <c r="M202" s="163"/>
      <c r="T202" s="164"/>
      <c r="AT202" s="159" t="s">
        <v>158</v>
      </c>
      <c r="AU202" s="159" t="s">
        <v>82</v>
      </c>
      <c r="AV202" s="13" t="s">
        <v>92</v>
      </c>
      <c r="AW202" s="13" t="s">
        <v>31</v>
      </c>
      <c r="AX202" s="13" t="s">
        <v>78</v>
      </c>
      <c r="AY202" s="159" t="s">
        <v>151</v>
      </c>
    </row>
    <row r="203" spans="2:65" s="1" customFormat="1" ht="21.75" customHeight="1">
      <c r="B203" s="31"/>
      <c r="C203" s="165" t="s">
        <v>262</v>
      </c>
      <c r="D203" s="165" t="s">
        <v>257</v>
      </c>
      <c r="E203" s="166" t="s">
        <v>258</v>
      </c>
      <c r="F203" s="167" t="s">
        <v>259</v>
      </c>
      <c r="G203" s="168" t="s">
        <v>156</v>
      </c>
      <c r="H203" s="169">
        <v>21.012</v>
      </c>
      <c r="I203" s="170"/>
      <c r="J203" s="171">
        <f>ROUND(I203*H203,2)</f>
        <v>0</v>
      </c>
      <c r="K203" s="172"/>
      <c r="L203" s="173"/>
      <c r="M203" s="174" t="s">
        <v>1</v>
      </c>
      <c r="N203" s="175" t="s">
        <v>39</v>
      </c>
      <c r="P203" s="146">
        <f>O203*H203</f>
        <v>0</v>
      </c>
      <c r="Q203" s="146">
        <v>0.13100000000000001</v>
      </c>
      <c r="R203" s="146">
        <f>Q203*H203</f>
        <v>2.7525720000000002</v>
      </c>
      <c r="S203" s="146">
        <v>0</v>
      </c>
      <c r="T203" s="147">
        <f>S203*H203</f>
        <v>0</v>
      </c>
      <c r="AR203" s="148" t="s">
        <v>187</v>
      </c>
      <c r="AT203" s="148" t="s">
        <v>257</v>
      </c>
      <c r="AU203" s="148" t="s">
        <v>82</v>
      </c>
      <c r="AY203" s="16" t="s">
        <v>151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6" t="s">
        <v>78</v>
      </c>
      <c r="BK203" s="149">
        <f>ROUND(I203*H203,2)</f>
        <v>0</v>
      </c>
      <c r="BL203" s="16" t="s">
        <v>92</v>
      </c>
      <c r="BM203" s="148" t="s">
        <v>805</v>
      </c>
    </row>
    <row r="204" spans="2:65" s="12" customFormat="1" ht="10.199999999999999">
      <c r="B204" s="150"/>
      <c r="D204" s="151" t="s">
        <v>158</v>
      </c>
      <c r="E204" s="152" t="s">
        <v>1</v>
      </c>
      <c r="F204" s="153" t="s">
        <v>787</v>
      </c>
      <c r="H204" s="154">
        <v>20.399999999999999</v>
      </c>
      <c r="I204" s="155"/>
      <c r="L204" s="150"/>
      <c r="M204" s="156"/>
      <c r="T204" s="157"/>
      <c r="AT204" s="152" t="s">
        <v>158</v>
      </c>
      <c r="AU204" s="152" t="s">
        <v>82</v>
      </c>
      <c r="AV204" s="12" t="s">
        <v>82</v>
      </c>
      <c r="AW204" s="12" t="s">
        <v>31</v>
      </c>
      <c r="AX204" s="12" t="s">
        <v>78</v>
      </c>
      <c r="AY204" s="152" t="s">
        <v>151</v>
      </c>
    </row>
    <row r="205" spans="2:65" s="12" customFormat="1" ht="10.199999999999999">
      <c r="B205" s="150"/>
      <c r="D205" s="151" t="s">
        <v>158</v>
      </c>
      <c r="F205" s="153" t="s">
        <v>806</v>
      </c>
      <c r="H205" s="154">
        <v>21.012</v>
      </c>
      <c r="I205" s="155"/>
      <c r="L205" s="150"/>
      <c r="M205" s="156"/>
      <c r="T205" s="157"/>
      <c r="AT205" s="152" t="s">
        <v>158</v>
      </c>
      <c r="AU205" s="152" t="s">
        <v>82</v>
      </c>
      <c r="AV205" s="12" t="s">
        <v>82</v>
      </c>
      <c r="AW205" s="12" t="s">
        <v>4</v>
      </c>
      <c r="AX205" s="12" t="s">
        <v>78</v>
      </c>
      <c r="AY205" s="152" t="s">
        <v>151</v>
      </c>
    </row>
    <row r="206" spans="2:65" s="1" customFormat="1" ht="21.75" customHeight="1">
      <c r="B206" s="31"/>
      <c r="C206" s="165" t="s">
        <v>267</v>
      </c>
      <c r="D206" s="165" t="s">
        <v>257</v>
      </c>
      <c r="E206" s="166" t="s">
        <v>263</v>
      </c>
      <c r="F206" s="167" t="s">
        <v>264</v>
      </c>
      <c r="G206" s="168" t="s">
        <v>156</v>
      </c>
      <c r="H206" s="169">
        <v>1.339</v>
      </c>
      <c r="I206" s="170"/>
      <c r="J206" s="171">
        <f>ROUND(I206*H206,2)</f>
        <v>0</v>
      </c>
      <c r="K206" s="172"/>
      <c r="L206" s="173"/>
      <c r="M206" s="174" t="s">
        <v>1</v>
      </c>
      <c r="N206" s="175" t="s">
        <v>39</v>
      </c>
      <c r="P206" s="146">
        <f>O206*H206</f>
        <v>0</v>
      </c>
      <c r="Q206" s="146">
        <v>0.13100000000000001</v>
      </c>
      <c r="R206" s="146">
        <f>Q206*H206</f>
        <v>0.17540900000000001</v>
      </c>
      <c r="S206" s="146">
        <v>0</v>
      </c>
      <c r="T206" s="147">
        <f>S206*H206</f>
        <v>0</v>
      </c>
      <c r="AR206" s="148" t="s">
        <v>187</v>
      </c>
      <c r="AT206" s="148" t="s">
        <v>257</v>
      </c>
      <c r="AU206" s="148" t="s">
        <v>82</v>
      </c>
      <c r="AY206" s="16" t="s">
        <v>151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6" t="s">
        <v>78</v>
      </c>
      <c r="BK206" s="149">
        <f>ROUND(I206*H206,2)</f>
        <v>0</v>
      </c>
      <c r="BL206" s="16" t="s">
        <v>92</v>
      </c>
      <c r="BM206" s="148" t="s">
        <v>807</v>
      </c>
    </row>
    <row r="207" spans="2:65" s="12" customFormat="1" ht="10.199999999999999">
      <c r="B207" s="150"/>
      <c r="D207" s="151" t="s">
        <v>158</v>
      </c>
      <c r="E207" s="152" t="s">
        <v>1</v>
      </c>
      <c r="F207" s="153" t="s">
        <v>789</v>
      </c>
      <c r="H207" s="154">
        <v>1.3</v>
      </c>
      <c r="I207" s="155"/>
      <c r="L207" s="150"/>
      <c r="M207" s="156"/>
      <c r="T207" s="157"/>
      <c r="AT207" s="152" t="s">
        <v>158</v>
      </c>
      <c r="AU207" s="152" t="s">
        <v>82</v>
      </c>
      <c r="AV207" s="12" t="s">
        <v>82</v>
      </c>
      <c r="AW207" s="12" t="s">
        <v>31</v>
      </c>
      <c r="AX207" s="12" t="s">
        <v>78</v>
      </c>
      <c r="AY207" s="152" t="s">
        <v>151</v>
      </c>
    </row>
    <row r="208" spans="2:65" s="12" customFormat="1" ht="10.199999999999999">
      <c r="B208" s="150"/>
      <c r="D208" s="151" t="s">
        <v>158</v>
      </c>
      <c r="F208" s="153" t="s">
        <v>808</v>
      </c>
      <c r="H208" s="154">
        <v>1.339</v>
      </c>
      <c r="I208" s="155"/>
      <c r="L208" s="150"/>
      <c r="M208" s="156"/>
      <c r="T208" s="157"/>
      <c r="AT208" s="152" t="s">
        <v>158</v>
      </c>
      <c r="AU208" s="152" t="s">
        <v>82</v>
      </c>
      <c r="AV208" s="12" t="s">
        <v>82</v>
      </c>
      <c r="AW208" s="12" t="s">
        <v>4</v>
      </c>
      <c r="AX208" s="12" t="s">
        <v>78</v>
      </c>
      <c r="AY208" s="152" t="s">
        <v>151</v>
      </c>
    </row>
    <row r="209" spans="2:65" s="1" customFormat="1" ht="24.15" customHeight="1">
      <c r="B209" s="31"/>
      <c r="C209" s="165" t="s">
        <v>272</v>
      </c>
      <c r="D209" s="165" t="s">
        <v>257</v>
      </c>
      <c r="E209" s="166" t="s">
        <v>268</v>
      </c>
      <c r="F209" s="167" t="s">
        <v>269</v>
      </c>
      <c r="G209" s="168" t="s">
        <v>156</v>
      </c>
      <c r="H209" s="169">
        <v>1.339</v>
      </c>
      <c r="I209" s="170"/>
      <c r="J209" s="171">
        <f>ROUND(I209*H209,2)</f>
        <v>0</v>
      </c>
      <c r="K209" s="172"/>
      <c r="L209" s="173"/>
      <c r="M209" s="174" t="s">
        <v>1</v>
      </c>
      <c r="N209" s="175" t="s">
        <v>39</v>
      </c>
      <c r="P209" s="146">
        <f>O209*H209</f>
        <v>0</v>
      </c>
      <c r="Q209" s="146">
        <v>0.13100000000000001</v>
      </c>
      <c r="R209" s="146">
        <f>Q209*H209</f>
        <v>0.17540900000000001</v>
      </c>
      <c r="S209" s="146">
        <v>0</v>
      </c>
      <c r="T209" s="147">
        <f>S209*H209</f>
        <v>0</v>
      </c>
      <c r="AR209" s="148" t="s">
        <v>187</v>
      </c>
      <c r="AT209" s="148" t="s">
        <v>257</v>
      </c>
      <c r="AU209" s="148" t="s">
        <v>82</v>
      </c>
      <c r="AY209" s="16" t="s">
        <v>151</v>
      </c>
      <c r="BE209" s="149">
        <f>IF(N209="základní",J209,0)</f>
        <v>0</v>
      </c>
      <c r="BF209" s="149">
        <f>IF(N209="snížená",J209,0)</f>
        <v>0</v>
      </c>
      <c r="BG209" s="149">
        <f>IF(N209="zákl. přenesená",J209,0)</f>
        <v>0</v>
      </c>
      <c r="BH209" s="149">
        <f>IF(N209="sníž. přenesená",J209,0)</f>
        <v>0</v>
      </c>
      <c r="BI209" s="149">
        <f>IF(N209="nulová",J209,0)</f>
        <v>0</v>
      </c>
      <c r="BJ209" s="16" t="s">
        <v>78</v>
      </c>
      <c r="BK209" s="149">
        <f>ROUND(I209*H209,2)</f>
        <v>0</v>
      </c>
      <c r="BL209" s="16" t="s">
        <v>92</v>
      </c>
      <c r="BM209" s="148" t="s">
        <v>809</v>
      </c>
    </row>
    <row r="210" spans="2:65" s="12" customFormat="1" ht="10.199999999999999">
      <c r="B210" s="150"/>
      <c r="D210" s="151" t="s">
        <v>158</v>
      </c>
      <c r="E210" s="152" t="s">
        <v>1</v>
      </c>
      <c r="F210" s="153" t="s">
        <v>788</v>
      </c>
      <c r="H210" s="154">
        <v>1.3</v>
      </c>
      <c r="I210" s="155"/>
      <c r="L210" s="150"/>
      <c r="M210" s="156"/>
      <c r="T210" s="157"/>
      <c r="AT210" s="152" t="s">
        <v>158</v>
      </c>
      <c r="AU210" s="152" t="s">
        <v>82</v>
      </c>
      <c r="AV210" s="12" t="s">
        <v>82</v>
      </c>
      <c r="AW210" s="12" t="s">
        <v>31</v>
      </c>
      <c r="AX210" s="12" t="s">
        <v>78</v>
      </c>
      <c r="AY210" s="152" t="s">
        <v>151</v>
      </c>
    </row>
    <row r="211" spans="2:65" s="12" customFormat="1" ht="10.199999999999999">
      <c r="B211" s="150"/>
      <c r="D211" s="151" t="s">
        <v>158</v>
      </c>
      <c r="F211" s="153" t="s">
        <v>808</v>
      </c>
      <c r="H211" s="154">
        <v>1.339</v>
      </c>
      <c r="I211" s="155"/>
      <c r="L211" s="150"/>
      <c r="M211" s="156"/>
      <c r="T211" s="157"/>
      <c r="AT211" s="152" t="s">
        <v>158</v>
      </c>
      <c r="AU211" s="152" t="s">
        <v>82</v>
      </c>
      <c r="AV211" s="12" t="s">
        <v>82</v>
      </c>
      <c r="AW211" s="12" t="s">
        <v>4</v>
      </c>
      <c r="AX211" s="12" t="s">
        <v>78</v>
      </c>
      <c r="AY211" s="152" t="s">
        <v>151</v>
      </c>
    </row>
    <row r="212" spans="2:65" s="1" customFormat="1" ht="24.15" customHeight="1">
      <c r="B212" s="31"/>
      <c r="C212" s="136" t="s">
        <v>276</v>
      </c>
      <c r="D212" s="136" t="s">
        <v>153</v>
      </c>
      <c r="E212" s="137" t="s">
        <v>273</v>
      </c>
      <c r="F212" s="138" t="s">
        <v>274</v>
      </c>
      <c r="G212" s="139" t="s">
        <v>156</v>
      </c>
      <c r="H212" s="140">
        <v>7.1</v>
      </c>
      <c r="I212" s="141"/>
      <c r="J212" s="142">
        <f>ROUND(I212*H212,2)</f>
        <v>0</v>
      </c>
      <c r="K212" s="143"/>
      <c r="L212" s="31"/>
      <c r="M212" s="144" t="s">
        <v>1</v>
      </c>
      <c r="N212" s="145" t="s">
        <v>39</v>
      </c>
      <c r="P212" s="146">
        <f>O212*H212</f>
        <v>0</v>
      </c>
      <c r="Q212" s="146">
        <v>9.0620000000000006E-2</v>
      </c>
      <c r="R212" s="146">
        <f>Q212*H212</f>
        <v>0.64340200000000003</v>
      </c>
      <c r="S212" s="146">
        <v>0</v>
      </c>
      <c r="T212" s="147">
        <f>S212*H212</f>
        <v>0</v>
      </c>
      <c r="AR212" s="148" t="s">
        <v>92</v>
      </c>
      <c r="AT212" s="148" t="s">
        <v>153</v>
      </c>
      <c r="AU212" s="148" t="s">
        <v>82</v>
      </c>
      <c r="AY212" s="16" t="s">
        <v>151</v>
      </c>
      <c r="BE212" s="149">
        <f>IF(N212="základní",J212,0)</f>
        <v>0</v>
      </c>
      <c r="BF212" s="149">
        <f>IF(N212="snížená",J212,0)</f>
        <v>0</v>
      </c>
      <c r="BG212" s="149">
        <f>IF(N212="zákl. přenesená",J212,0)</f>
        <v>0</v>
      </c>
      <c r="BH212" s="149">
        <f>IF(N212="sníž. přenesená",J212,0)</f>
        <v>0</v>
      </c>
      <c r="BI212" s="149">
        <f>IF(N212="nulová",J212,0)</f>
        <v>0</v>
      </c>
      <c r="BJ212" s="16" t="s">
        <v>78</v>
      </c>
      <c r="BK212" s="149">
        <f>ROUND(I212*H212,2)</f>
        <v>0</v>
      </c>
      <c r="BL212" s="16" t="s">
        <v>92</v>
      </c>
      <c r="BM212" s="148" t="s">
        <v>810</v>
      </c>
    </row>
    <row r="213" spans="2:65" s="12" customFormat="1" ht="10.199999999999999">
      <c r="B213" s="150"/>
      <c r="D213" s="151" t="s">
        <v>158</v>
      </c>
      <c r="E213" s="152" t="s">
        <v>1</v>
      </c>
      <c r="F213" s="153" t="s">
        <v>790</v>
      </c>
      <c r="H213" s="154">
        <v>3.2</v>
      </c>
      <c r="I213" s="155"/>
      <c r="L213" s="150"/>
      <c r="M213" s="156"/>
      <c r="T213" s="157"/>
      <c r="AT213" s="152" t="s">
        <v>158</v>
      </c>
      <c r="AU213" s="152" t="s">
        <v>82</v>
      </c>
      <c r="AV213" s="12" t="s">
        <v>82</v>
      </c>
      <c r="AW213" s="12" t="s">
        <v>31</v>
      </c>
      <c r="AX213" s="12" t="s">
        <v>74</v>
      </c>
      <c r="AY213" s="152" t="s">
        <v>151</v>
      </c>
    </row>
    <row r="214" spans="2:65" s="12" customFormat="1" ht="10.199999999999999">
      <c r="B214" s="150"/>
      <c r="D214" s="151" t="s">
        <v>158</v>
      </c>
      <c r="E214" s="152" t="s">
        <v>1</v>
      </c>
      <c r="F214" s="153" t="s">
        <v>512</v>
      </c>
      <c r="H214" s="154">
        <v>2</v>
      </c>
      <c r="I214" s="155"/>
      <c r="L214" s="150"/>
      <c r="M214" s="156"/>
      <c r="T214" s="157"/>
      <c r="AT214" s="152" t="s">
        <v>158</v>
      </c>
      <c r="AU214" s="152" t="s">
        <v>82</v>
      </c>
      <c r="AV214" s="12" t="s">
        <v>82</v>
      </c>
      <c r="AW214" s="12" t="s">
        <v>31</v>
      </c>
      <c r="AX214" s="12" t="s">
        <v>74</v>
      </c>
      <c r="AY214" s="152" t="s">
        <v>151</v>
      </c>
    </row>
    <row r="215" spans="2:65" s="12" customFormat="1" ht="10.199999999999999">
      <c r="B215" s="150"/>
      <c r="D215" s="151" t="s">
        <v>158</v>
      </c>
      <c r="E215" s="152" t="s">
        <v>1</v>
      </c>
      <c r="F215" s="153" t="s">
        <v>513</v>
      </c>
      <c r="H215" s="154">
        <v>1.9</v>
      </c>
      <c r="I215" s="155"/>
      <c r="L215" s="150"/>
      <c r="M215" s="156"/>
      <c r="T215" s="157"/>
      <c r="AT215" s="152" t="s">
        <v>158</v>
      </c>
      <c r="AU215" s="152" t="s">
        <v>82</v>
      </c>
      <c r="AV215" s="12" t="s">
        <v>82</v>
      </c>
      <c r="AW215" s="12" t="s">
        <v>31</v>
      </c>
      <c r="AX215" s="12" t="s">
        <v>74</v>
      </c>
      <c r="AY215" s="152" t="s">
        <v>151</v>
      </c>
    </row>
    <row r="216" spans="2:65" s="13" customFormat="1" ht="10.199999999999999">
      <c r="B216" s="158"/>
      <c r="D216" s="151" t="s">
        <v>158</v>
      </c>
      <c r="E216" s="159" t="s">
        <v>1</v>
      </c>
      <c r="F216" s="160" t="s">
        <v>181</v>
      </c>
      <c r="H216" s="161">
        <v>7.1</v>
      </c>
      <c r="I216" s="162"/>
      <c r="L216" s="158"/>
      <c r="M216" s="163"/>
      <c r="T216" s="164"/>
      <c r="AT216" s="159" t="s">
        <v>158</v>
      </c>
      <c r="AU216" s="159" t="s">
        <v>82</v>
      </c>
      <c r="AV216" s="13" t="s">
        <v>92</v>
      </c>
      <c r="AW216" s="13" t="s">
        <v>31</v>
      </c>
      <c r="AX216" s="13" t="s">
        <v>78</v>
      </c>
      <c r="AY216" s="159" t="s">
        <v>151</v>
      </c>
    </row>
    <row r="217" spans="2:65" s="1" customFormat="1" ht="21.75" customHeight="1">
      <c r="B217" s="31"/>
      <c r="C217" s="165" t="s">
        <v>281</v>
      </c>
      <c r="D217" s="165" t="s">
        <v>257</v>
      </c>
      <c r="E217" s="166" t="s">
        <v>277</v>
      </c>
      <c r="F217" s="167" t="s">
        <v>278</v>
      </c>
      <c r="G217" s="168" t="s">
        <v>156</v>
      </c>
      <c r="H217" s="169">
        <v>3.2959999999999998</v>
      </c>
      <c r="I217" s="170"/>
      <c r="J217" s="171">
        <f>ROUND(I217*H217,2)</f>
        <v>0</v>
      </c>
      <c r="K217" s="172"/>
      <c r="L217" s="173"/>
      <c r="M217" s="174" t="s">
        <v>1</v>
      </c>
      <c r="N217" s="175" t="s">
        <v>39</v>
      </c>
      <c r="P217" s="146">
        <f>O217*H217</f>
        <v>0</v>
      </c>
      <c r="Q217" s="146">
        <v>0.17599999999999999</v>
      </c>
      <c r="R217" s="146">
        <f>Q217*H217</f>
        <v>0.58009599999999995</v>
      </c>
      <c r="S217" s="146">
        <v>0</v>
      </c>
      <c r="T217" s="147">
        <f>S217*H217</f>
        <v>0</v>
      </c>
      <c r="AR217" s="148" t="s">
        <v>187</v>
      </c>
      <c r="AT217" s="148" t="s">
        <v>257</v>
      </c>
      <c r="AU217" s="148" t="s">
        <v>82</v>
      </c>
      <c r="AY217" s="16" t="s">
        <v>151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6" t="s">
        <v>78</v>
      </c>
      <c r="BK217" s="149">
        <f>ROUND(I217*H217,2)</f>
        <v>0</v>
      </c>
      <c r="BL217" s="16" t="s">
        <v>92</v>
      </c>
      <c r="BM217" s="148" t="s">
        <v>811</v>
      </c>
    </row>
    <row r="218" spans="2:65" s="12" customFormat="1" ht="10.199999999999999">
      <c r="B218" s="150"/>
      <c r="D218" s="151" t="s">
        <v>158</v>
      </c>
      <c r="E218" s="152" t="s">
        <v>1</v>
      </c>
      <c r="F218" s="153" t="s">
        <v>790</v>
      </c>
      <c r="H218" s="154">
        <v>3.2</v>
      </c>
      <c r="I218" s="155"/>
      <c r="L218" s="150"/>
      <c r="M218" s="156"/>
      <c r="T218" s="157"/>
      <c r="AT218" s="152" t="s">
        <v>158</v>
      </c>
      <c r="AU218" s="152" t="s">
        <v>82</v>
      </c>
      <c r="AV218" s="12" t="s">
        <v>82</v>
      </c>
      <c r="AW218" s="12" t="s">
        <v>31</v>
      </c>
      <c r="AX218" s="12" t="s">
        <v>78</v>
      </c>
      <c r="AY218" s="152" t="s">
        <v>151</v>
      </c>
    </row>
    <row r="219" spans="2:65" s="12" customFormat="1" ht="10.199999999999999">
      <c r="B219" s="150"/>
      <c r="D219" s="151" t="s">
        <v>158</v>
      </c>
      <c r="F219" s="153" t="s">
        <v>812</v>
      </c>
      <c r="H219" s="154">
        <v>3.2959999999999998</v>
      </c>
      <c r="I219" s="155"/>
      <c r="L219" s="150"/>
      <c r="M219" s="156"/>
      <c r="T219" s="157"/>
      <c r="AT219" s="152" t="s">
        <v>158</v>
      </c>
      <c r="AU219" s="152" t="s">
        <v>82</v>
      </c>
      <c r="AV219" s="12" t="s">
        <v>82</v>
      </c>
      <c r="AW219" s="12" t="s">
        <v>4</v>
      </c>
      <c r="AX219" s="12" t="s">
        <v>78</v>
      </c>
      <c r="AY219" s="152" t="s">
        <v>151</v>
      </c>
    </row>
    <row r="220" spans="2:65" s="1" customFormat="1" ht="21.75" customHeight="1">
      <c r="B220" s="31"/>
      <c r="C220" s="165" t="s">
        <v>286</v>
      </c>
      <c r="D220" s="165" t="s">
        <v>257</v>
      </c>
      <c r="E220" s="166" t="s">
        <v>282</v>
      </c>
      <c r="F220" s="167" t="s">
        <v>283</v>
      </c>
      <c r="G220" s="168" t="s">
        <v>156</v>
      </c>
      <c r="H220" s="169">
        <v>1.9570000000000001</v>
      </c>
      <c r="I220" s="170"/>
      <c r="J220" s="171">
        <f>ROUND(I220*H220,2)</f>
        <v>0</v>
      </c>
      <c r="K220" s="172"/>
      <c r="L220" s="173"/>
      <c r="M220" s="174" t="s">
        <v>1</v>
      </c>
      <c r="N220" s="175" t="s">
        <v>39</v>
      </c>
      <c r="P220" s="146">
        <f>O220*H220</f>
        <v>0</v>
      </c>
      <c r="Q220" s="146">
        <v>0.15</v>
      </c>
      <c r="R220" s="146">
        <f>Q220*H220</f>
        <v>0.29354999999999998</v>
      </c>
      <c r="S220" s="146">
        <v>0</v>
      </c>
      <c r="T220" s="147">
        <f>S220*H220</f>
        <v>0</v>
      </c>
      <c r="AR220" s="148" t="s">
        <v>187</v>
      </c>
      <c r="AT220" s="148" t="s">
        <v>257</v>
      </c>
      <c r="AU220" s="148" t="s">
        <v>82</v>
      </c>
      <c r="AY220" s="16" t="s">
        <v>151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6" t="s">
        <v>78</v>
      </c>
      <c r="BK220" s="149">
        <f>ROUND(I220*H220,2)</f>
        <v>0</v>
      </c>
      <c r="BL220" s="16" t="s">
        <v>92</v>
      </c>
      <c r="BM220" s="148" t="s">
        <v>813</v>
      </c>
    </row>
    <row r="221" spans="2:65" s="12" customFormat="1" ht="10.199999999999999">
      <c r="B221" s="150"/>
      <c r="D221" s="151" t="s">
        <v>158</v>
      </c>
      <c r="E221" s="152" t="s">
        <v>1</v>
      </c>
      <c r="F221" s="153" t="s">
        <v>513</v>
      </c>
      <c r="H221" s="154">
        <v>1.9</v>
      </c>
      <c r="I221" s="155"/>
      <c r="L221" s="150"/>
      <c r="M221" s="156"/>
      <c r="T221" s="157"/>
      <c r="AT221" s="152" t="s">
        <v>158</v>
      </c>
      <c r="AU221" s="152" t="s">
        <v>82</v>
      </c>
      <c r="AV221" s="12" t="s">
        <v>82</v>
      </c>
      <c r="AW221" s="12" t="s">
        <v>31</v>
      </c>
      <c r="AX221" s="12" t="s">
        <v>78</v>
      </c>
      <c r="AY221" s="152" t="s">
        <v>151</v>
      </c>
    </row>
    <row r="222" spans="2:65" s="12" customFormat="1" ht="10.199999999999999">
      <c r="B222" s="150"/>
      <c r="D222" s="151" t="s">
        <v>158</v>
      </c>
      <c r="F222" s="153" t="s">
        <v>542</v>
      </c>
      <c r="H222" s="154">
        <v>1.9570000000000001</v>
      </c>
      <c r="I222" s="155"/>
      <c r="L222" s="150"/>
      <c r="M222" s="156"/>
      <c r="T222" s="157"/>
      <c r="AT222" s="152" t="s">
        <v>158</v>
      </c>
      <c r="AU222" s="152" t="s">
        <v>82</v>
      </c>
      <c r="AV222" s="12" t="s">
        <v>82</v>
      </c>
      <c r="AW222" s="12" t="s">
        <v>4</v>
      </c>
      <c r="AX222" s="12" t="s">
        <v>78</v>
      </c>
      <c r="AY222" s="152" t="s">
        <v>151</v>
      </c>
    </row>
    <row r="223" spans="2:65" s="1" customFormat="1" ht="24.15" customHeight="1">
      <c r="B223" s="31"/>
      <c r="C223" s="165" t="s">
        <v>291</v>
      </c>
      <c r="D223" s="165" t="s">
        <v>257</v>
      </c>
      <c r="E223" s="166" t="s">
        <v>287</v>
      </c>
      <c r="F223" s="167" t="s">
        <v>288</v>
      </c>
      <c r="G223" s="168" t="s">
        <v>156</v>
      </c>
      <c r="H223" s="169">
        <v>2.06</v>
      </c>
      <c r="I223" s="170"/>
      <c r="J223" s="171">
        <f>ROUND(I223*H223,2)</f>
        <v>0</v>
      </c>
      <c r="K223" s="172"/>
      <c r="L223" s="173"/>
      <c r="M223" s="174" t="s">
        <v>1</v>
      </c>
      <c r="N223" s="175" t="s">
        <v>39</v>
      </c>
      <c r="P223" s="146">
        <f>O223*H223</f>
        <v>0</v>
      </c>
      <c r="Q223" s="146">
        <v>0.17499999999999999</v>
      </c>
      <c r="R223" s="146">
        <f>Q223*H223</f>
        <v>0.36049999999999999</v>
      </c>
      <c r="S223" s="146">
        <v>0</v>
      </c>
      <c r="T223" s="147">
        <f>S223*H223</f>
        <v>0</v>
      </c>
      <c r="AR223" s="148" t="s">
        <v>187</v>
      </c>
      <c r="AT223" s="148" t="s">
        <v>257</v>
      </c>
      <c r="AU223" s="148" t="s">
        <v>82</v>
      </c>
      <c r="AY223" s="16" t="s">
        <v>151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6" t="s">
        <v>78</v>
      </c>
      <c r="BK223" s="149">
        <f>ROUND(I223*H223,2)</f>
        <v>0</v>
      </c>
      <c r="BL223" s="16" t="s">
        <v>92</v>
      </c>
      <c r="BM223" s="148" t="s">
        <v>814</v>
      </c>
    </row>
    <row r="224" spans="2:65" s="12" customFormat="1" ht="10.199999999999999">
      <c r="B224" s="150"/>
      <c r="D224" s="151" t="s">
        <v>158</v>
      </c>
      <c r="E224" s="152" t="s">
        <v>1</v>
      </c>
      <c r="F224" s="153" t="s">
        <v>512</v>
      </c>
      <c r="H224" s="154">
        <v>2</v>
      </c>
      <c r="I224" s="155"/>
      <c r="L224" s="150"/>
      <c r="M224" s="156"/>
      <c r="T224" s="157"/>
      <c r="AT224" s="152" t="s">
        <v>158</v>
      </c>
      <c r="AU224" s="152" t="s">
        <v>82</v>
      </c>
      <c r="AV224" s="12" t="s">
        <v>82</v>
      </c>
      <c r="AW224" s="12" t="s">
        <v>31</v>
      </c>
      <c r="AX224" s="12" t="s">
        <v>78</v>
      </c>
      <c r="AY224" s="152" t="s">
        <v>151</v>
      </c>
    </row>
    <row r="225" spans="2:65" s="12" customFormat="1" ht="10.199999999999999">
      <c r="B225" s="150"/>
      <c r="D225" s="151" t="s">
        <v>158</v>
      </c>
      <c r="F225" s="153" t="s">
        <v>540</v>
      </c>
      <c r="H225" s="154">
        <v>2.06</v>
      </c>
      <c r="I225" s="155"/>
      <c r="L225" s="150"/>
      <c r="M225" s="156"/>
      <c r="T225" s="157"/>
      <c r="AT225" s="152" t="s">
        <v>158</v>
      </c>
      <c r="AU225" s="152" t="s">
        <v>82</v>
      </c>
      <c r="AV225" s="12" t="s">
        <v>82</v>
      </c>
      <c r="AW225" s="12" t="s">
        <v>4</v>
      </c>
      <c r="AX225" s="12" t="s">
        <v>78</v>
      </c>
      <c r="AY225" s="152" t="s">
        <v>151</v>
      </c>
    </row>
    <row r="226" spans="2:65" s="1" customFormat="1" ht="21.75" customHeight="1">
      <c r="B226" s="31"/>
      <c r="C226" s="136" t="s">
        <v>296</v>
      </c>
      <c r="D226" s="136" t="s">
        <v>153</v>
      </c>
      <c r="E226" s="137" t="s">
        <v>292</v>
      </c>
      <c r="F226" s="138" t="s">
        <v>293</v>
      </c>
      <c r="G226" s="139" t="s">
        <v>173</v>
      </c>
      <c r="H226" s="140">
        <v>46.1</v>
      </c>
      <c r="I226" s="141"/>
      <c r="J226" s="142">
        <f>ROUND(I226*H226,2)</f>
        <v>0</v>
      </c>
      <c r="K226" s="143"/>
      <c r="L226" s="31"/>
      <c r="M226" s="144" t="s">
        <v>1</v>
      </c>
      <c r="N226" s="145" t="s">
        <v>39</v>
      </c>
      <c r="P226" s="146">
        <f>O226*H226</f>
        <v>0</v>
      </c>
      <c r="Q226" s="146">
        <v>3.5999999999999999E-3</v>
      </c>
      <c r="R226" s="146">
        <f>Q226*H226</f>
        <v>0.16596</v>
      </c>
      <c r="S226" s="146">
        <v>0</v>
      </c>
      <c r="T226" s="147">
        <f>S226*H226</f>
        <v>0</v>
      </c>
      <c r="AR226" s="148" t="s">
        <v>92</v>
      </c>
      <c r="AT226" s="148" t="s">
        <v>153</v>
      </c>
      <c r="AU226" s="148" t="s">
        <v>82</v>
      </c>
      <c r="AY226" s="16" t="s">
        <v>151</v>
      </c>
      <c r="BE226" s="149">
        <f>IF(N226="základní",J226,0)</f>
        <v>0</v>
      </c>
      <c r="BF226" s="149">
        <f>IF(N226="snížená",J226,0)</f>
        <v>0</v>
      </c>
      <c r="BG226" s="149">
        <f>IF(N226="zákl. přenesená",J226,0)</f>
        <v>0</v>
      </c>
      <c r="BH226" s="149">
        <f>IF(N226="sníž. přenesená",J226,0)</f>
        <v>0</v>
      </c>
      <c r="BI226" s="149">
        <f>IF(N226="nulová",J226,0)</f>
        <v>0</v>
      </c>
      <c r="BJ226" s="16" t="s">
        <v>78</v>
      </c>
      <c r="BK226" s="149">
        <f>ROUND(I226*H226,2)</f>
        <v>0</v>
      </c>
      <c r="BL226" s="16" t="s">
        <v>92</v>
      </c>
      <c r="BM226" s="148" t="s">
        <v>815</v>
      </c>
    </row>
    <row r="227" spans="2:65" s="12" customFormat="1" ht="10.199999999999999">
      <c r="B227" s="150"/>
      <c r="D227" s="151" t="s">
        <v>158</v>
      </c>
      <c r="E227" s="152" t="s">
        <v>1</v>
      </c>
      <c r="F227" s="153" t="s">
        <v>816</v>
      </c>
      <c r="H227" s="154">
        <v>46.1</v>
      </c>
      <c r="I227" s="155"/>
      <c r="L227" s="150"/>
      <c r="M227" s="156"/>
      <c r="T227" s="157"/>
      <c r="AT227" s="152" t="s">
        <v>158</v>
      </c>
      <c r="AU227" s="152" t="s">
        <v>82</v>
      </c>
      <c r="AV227" s="12" t="s">
        <v>82</v>
      </c>
      <c r="AW227" s="12" t="s">
        <v>31</v>
      </c>
      <c r="AX227" s="12" t="s">
        <v>78</v>
      </c>
      <c r="AY227" s="152" t="s">
        <v>151</v>
      </c>
    </row>
    <row r="228" spans="2:65" s="11" customFormat="1" ht="22.8" customHeight="1">
      <c r="B228" s="124"/>
      <c r="D228" s="125" t="s">
        <v>73</v>
      </c>
      <c r="E228" s="134" t="s">
        <v>187</v>
      </c>
      <c r="F228" s="134" t="s">
        <v>295</v>
      </c>
      <c r="I228" s="127"/>
      <c r="J228" s="135">
        <f>BK228</f>
        <v>0</v>
      </c>
      <c r="L228" s="124"/>
      <c r="M228" s="129"/>
      <c r="P228" s="130">
        <f>SUM(P229:P231)</f>
        <v>0</v>
      </c>
      <c r="R228" s="130">
        <f>SUM(R229:R231)</f>
        <v>1.57216</v>
      </c>
      <c r="T228" s="131">
        <f>SUM(T229:T231)</f>
        <v>0</v>
      </c>
      <c r="AR228" s="125" t="s">
        <v>78</v>
      </c>
      <c r="AT228" s="132" t="s">
        <v>73</v>
      </c>
      <c r="AU228" s="132" t="s">
        <v>78</v>
      </c>
      <c r="AY228" s="125" t="s">
        <v>151</v>
      </c>
      <c r="BK228" s="133">
        <f>SUM(BK229:BK231)</f>
        <v>0</v>
      </c>
    </row>
    <row r="229" spans="2:65" s="1" customFormat="1" ht="33" customHeight="1">
      <c r="B229" s="31"/>
      <c r="C229" s="136" t="s">
        <v>301</v>
      </c>
      <c r="D229" s="136" t="s">
        <v>153</v>
      </c>
      <c r="E229" s="137" t="s">
        <v>297</v>
      </c>
      <c r="F229" s="138" t="s">
        <v>298</v>
      </c>
      <c r="G229" s="139" t="s">
        <v>299</v>
      </c>
      <c r="H229" s="140">
        <v>1</v>
      </c>
      <c r="I229" s="141"/>
      <c r="J229" s="142">
        <f>ROUND(I229*H229,2)</f>
        <v>0</v>
      </c>
      <c r="K229" s="143"/>
      <c r="L229" s="31"/>
      <c r="M229" s="144" t="s">
        <v>1</v>
      </c>
      <c r="N229" s="145" t="s">
        <v>39</v>
      </c>
      <c r="P229" s="146">
        <f>O229*H229</f>
        <v>0</v>
      </c>
      <c r="Q229" s="146">
        <v>0.30399999999999999</v>
      </c>
      <c r="R229" s="146">
        <f>Q229*H229</f>
        <v>0.30399999999999999</v>
      </c>
      <c r="S229" s="146">
        <v>0</v>
      </c>
      <c r="T229" s="147">
        <f>S229*H229</f>
        <v>0</v>
      </c>
      <c r="AR229" s="148" t="s">
        <v>92</v>
      </c>
      <c r="AT229" s="148" t="s">
        <v>153</v>
      </c>
      <c r="AU229" s="148" t="s">
        <v>82</v>
      </c>
      <c r="AY229" s="16" t="s">
        <v>151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6" t="s">
        <v>78</v>
      </c>
      <c r="BK229" s="149">
        <f>ROUND(I229*H229,2)</f>
        <v>0</v>
      </c>
      <c r="BL229" s="16" t="s">
        <v>92</v>
      </c>
      <c r="BM229" s="148" t="s">
        <v>817</v>
      </c>
    </row>
    <row r="230" spans="2:65" s="1" customFormat="1" ht="24.15" customHeight="1">
      <c r="B230" s="31"/>
      <c r="C230" s="136" t="s">
        <v>305</v>
      </c>
      <c r="D230" s="136" t="s">
        <v>153</v>
      </c>
      <c r="E230" s="137" t="s">
        <v>302</v>
      </c>
      <c r="F230" s="138" t="s">
        <v>303</v>
      </c>
      <c r="G230" s="139" t="s">
        <v>299</v>
      </c>
      <c r="H230" s="140">
        <v>2</v>
      </c>
      <c r="I230" s="141"/>
      <c r="J230" s="142">
        <f>ROUND(I230*H230,2)</f>
        <v>0</v>
      </c>
      <c r="K230" s="143"/>
      <c r="L230" s="31"/>
      <c r="M230" s="144" t="s">
        <v>1</v>
      </c>
      <c r="N230" s="145" t="s">
        <v>39</v>
      </c>
      <c r="P230" s="146">
        <f>O230*H230</f>
        <v>0</v>
      </c>
      <c r="Q230" s="146">
        <v>0.42368</v>
      </c>
      <c r="R230" s="146">
        <f>Q230*H230</f>
        <v>0.84736</v>
      </c>
      <c r="S230" s="146">
        <v>0</v>
      </c>
      <c r="T230" s="147">
        <f>S230*H230</f>
        <v>0</v>
      </c>
      <c r="AR230" s="148" t="s">
        <v>92</v>
      </c>
      <c r="AT230" s="148" t="s">
        <v>153</v>
      </c>
      <c r="AU230" s="148" t="s">
        <v>82</v>
      </c>
      <c r="AY230" s="16" t="s">
        <v>151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6" t="s">
        <v>78</v>
      </c>
      <c r="BK230" s="149">
        <f>ROUND(I230*H230,2)</f>
        <v>0</v>
      </c>
      <c r="BL230" s="16" t="s">
        <v>92</v>
      </c>
      <c r="BM230" s="148" t="s">
        <v>818</v>
      </c>
    </row>
    <row r="231" spans="2:65" s="1" customFormat="1" ht="24.15" customHeight="1">
      <c r="B231" s="31"/>
      <c r="C231" s="136" t="s">
        <v>310</v>
      </c>
      <c r="D231" s="136" t="s">
        <v>153</v>
      </c>
      <c r="E231" s="137" t="s">
        <v>306</v>
      </c>
      <c r="F231" s="138" t="s">
        <v>307</v>
      </c>
      <c r="G231" s="139" t="s">
        <v>299</v>
      </c>
      <c r="H231" s="140">
        <v>1</v>
      </c>
      <c r="I231" s="141"/>
      <c r="J231" s="142">
        <f>ROUND(I231*H231,2)</f>
        <v>0</v>
      </c>
      <c r="K231" s="143"/>
      <c r="L231" s="31"/>
      <c r="M231" s="144" t="s">
        <v>1</v>
      </c>
      <c r="N231" s="145" t="s">
        <v>39</v>
      </c>
      <c r="P231" s="146">
        <f>O231*H231</f>
        <v>0</v>
      </c>
      <c r="Q231" s="146">
        <v>0.42080000000000001</v>
      </c>
      <c r="R231" s="146">
        <f>Q231*H231</f>
        <v>0.42080000000000001</v>
      </c>
      <c r="S231" s="146">
        <v>0</v>
      </c>
      <c r="T231" s="147">
        <f>S231*H231</f>
        <v>0</v>
      </c>
      <c r="AR231" s="148" t="s">
        <v>92</v>
      </c>
      <c r="AT231" s="148" t="s">
        <v>153</v>
      </c>
      <c r="AU231" s="148" t="s">
        <v>82</v>
      </c>
      <c r="AY231" s="16" t="s">
        <v>151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6" t="s">
        <v>78</v>
      </c>
      <c r="BK231" s="149">
        <f>ROUND(I231*H231,2)</f>
        <v>0</v>
      </c>
      <c r="BL231" s="16" t="s">
        <v>92</v>
      </c>
      <c r="BM231" s="148" t="s">
        <v>819</v>
      </c>
    </row>
    <row r="232" spans="2:65" s="11" customFormat="1" ht="22.8" customHeight="1">
      <c r="B232" s="124"/>
      <c r="D232" s="125" t="s">
        <v>73</v>
      </c>
      <c r="E232" s="134" t="s">
        <v>192</v>
      </c>
      <c r="F232" s="134" t="s">
        <v>309</v>
      </c>
      <c r="I232" s="127"/>
      <c r="J232" s="135">
        <f>BK232</f>
        <v>0</v>
      </c>
      <c r="L232" s="124"/>
      <c r="M232" s="129"/>
      <c r="P232" s="130">
        <f>SUM(P233:P247)</f>
        <v>0</v>
      </c>
      <c r="R232" s="130">
        <f>SUM(R233:R247)</f>
        <v>18.099479200000001</v>
      </c>
      <c r="T232" s="131">
        <f>SUM(T233:T247)</f>
        <v>0</v>
      </c>
      <c r="AR232" s="125" t="s">
        <v>78</v>
      </c>
      <c r="AT232" s="132" t="s">
        <v>73</v>
      </c>
      <c r="AU232" s="132" t="s">
        <v>78</v>
      </c>
      <c r="AY232" s="125" t="s">
        <v>151</v>
      </c>
      <c r="BK232" s="133">
        <f>SUM(BK233:BK247)</f>
        <v>0</v>
      </c>
    </row>
    <row r="233" spans="2:65" s="1" customFormat="1" ht="24.15" customHeight="1">
      <c r="B233" s="31"/>
      <c r="C233" s="136" t="s">
        <v>314</v>
      </c>
      <c r="D233" s="136" t="s">
        <v>153</v>
      </c>
      <c r="E233" s="137" t="s">
        <v>545</v>
      </c>
      <c r="F233" s="138" t="s">
        <v>546</v>
      </c>
      <c r="G233" s="139" t="s">
        <v>455</v>
      </c>
      <c r="H233" s="140">
        <v>1</v>
      </c>
      <c r="I233" s="141"/>
      <c r="J233" s="142">
        <f>ROUND(I233*H233,2)</f>
        <v>0</v>
      </c>
      <c r="K233" s="143"/>
      <c r="L233" s="31"/>
      <c r="M233" s="144" t="s">
        <v>1</v>
      </c>
      <c r="N233" s="145" t="s">
        <v>39</v>
      </c>
      <c r="P233" s="146">
        <f>O233*H233</f>
        <v>0</v>
      </c>
      <c r="Q233" s="146">
        <v>6.9999999999999999E-4</v>
      </c>
      <c r="R233" s="146">
        <f>Q233*H233</f>
        <v>6.9999999999999999E-4</v>
      </c>
      <c r="S233" s="146">
        <v>0</v>
      </c>
      <c r="T233" s="147">
        <f>S233*H233</f>
        <v>0</v>
      </c>
      <c r="AR233" s="148" t="s">
        <v>92</v>
      </c>
      <c r="AT233" s="148" t="s">
        <v>153</v>
      </c>
      <c r="AU233" s="148" t="s">
        <v>82</v>
      </c>
      <c r="AY233" s="16" t="s">
        <v>151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6" t="s">
        <v>78</v>
      </c>
      <c r="BK233" s="149">
        <f>ROUND(I233*H233,2)</f>
        <v>0</v>
      </c>
      <c r="BL233" s="16" t="s">
        <v>92</v>
      </c>
      <c r="BM233" s="148" t="s">
        <v>820</v>
      </c>
    </row>
    <row r="234" spans="2:65" s="12" customFormat="1" ht="10.199999999999999">
      <c r="B234" s="150"/>
      <c r="D234" s="151" t="s">
        <v>158</v>
      </c>
      <c r="E234" s="152" t="s">
        <v>1</v>
      </c>
      <c r="F234" s="153" t="s">
        <v>548</v>
      </c>
      <c r="H234" s="154">
        <v>1</v>
      </c>
      <c r="I234" s="155"/>
      <c r="L234" s="150"/>
      <c r="M234" s="156"/>
      <c r="T234" s="157"/>
      <c r="AT234" s="152" t="s">
        <v>158</v>
      </c>
      <c r="AU234" s="152" t="s">
        <v>82</v>
      </c>
      <c r="AV234" s="12" t="s">
        <v>82</v>
      </c>
      <c r="AW234" s="12" t="s">
        <v>31</v>
      </c>
      <c r="AX234" s="12" t="s">
        <v>78</v>
      </c>
      <c r="AY234" s="152" t="s">
        <v>151</v>
      </c>
    </row>
    <row r="235" spans="2:65" s="1" customFormat="1" ht="33" customHeight="1">
      <c r="B235" s="31"/>
      <c r="C235" s="136" t="s">
        <v>319</v>
      </c>
      <c r="D235" s="136" t="s">
        <v>153</v>
      </c>
      <c r="E235" s="137" t="s">
        <v>311</v>
      </c>
      <c r="F235" s="138" t="s">
        <v>312</v>
      </c>
      <c r="G235" s="139" t="s">
        <v>173</v>
      </c>
      <c r="H235" s="140">
        <v>21</v>
      </c>
      <c r="I235" s="141"/>
      <c r="J235" s="142">
        <f>ROUND(I235*H235,2)</f>
        <v>0</v>
      </c>
      <c r="K235" s="143"/>
      <c r="L235" s="31"/>
      <c r="M235" s="144" t="s">
        <v>1</v>
      </c>
      <c r="N235" s="145" t="s">
        <v>39</v>
      </c>
      <c r="P235" s="146">
        <f>O235*H235</f>
        <v>0</v>
      </c>
      <c r="Q235" s="146">
        <v>0.14215</v>
      </c>
      <c r="R235" s="146">
        <f>Q235*H235</f>
        <v>2.98515</v>
      </c>
      <c r="S235" s="146">
        <v>0</v>
      </c>
      <c r="T235" s="147">
        <f>S235*H235</f>
        <v>0</v>
      </c>
      <c r="AR235" s="148" t="s">
        <v>92</v>
      </c>
      <c r="AT235" s="148" t="s">
        <v>153</v>
      </c>
      <c r="AU235" s="148" t="s">
        <v>82</v>
      </c>
      <c r="AY235" s="16" t="s">
        <v>151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6" t="s">
        <v>78</v>
      </c>
      <c r="BK235" s="149">
        <f>ROUND(I235*H235,2)</f>
        <v>0</v>
      </c>
      <c r="BL235" s="16" t="s">
        <v>92</v>
      </c>
      <c r="BM235" s="148" t="s">
        <v>821</v>
      </c>
    </row>
    <row r="236" spans="2:65" s="1" customFormat="1" ht="16.5" customHeight="1">
      <c r="B236" s="31"/>
      <c r="C236" s="165" t="s">
        <v>324</v>
      </c>
      <c r="D236" s="165" t="s">
        <v>257</v>
      </c>
      <c r="E236" s="166" t="s">
        <v>315</v>
      </c>
      <c r="F236" s="167" t="s">
        <v>316</v>
      </c>
      <c r="G236" s="168" t="s">
        <v>299</v>
      </c>
      <c r="H236" s="169">
        <v>84.84</v>
      </c>
      <c r="I236" s="170"/>
      <c r="J236" s="171">
        <f>ROUND(I236*H236,2)</f>
        <v>0</v>
      </c>
      <c r="K236" s="172"/>
      <c r="L236" s="173"/>
      <c r="M236" s="174" t="s">
        <v>1</v>
      </c>
      <c r="N236" s="175" t="s">
        <v>39</v>
      </c>
      <c r="P236" s="146">
        <f>O236*H236</f>
        <v>0</v>
      </c>
      <c r="Q236" s="146">
        <v>4.5999999999999999E-2</v>
      </c>
      <c r="R236" s="146">
        <f>Q236*H236</f>
        <v>3.9026399999999999</v>
      </c>
      <c r="S236" s="146">
        <v>0</v>
      </c>
      <c r="T236" s="147">
        <f>S236*H236</f>
        <v>0</v>
      </c>
      <c r="AR236" s="148" t="s">
        <v>187</v>
      </c>
      <c r="AT236" s="148" t="s">
        <v>257</v>
      </c>
      <c r="AU236" s="148" t="s">
        <v>82</v>
      </c>
      <c r="AY236" s="16" t="s">
        <v>151</v>
      </c>
      <c r="BE236" s="149">
        <f>IF(N236="základní",J236,0)</f>
        <v>0</v>
      </c>
      <c r="BF236" s="149">
        <f>IF(N236="snížená",J236,0)</f>
        <v>0</v>
      </c>
      <c r="BG236" s="149">
        <f>IF(N236="zákl. přenesená",J236,0)</f>
        <v>0</v>
      </c>
      <c r="BH236" s="149">
        <f>IF(N236="sníž. přenesená",J236,0)</f>
        <v>0</v>
      </c>
      <c r="BI236" s="149">
        <f>IF(N236="nulová",J236,0)</f>
        <v>0</v>
      </c>
      <c r="BJ236" s="16" t="s">
        <v>78</v>
      </c>
      <c r="BK236" s="149">
        <f>ROUND(I236*H236,2)</f>
        <v>0</v>
      </c>
      <c r="BL236" s="16" t="s">
        <v>92</v>
      </c>
      <c r="BM236" s="148" t="s">
        <v>822</v>
      </c>
    </row>
    <row r="237" spans="2:65" s="12" customFormat="1" ht="10.199999999999999">
      <c r="B237" s="150"/>
      <c r="D237" s="151" t="s">
        <v>158</v>
      </c>
      <c r="F237" s="153" t="s">
        <v>823</v>
      </c>
      <c r="H237" s="154">
        <v>84.84</v>
      </c>
      <c r="I237" s="155"/>
      <c r="L237" s="150"/>
      <c r="M237" s="156"/>
      <c r="T237" s="157"/>
      <c r="AT237" s="152" t="s">
        <v>158</v>
      </c>
      <c r="AU237" s="152" t="s">
        <v>82</v>
      </c>
      <c r="AV237" s="12" t="s">
        <v>82</v>
      </c>
      <c r="AW237" s="12" t="s">
        <v>4</v>
      </c>
      <c r="AX237" s="12" t="s">
        <v>78</v>
      </c>
      <c r="AY237" s="152" t="s">
        <v>151</v>
      </c>
    </row>
    <row r="238" spans="2:65" s="1" customFormat="1" ht="33" customHeight="1">
      <c r="B238" s="31"/>
      <c r="C238" s="136" t="s">
        <v>329</v>
      </c>
      <c r="D238" s="136" t="s">
        <v>153</v>
      </c>
      <c r="E238" s="137" t="s">
        <v>320</v>
      </c>
      <c r="F238" s="138" t="s">
        <v>321</v>
      </c>
      <c r="G238" s="139" t="s">
        <v>173</v>
      </c>
      <c r="H238" s="140">
        <v>51.5</v>
      </c>
      <c r="I238" s="141"/>
      <c r="J238" s="142">
        <f>ROUND(I238*H238,2)</f>
        <v>0</v>
      </c>
      <c r="K238" s="143"/>
      <c r="L238" s="31"/>
      <c r="M238" s="144" t="s">
        <v>1</v>
      </c>
      <c r="N238" s="145" t="s">
        <v>39</v>
      </c>
      <c r="P238" s="146">
        <f>O238*H238</f>
        <v>0</v>
      </c>
      <c r="Q238" s="146">
        <v>0.15540000000000001</v>
      </c>
      <c r="R238" s="146">
        <f>Q238*H238</f>
        <v>8.0030999999999999</v>
      </c>
      <c r="S238" s="146">
        <v>0</v>
      </c>
      <c r="T238" s="147">
        <f>S238*H238</f>
        <v>0</v>
      </c>
      <c r="AR238" s="148" t="s">
        <v>92</v>
      </c>
      <c r="AT238" s="148" t="s">
        <v>153</v>
      </c>
      <c r="AU238" s="148" t="s">
        <v>82</v>
      </c>
      <c r="AY238" s="16" t="s">
        <v>151</v>
      </c>
      <c r="BE238" s="149">
        <f>IF(N238="základní",J238,0)</f>
        <v>0</v>
      </c>
      <c r="BF238" s="149">
        <f>IF(N238="snížená",J238,0)</f>
        <v>0</v>
      </c>
      <c r="BG238" s="149">
        <f>IF(N238="zákl. přenesená",J238,0)</f>
        <v>0</v>
      </c>
      <c r="BH238" s="149">
        <f>IF(N238="sníž. přenesená",J238,0)</f>
        <v>0</v>
      </c>
      <c r="BI238" s="149">
        <f>IF(N238="nulová",J238,0)</f>
        <v>0</v>
      </c>
      <c r="BJ238" s="16" t="s">
        <v>78</v>
      </c>
      <c r="BK238" s="149">
        <f>ROUND(I238*H238,2)</f>
        <v>0</v>
      </c>
      <c r="BL238" s="16" t="s">
        <v>92</v>
      </c>
      <c r="BM238" s="148" t="s">
        <v>824</v>
      </c>
    </row>
    <row r="239" spans="2:65" s="12" customFormat="1" ht="10.199999999999999">
      <c r="B239" s="150"/>
      <c r="D239" s="151" t="s">
        <v>158</v>
      </c>
      <c r="E239" s="152" t="s">
        <v>1</v>
      </c>
      <c r="F239" s="153" t="s">
        <v>825</v>
      </c>
      <c r="H239" s="154">
        <v>51.5</v>
      </c>
      <c r="I239" s="155"/>
      <c r="L239" s="150"/>
      <c r="M239" s="156"/>
      <c r="T239" s="157"/>
      <c r="AT239" s="152" t="s">
        <v>158</v>
      </c>
      <c r="AU239" s="152" t="s">
        <v>82</v>
      </c>
      <c r="AV239" s="12" t="s">
        <v>82</v>
      </c>
      <c r="AW239" s="12" t="s">
        <v>31</v>
      </c>
      <c r="AX239" s="12" t="s">
        <v>78</v>
      </c>
      <c r="AY239" s="152" t="s">
        <v>151</v>
      </c>
    </row>
    <row r="240" spans="2:65" s="1" customFormat="1" ht="16.5" customHeight="1">
      <c r="B240" s="31"/>
      <c r="C240" s="165" t="s">
        <v>333</v>
      </c>
      <c r="D240" s="165" t="s">
        <v>257</v>
      </c>
      <c r="E240" s="166" t="s">
        <v>325</v>
      </c>
      <c r="F240" s="167" t="s">
        <v>326</v>
      </c>
      <c r="G240" s="168" t="s">
        <v>173</v>
      </c>
      <c r="H240" s="169">
        <v>13.26</v>
      </c>
      <c r="I240" s="170"/>
      <c r="J240" s="171">
        <f>ROUND(I240*H240,2)</f>
        <v>0</v>
      </c>
      <c r="K240" s="172"/>
      <c r="L240" s="173"/>
      <c r="M240" s="174" t="s">
        <v>1</v>
      </c>
      <c r="N240" s="175" t="s">
        <v>39</v>
      </c>
      <c r="P240" s="146">
        <f>O240*H240</f>
        <v>0</v>
      </c>
      <c r="Q240" s="146">
        <v>0.08</v>
      </c>
      <c r="R240" s="146">
        <f>Q240*H240</f>
        <v>1.0608</v>
      </c>
      <c r="S240" s="146">
        <v>0</v>
      </c>
      <c r="T240" s="147">
        <f>S240*H240</f>
        <v>0</v>
      </c>
      <c r="AR240" s="148" t="s">
        <v>187</v>
      </c>
      <c r="AT240" s="148" t="s">
        <v>257</v>
      </c>
      <c r="AU240" s="148" t="s">
        <v>82</v>
      </c>
      <c r="AY240" s="16" t="s">
        <v>151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6" t="s">
        <v>78</v>
      </c>
      <c r="BK240" s="149">
        <f>ROUND(I240*H240,2)</f>
        <v>0</v>
      </c>
      <c r="BL240" s="16" t="s">
        <v>92</v>
      </c>
      <c r="BM240" s="148" t="s">
        <v>826</v>
      </c>
    </row>
    <row r="241" spans="2:65" s="12" customFormat="1" ht="10.199999999999999">
      <c r="B241" s="150"/>
      <c r="D241" s="151" t="s">
        <v>158</v>
      </c>
      <c r="F241" s="153" t="s">
        <v>827</v>
      </c>
      <c r="H241" s="154">
        <v>13.26</v>
      </c>
      <c r="I241" s="155"/>
      <c r="L241" s="150"/>
      <c r="M241" s="156"/>
      <c r="T241" s="157"/>
      <c r="AT241" s="152" t="s">
        <v>158</v>
      </c>
      <c r="AU241" s="152" t="s">
        <v>82</v>
      </c>
      <c r="AV241" s="12" t="s">
        <v>82</v>
      </c>
      <c r="AW241" s="12" t="s">
        <v>4</v>
      </c>
      <c r="AX241" s="12" t="s">
        <v>78</v>
      </c>
      <c r="AY241" s="152" t="s">
        <v>151</v>
      </c>
    </row>
    <row r="242" spans="2:65" s="1" customFormat="1" ht="24.15" customHeight="1">
      <c r="B242" s="31"/>
      <c r="C242" s="165" t="s">
        <v>338</v>
      </c>
      <c r="D242" s="165" t="s">
        <v>257</v>
      </c>
      <c r="E242" s="166" t="s">
        <v>330</v>
      </c>
      <c r="F242" s="167" t="s">
        <v>331</v>
      </c>
      <c r="G242" s="168" t="s">
        <v>173</v>
      </c>
      <c r="H242" s="169">
        <v>6</v>
      </c>
      <c r="I242" s="170"/>
      <c r="J242" s="171">
        <f>ROUND(I242*H242,2)</f>
        <v>0</v>
      </c>
      <c r="K242" s="172"/>
      <c r="L242" s="173"/>
      <c r="M242" s="174" t="s">
        <v>1</v>
      </c>
      <c r="N242" s="175" t="s">
        <v>39</v>
      </c>
      <c r="P242" s="146">
        <f>O242*H242</f>
        <v>0</v>
      </c>
      <c r="Q242" s="146">
        <v>6.5670000000000006E-2</v>
      </c>
      <c r="R242" s="146">
        <f>Q242*H242</f>
        <v>0.39402000000000004</v>
      </c>
      <c r="S242" s="146">
        <v>0</v>
      </c>
      <c r="T242" s="147">
        <f>S242*H242</f>
        <v>0</v>
      </c>
      <c r="AR242" s="148" t="s">
        <v>187</v>
      </c>
      <c r="AT242" s="148" t="s">
        <v>257</v>
      </c>
      <c r="AU242" s="148" t="s">
        <v>82</v>
      </c>
      <c r="AY242" s="16" t="s">
        <v>151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6" t="s">
        <v>78</v>
      </c>
      <c r="BK242" s="149">
        <f>ROUND(I242*H242,2)</f>
        <v>0</v>
      </c>
      <c r="BL242" s="16" t="s">
        <v>92</v>
      </c>
      <c r="BM242" s="148" t="s">
        <v>828</v>
      </c>
    </row>
    <row r="243" spans="2:65" s="1" customFormat="1" ht="24.15" customHeight="1">
      <c r="B243" s="31"/>
      <c r="C243" s="165" t="s">
        <v>343</v>
      </c>
      <c r="D243" s="165" t="s">
        <v>257</v>
      </c>
      <c r="E243" s="166" t="s">
        <v>334</v>
      </c>
      <c r="F243" s="167" t="s">
        <v>335</v>
      </c>
      <c r="G243" s="168" t="s">
        <v>173</v>
      </c>
      <c r="H243" s="169">
        <v>12</v>
      </c>
      <c r="I243" s="170"/>
      <c r="J243" s="171">
        <f>ROUND(I243*H243,2)</f>
        <v>0</v>
      </c>
      <c r="K243" s="172"/>
      <c r="L243" s="173"/>
      <c r="M243" s="174" t="s">
        <v>1</v>
      </c>
      <c r="N243" s="175" t="s">
        <v>39</v>
      </c>
      <c r="P243" s="146">
        <f>O243*H243</f>
        <v>0</v>
      </c>
      <c r="Q243" s="146">
        <v>4.8300000000000003E-2</v>
      </c>
      <c r="R243" s="146">
        <f>Q243*H243</f>
        <v>0.5796</v>
      </c>
      <c r="S243" s="146">
        <v>0</v>
      </c>
      <c r="T243" s="147">
        <f>S243*H243</f>
        <v>0</v>
      </c>
      <c r="AR243" s="148" t="s">
        <v>187</v>
      </c>
      <c r="AT243" s="148" t="s">
        <v>257</v>
      </c>
      <c r="AU243" s="148" t="s">
        <v>82</v>
      </c>
      <c r="AY243" s="16" t="s">
        <v>151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6" t="s">
        <v>78</v>
      </c>
      <c r="BK243" s="149">
        <f>ROUND(I243*H243,2)</f>
        <v>0</v>
      </c>
      <c r="BL243" s="16" t="s">
        <v>92</v>
      </c>
      <c r="BM243" s="148" t="s">
        <v>829</v>
      </c>
    </row>
    <row r="244" spans="2:65" s="12" customFormat="1" ht="10.199999999999999">
      <c r="B244" s="150"/>
      <c r="D244" s="151" t="s">
        <v>158</v>
      </c>
      <c r="E244" s="152" t="s">
        <v>1</v>
      </c>
      <c r="F244" s="153" t="s">
        <v>830</v>
      </c>
      <c r="H244" s="154">
        <v>12</v>
      </c>
      <c r="I244" s="155"/>
      <c r="L244" s="150"/>
      <c r="M244" s="156"/>
      <c r="T244" s="157"/>
      <c r="AT244" s="152" t="s">
        <v>158</v>
      </c>
      <c r="AU244" s="152" t="s">
        <v>82</v>
      </c>
      <c r="AV244" s="12" t="s">
        <v>82</v>
      </c>
      <c r="AW244" s="12" t="s">
        <v>31</v>
      </c>
      <c r="AX244" s="12" t="s">
        <v>78</v>
      </c>
      <c r="AY244" s="152" t="s">
        <v>151</v>
      </c>
    </row>
    <row r="245" spans="2:65" s="1" customFormat="1" ht="16.5" customHeight="1">
      <c r="B245" s="31"/>
      <c r="C245" s="165" t="s">
        <v>347</v>
      </c>
      <c r="D245" s="165" t="s">
        <v>257</v>
      </c>
      <c r="E245" s="166" t="s">
        <v>339</v>
      </c>
      <c r="F245" s="167" t="s">
        <v>340</v>
      </c>
      <c r="G245" s="168" t="s">
        <v>173</v>
      </c>
      <c r="H245" s="169">
        <v>20.91</v>
      </c>
      <c r="I245" s="170"/>
      <c r="J245" s="171">
        <f>ROUND(I245*H245,2)</f>
        <v>0</v>
      </c>
      <c r="K245" s="172"/>
      <c r="L245" s="173"/>
      <c r="M245" s="174" t="s">
        <v>1</v>
      </c>
      <c r="N245" s="175" t="s">
        <v>39</v>
      </c>
      <c r="P245" s="146">
        <f>O245*H245</f>
        <v>0</v>
      </c>
      <c r="Q245" s="146">
        <v>5.6120000000000003E-2</v>
      </c>
      <c r="R245" s="146">
        <f>Q245*H245</f>
        <v>1.1734692</v>
      </c>
      <c r="S245" s="146">
        <v>0</v>
      </c>
      <c r="T245" s="147">
        <f>S245*H245</f>
        <v>0</v>
      </c>
      <c r="AR245" s="148" t="s">
        <v>187</v>
      </c>
      <c r="AT245" s="148" t="s">
        <v>257</v>
      </c>
      <c r="AU245" s="148" t="s">
        <v>82</v>
      </c>
      <c r="AY245" s="16" t="s">
        <v>151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6" t="s">
        <v>78</v>
      </c>
      <c r="BK245" s="149">
        <f>ROUND(I245*H245,2)</f>
        <v>0</v>
      </c>
      <c r="BL245" s="16" t="s">
        <v>92</v>
      </c>
      <c r="BM245" s="148" t="s">
        <v>831</v>
      </c>
    </row>
    <row r="246" spans="2:65" s="12" customFormat="1" ht="10.199999999999999">
      <c r="B246" s="150"/>
      <c r="D246" s="151" t="s">
        <v>158</v>
      </c>
      <c r="F246" s="153" t="s">
        <v>832</v>
      </c>
      <c r="H246" s="154">
        <v>20.91</v>
      </c>
      <c r="I246" s="155"/>
      <c r="L246" s="150"/>
      <c r="M246" s="156"/>
      <c r="T246" s="157"/>
      <c r="AT246" s="152" t="s">
        <v>158</v>
      </c>
      <c r="AU246" s="152" t="s">
        <v>82</v>
      </c>
      <c r="AV246" s="12" t="s">
        <v>82</v>
      </c>
      <c r="AW246" s="12" t="s">
        <v>4</v>
      </c>
      <c r="AX246" s="12" t="s">
        <v>78</v>
      </c>
      <c r="AY246" s="152" t="s">
        <v>151</v>
      </c>
    </row>
    <row r="247" spans="2:65" s="1" customFormat="1" ht="24.15" customHeight="1">
      <c r="B247" s="31"/>
      <c r="C247" s="136" t="s">
        <v>353</v>
      </c>
      <c r="D247" s="136" t="s">
        <v>153</v>
      </c>
      <c r="E247" s="137" t="s">
        <v>344</v>
      </c>
      <c r="F247" s="138" t="s">
        <v>345</v>
      </c>
      <c r="G247" s="139" t="s">
        <v>173</v>
      </c>
      <c r="H247" s="140">
        <v>46.1</v>
      </c>
      <c r="I247" s="141"/>
      <c r="J247" s="142">
        <f>ROUND(I247*H247,2)</f>
        <v>0</v>
      </c>
      <c r="K247" s="143"/>
      <c r="L247" s="31"/>
      <c r="M247" s="144" t="s">
        <v>1</v>
      </c>
      <c r="N247" s="145" t="s">
        <v>39</v>
      </c>
      <c r="P247" s="146">
        <f>O247*H247</f>
        <v>0</v>
      </c>
      <c r="Q247" s="146">
        <v>0</v>
      </c>
      <c r="R247" s="146">
        <f>Q247*H247</f>
        <v>0</v>
      </c>
      <c r="S247" s="146">
        <v>0</v>
      </c>
      <c r="T247" s="147">
        <f>S247*H247</f>
        <v>0</v>
      </c>
      <c r="AR247" s="148" t="s">
        <v>92</v>
      </c>
      <c r="AT247" s="148" t="s">
        <v>153</v>
      </c>
      <c r="AU247" s="148" t="s">
        <v>82</v>
      </c>
      <c r="AY247" s="16" t="s">
        <v>151</v>
      </c>
      <c r="BE247" s="149">
        <f>IF(N247="základní",J247,0)</f>
        <v>0</v>
      </c>
      <c r="BF247" s="149">
        <f>IF(N247="snížená",J247,0)</f>
        <v>0</v>
      </c>
      <c r="BG247" s="149">
        <f>IF(N247="zákl. přenesená",J247,0)</f>
        <v>0</v>
      </c>
      <c r="BH247" s="149">
        <f>IF(N247="sníž. přenesená",J247,0)</f>
        <v>0</v>
      </c>
      <c r="BI247" s="149">
        <f>IF(N247="nulová",J247,0)</f>
        <v>0</v>
      </c>
      <c r="BJ247" s="16" t="s">
        <v>78</v>
      </c>
      <c r="BK247" s="149">
        <f>ROUND(I247*H247,2)</f>
        <v>0</v>
      </c>
      <c r="BL247" s="16" t="s">
        <v>92</v>
      </c>
      <c r="BM247" s="148" t="s">
        <v>833</v>
      </c>
    </row>
    <row r="248" spans="2:65" s="11" customFormat="1" ht="22.8" customHeight="1">
      <c r="B248" s="124"/>
      <c r="D248" s="125" t="s">
        <v>73</v>
      </c>
      <c r="E248" s="134" t="s">
        <v>351</v>
      </c>
      <c r="F248" s="134" t="s">
        <v>352</v>
      </c>
      <c r="I248" s="127"/>
      <c r="J248" s="135">
        <f>BK248</f>
        <v>0</v>
      </c>
      <c r="L248" s="124"/>
      <c r="M248" s="129"/>
      <c r="P248" s="130">
        <f>SUM(P249:P252)</f>
        <v>0</v>
      </c>
      <c r="R248" s="130">
        <f>SUM(R249:R252)</f>
        <v>0</v>
      </c>
      <c r="T248" s="131">
        <f>SUM(T249:T252)</f>
        <v>0</v>
      </c>
      <c r="AR248" s="125" t="s">
        <v>78</v>
      </c>
      <c r="AT248" s="132" t="s">
        <v>73</v>
      </c>
      <c r="AU248" s="132" t="s">
        <v>78</v>
      </c>
      <c r="AY248" s="125" t="s">
        <v>151</v>
      </c>
      <c r="BK248" s="133">
        <f>SUM(BK249:BK252)</f>
        <v>0</v>
      </c>
    </row>
    <row r="249" spans="2:65" s="1" customFormat="1" ht="16.5" customHeight="1">
      <c r="B249" s="31"/>
      <c r="C249" s="136" t="s">
        <v>357</v>
      </c>
      <c r="D249" s="136" t="s">
        <v>153</v>
      </c>
      <c r="E249" s="137" t="s">
        <v>354</v>
      </c>
      <c r="F249" s="138" t="s">
        <v>355</v>
      </c>
      <c r="G249" s="139" t="s">
        <v>195</v>
      </c>
      <c r="H249" s="140">
        <v>45.149000000000001</v>
      </c>
      <c r="I249" s="141"/>
      <c r="J249" s="142">
        <f>ROUND(I249*H249,2)</f>
        <v>0</v>
      </c>
      <c r="K249" s="143"/>
      <c r="L249" s="31"/>
      <c r="M249" s="144" t="s">
        <v>1</v>
      </c>
      <c r="N249" s="145" t="s">
        <v>39</v>
      </c>
      <c r="P249" s="146">
        <f>O249*H249</f>
        <v>0</v>
      </c>
      <c r="Q249" s="146">
        <v>0</v>
      </c>
      <c r="R249" s="146">
        <f>Q249*H249</f>
        <v>0</v>
      </c>
      <c r="S249" s="146">
        <v>0</v>
      </c>
      <c r="T249" s="147">
        <f>S249*H249</f>
        <v>0</v>
      </c>
      <c r="AR249" s="148" t="s">
        <v>92</v>
      </c>
      <c r="AT249" s="148" t="s">
        <v>153</v>
      </c>
      <c r="AU249" s="148" t="s">
        <v>82</v>
      </c>
      <c r="AY249" s="16" t="s">
        <v>151</v>
      </c>
      <c r="BE249" s="149">
        <f>IF(N249="základní",J249,0)</f>
        <v>0</v>
      </c>
      <c r="BF249" s="149">
        <f>IF(N249="snížená",J249,0)</f>
        <v>0</v>
      </c>
      <c r="BG249" s="149">
        <f>IF(N249="zákl. přenesená",J249,0)</f>
        <v>0</v>
      </c>
      <c r="BH249" s="149">
        <f>IF(N249="sníž. přenesená",J249,0)</f>
        <v>0</v>
      </c>
      <c r="BI249" s="149">
        <f>IF(N249="nulová",J249,0)</f>
        <v>0</v>
      </c>
      <c r="BJ249" s="16" t="s">
        <v>78</v>
      </c>
      <c r="BK249" s="149">
        <f>ROUND(I249*H249,2)</f>
        <v>0</v>
      </c>
      <c r="BL249" s="16" t="s">
        <v>92</v>
      </c>
      <c r="BM249" s="148" t="s">
        <v>834</v>
      </c>
    </row>
    <row r="250" spans="2:65" s="1" customFormat="1" ht="24.15" customHeight="1">
      <c r="B250" s="31"/>
      <c r="C250" s="136" t="s">
        <v>362</v>
      </c>
      <c r="D250" s="136" t="s">
        <v>153</v>
      </c>
      <c r="E250" s="137" t="s">
        <v>358</v>
      </c>
      <c r="F250" s="138" t="s">
        <v>359</v>
      </c>
      <c r="G250" s="139" t="s">
        <v>195</v>
      </c>
      <c r="H250" s="140">
        <v>902.98</v>
      </c>
      <c r="I250" s="141"/>
      <c r="J250" s="142">
        <f>ROUND(I250*H250,2)</f>
        <v>0</v>
      </c>
      <c r="K250" s="143"/>
      <c r="L250" s="31"/>
      <c r="M250" s="144" t="s">
        <v>1</v>
      </c>
      <c r="N250" s="145" t="s">
        <v>39</v>
      </c>
      <c r="P250" s="146">
        <f>O250*H250</f>
        <v>0</v>
      </c>
      <c r="Q250" s="146">
        <v>0</v>
      </c>
      <c r="R250" s="146">
        <f>Q250*H250</f>
        <v>0</v>
      </c>
      <c r="S250" s="146">
        <v>0</v>
      </c>
      <c r="T250" s="147">
        <f>S250*H250</f>
        <v>0</v>
      </c>
      <c r="AR250" s="148" t="s">
        <v>92</v>
      </c>
      <c r="AT250" s="148" t="s">
        <v>153</v>
      </c>
      <c r="AU250" s="148" t="s">
        <v>82</v>
      </c>
      <c r="AY250" s="16" t="s">
        <v>151</v>
      </c>
      <c r="BE250" s="149">
        <f>IF(N250="základní",J250,0)</f>
        <v>0</v>
      </c>
      <c r="BF250" s="149">
        <f>IF(N250="snížená",J250,0)</f>
        <v>0</v>
      </c>
      <c r="BG250" s="149">
        <f>IF(N250="zákl. přenesená",J250,0)</f>
        <v>0</v>
      </c>
      <c r="BH250" s="149">
        <f>IF(N250="sníž. přenesená",J250,0)</f>
        <v>0</v>
      </c>
      <c r="BI250" s="149">
        <f>IF(N250="nulová",J250,0)</f>
        <v>0</v>
      </c>
      <c r="BJ250" s="16" t="s">
        <v>78</v>
      </c>
      <c r="BK250" s="149">
        <f>ROUND(I250*H250,2)</f>
        <v>0</v>
      </c>
      <c r="BL250" s="16" t="s">
        <v>92</v>
      </c>
      <c r="BM250" s="148" t="s">
        <v>835</v>
      </c>
    </row>
    <row r="251" spans="2:65" s="12" customFormat="1" ht="10.199999999999999">
      <c r="B251" s="150"/>
      <c r="D251" s="151" t="s">
        <v>158</v>
      </c>
      <c r="F251" s="153" t="s">
        <v>836</v>
      </c>
      <c r="H251" s="154">
        <v>902.98</v>
      </c>
      <c r="I251" s="155"/>
      <c r="L251" s="150"/>
      <c r="M251" s="156"/>
      <c r="T251" s="157"/>
      <c r="AT251" s="152" t="s">
        <v>158</v>
      </c>
      <c r="AU251" s="152" t="s">
        <v>82</v>
      </c>
      <c r="AV251" s="12" t="s">
        <v>82</v>
      </c>
      <c r="AW251" s="12" t="s">
        <v>4</v>
      </c>
      <c r="AX251" s="12" t="s">
        <v>78</v>
      </c>
      <c r="AY251" s="152" t="s">
        <v>151</v>
      </c>
    </row>
    <row r="252" spans="2:65" s="1" customFormat="1" ht="37.799999999999997" customHeight="1">
      <c r="B252" s="31"/>
      <c r="C252" s="136" t="s">
        <v>368</v>
      </c>
      <c r="D252" s="136" t="s">
        <v>153</v>
      </c>
      <c r="E252" s="137" t="s">
        <v>363</v>
      </c>
      <c r="F252" s="138" t="s">
        <v>364</v>
      </c>
      <c r="G252" s="139" t="s">
        <v>195</v>
      </c>
      <c r="H252" s="140">
        <v>45.149000000000001</v>
      </c>
      <c r="I252" s="141"/>
      <c r="J252" s="142">
        <f>ROUND(I252*H252,2)</f>
        <v>0</v>
      </c>
      <c r="K252" s="143"/>
      <c r="L252" s="31"/>
      <c r="M252" s="144" t="s">
        <v>1</v>
      </c>
      <c r="N252" s="145" t="s">
        <v>39</v>
      </c>
      <c r="P252" s="146">
        <f>O252*H252</f>
        <v>0</v>
      </c>
      <c r="Q252" s="146">
        <v>0</v>
      </c>
      <c r="R252" s="146">
        <f>Q252*H252</f>
        <v>0</v>
      </c>
      <c r="S252" s="146">
        <v>0</v>
      </c>
      <c r="T252" s="147">
        <f>S252*H252</f>
        <v>0</v>
      </c>
      <c r="AR252" s="148" t="s">
        <v>92</v>
      </c>
      <c r="AT252" s="148" t="s">
        <v>153</v>
      </c>
      <c r="AU252" s="148" t="s">
        <v>82</v>
      </c>
      <c r="AY252" s="16" t="s">
        <v>151</v>
      </c>
      <c r="BE252" s="149">
        <f>IF(N252="základní",J252,0)</f>
        <v>0</v>
      </c>
      <c r="BF252" s="149">
        <f>IF(N252="snížená",J252,0)</f>
        <v>0</v>
      </c>
      <c r="BG252" s="149">
        <f>IF(N252="zákl. přenesená",J252,0)</f>
        <v>0</v>
      </c>
      <c r="BH252" s="149">
        <f>IF(N252="sníž. přenesená",J252,0)</f>
        <v>0</v>
      </c>
      <c r="BI252" s="149">
        <f>IF(N252="nulová",J252,0)</f>
        <v>0</v>
      </c>
      <c r="BJ252" s="16" t="s">
        <v>78</v>
      </c>
      <c r="BK252" s="149">
        <f>ROUND(I252*H252,2)</f>
        <v>0</v>
      </c>
      <c r="BL252" s="16" t="s">
        <v>92</v>
      </c>
      <c r="BM252" s="148" t="s">
        <v>837</v>
      </c>
    </row>
    <row r="253" spans="2:65" s="11" customFormat="1" ht="22.8" customHeight="1">
      <c r="B253" s="124"/>
      <c r="D253" s="125" t="s">
        <v>73</v>
      </c>
      <c r="E253" s="134" t="s">
        <v>366</v>
      </c>
      <c r="F253" s="134" t="s">
        <v>367</v>
      </c>
      <c r="I253" s="127"/>
      <c r="J253" s="135">
        <f>BK253</f>
        <v>0</v>
      </c>
      <c r="L253" s="124"/>
      <c r="M253" s="129"/>
      <c r="P253" s="130">
        <f>P254</f>
        <v>0</v>
      </c>
      <c r="R253" s="130">
        <f>R254</f>
        <v>0</v>
      </c>
      <c r="T253" s="131">
        <f>T254</f>
        <v>0</v>
      </c>
      <c r="AR253" s="125" t="s">
        <v>78</v>
      </c>
      <c r="AT253" s="132" t="s">
        <v>73</v>
      </c>
      <c r="AU253" s="132" t="s">
        <v>78</v>
      </c>
      <c r="AY253" s="125" t="s">
        <v>151</v>
      </c>
      <c r="BK253" s="133">
        <f>BK254</f>
        <v>0</v>
      </c>
    </row>
    <row r="254" spans="2:65" s="1" customFormat="1" ht="24.15" customHeight="1">
      <c r="B254" s="31"/>
      <c r="C254" s="136" t="s">
        <v>470</v>
      </c>
      <c r="D254" s="136" t="s">
        <v>153</v>
      </c>
      <c r="E254" s="137" t="s">
        <v>369</v>
      </c>
      <c r="F254" s="138" t="s">
        <v>370</v>
      </c>
      <c r="G254" s="139" t="s">
        <v>195</v>
      </c>
      <c r="H254" s="140">
        <v>47.947000000000003</v>
      </c>
      <c r="I254" s="141"/>
      <c r="J254" s="142">
        <f>ROUND(I254*H254,2)</f>
        <v>0</v>
      </c>
      <c r="K254" s="143"/>
      <c r="L254" s="31"/>
      <c r="M254" s="176" t="s">
        <v>1</v>
      </c>
      <c r="N254" s="177" t="s">
        <v>39</v>
      </c>
      <c r="O254" s="178"/>
      <c r="P254" s="179">
        <f>O254*H254</f>
        <v>0</v>
      </c>
      <c r="Q254" s="179">
        <v>0</v>
      </c>
      <c r="R254" s="179">
        <f>Q254*H254</f>
        <v>0</v>
      </c>
      <c r="S254" s="179">
        <v>0</v>
      </c>
      <c r="T254" s="180">
        <f>S254*H254</f>
        <v>0</v>
      </c>
      <c r="AR254" s="148" t="s">
        <v>92</v>
      </c>
      <c r="AT254" s="148" t="s">
        <v>153</v>
      </c>
      <c r="AU254" s="148" t="s">
        <v>82</v>
      </c>
      <c r="AY254" s="16" t="s">
        <v>151</v>
      </c>
      <c r="BE254" s="149">
        <f>IF(N254="základní",J254,0)</f>
        <v>0</v>
      </c>
      <c r="BF254" s="149">
        <f>IF(N254="snížená",J254,0)</f>
        <v>0</v>
      </c>
      <c r="BG254" s="149">
        <f>IF(N254="zákl. přenesená",J254,0)</f>
        <v>0</v>
      </c>
      <c r="BH254" s="149">
        <f>IF(N254="sníž. přenesená",J254,0)</f>
        <v>0</v>
      </c>
      <c r="BI254" s="149">
        <f>IF(N254="nulová",J254,0)</f>
        <v>0</v>
      </c>
      <c r="BJ254" s="16" t="s">
        <v>78</v>
      </c>
      <c r="BK254" s="149">
        <f>ROUND(I254*H254,2)</f>
        <v>0</v>
      </c>
      <c r="BL254" s="16" t="s">
        <v>92</v>
      </c>
      <c r="BM254" s="148" t="s">
        <v>838</v>
      </c>
    </row>
    <row r="255" spans="2:65" s="1" customFormat="1" ht="6.9" customHeight="1">
      <c r="B255" s="43"/>
      <c r="C255" s="44"/>
      <c r="D255" s="44"/>
      <c r="E255" s="44"/>
      <c r="F255" s="44"/>
      <c r="G255" s="44"/>
      <c r="H255" s="44"/>
      <c r="I255" s="44"/>
      <c r="J255" s="44"/>
      <c r="K255" s="44"/>
      <c r="L255" s="31"/>
    </row>
  </sheetData>
  <sheetProtection algorithmName="SHA-512" hashValue="IOJ43Xw3vadxzJQ1pUH+eelCGTZMVMtTOpX1B2IWS4TdS/7pCuzyJAnHilnm3oVAidU8YVVbJc55eLSe0gUmxg==" saltValue="kqX7wKQ/cym5DaSbNUHbdUSWXJcJlcfZxoy/dP8rB1JAK7jfLmOoLnK/xfjfp6y82q7D2pbWNAbw4kuVgL5fFA==" spinCount="100000" sheet="1" objects="1" scenarios="1" formatColumns="0" formatRows="0" autoFilter="0"/>
  <autoFilter ref="C126:K254" xr:uid="{00000000-0009-0000-0000-000006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2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104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0" t="str">
        <f>'Rekapitulace stavby'!K6</f>
        <v>NOVÁ LHOTA - chodník podél silnice III/49916 - etapa 1</v>
      </c>
      <c r="F7" s="231"/>
      <c r="G7" s="231"/>
      <c r="H7" s="231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0" t="s">
        <v>121</v>
      </c>
      <c r="F9" s="232"/>
      <c r="G9" s="232"/>
      <c r="H9" s="232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2" t="s">
        <v>839</v>
      </c>
      <c r="F11" s="232"/>
      <c r="G11" s="232"/>
      <c r="H11" s="232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3" t="str">
        <f>'Rekapitulace stavby'!E14</f>
        <v>Vyplň údaj</v>
      </c>
      <c r="F20" s="197"/>
      <c r="G20" s="197"/>
      <c r="H20" s="197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ROUND(J127,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ROUND((SUM(BE127:BE224)),  2)</f>
        <v>0</v>
      </c>
      <c r="I35" s="95">
        <v>0.21</v>
      </c>
      <c r="J35" s="85">
        <f>ROUND(((SUM(BE127:BE224))*I35),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ROUND((SUM(BF127:BF224)),  2)</f>
        <v>0</v>
      </c>
      <c r="I36" s="95">
        <v>0.12</v>
      </c>
      <c r="J36" s="85">
        <f>ROUND(((SUM(BF127:BF224))*I36),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ROUND((SUM(BG127:BG224)),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ROUND((SUM(BH127:BH224)),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ROUND((SUM(BI127:BI224)),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0" t="str">
        <f>E7</f>
        <v>NOVÁ LHOTA - chodník podél silnice III/49916 - etapa 1</v>
      </c>
      <c r="F85" s="231"/>
      <c r="G85" s="231"/>
      <c r="H85" s="231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0" t="s">
        <v>121</v>
      </c>
      <c r="F87" s="232"/>
      <c r="G87" s="232"/>
      <c r="H87" s="232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2" t="str">
        <f>E11</f>
        <v>7 - úsek 7 - uznatelné náklady</v>
      </c>
      <c r="F89" s="232"/>
      <c r="G89" s="232"/>
      <c r="H89" s="23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J127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J129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J159</f>
        <v>0</v>
      </c>
      <c r="L101" s="111"/>
    </row>
    <row r="102" spans="2:47" s="9" customFormat="1" ht="19.95" customHeight="1">
      <c r="B102" s="111"/>
      <c r="D102" s="112" t="s">
        <v>132</v>
      </c>
      <c r="E102" s="113"/>
      <c r="F102" s="113"/>
      <c r="G102" s="113"/>
      <c r="H102" s="113"/>
      <c r="I102" s="113"/>
      <c r="J102" s="114">
        <f>J200</f>
        <v>0</v>
      </c>
      <c r="L102" s="111"/>
    </row>
    <row r="103" spans="2:47" s="9" customFormat="1" ht="19.95" customHeight="1">
      <c r="B103" s="111"/>
      <c r="D103" s="112" t="s">
        <v>133</v>
      </c>
      <c r="E103" s="113"/>
      <c r="F103" s="113"/>
      <c r="G103" s="113"/>
      <c r="H103" s="113"/>
      <c r="I103" s="113"/>
      <c r="J103" s="114">
        <f>J202</f>
        <v>0</v>
      </c>
      <c r="L103" s="111"/>
    </row>
    <row r="104" spans="2:47" s="9" customFormat="1" ht="19.95" customHeight="1">
      <c r="B104" s="111"/>
      <c r="D104" s="112" t="s">
        <v>134</v>
      </c>
      <c r="E104" s="113"/>
      <c r="F104" s="113"/>
      <c r="G104" s="113"/>
      <c r="H104" s="113"/>
      <c r="I104" s="113"/>
      <c r="J104" s="114">
        <f>J218</f>
        <v>0</v>
      </c>
      <c r="L104" s="111"/>
    </row>
    <row r="105" spans="2:47" s="9" customFormat="1" ht="19.95" customHeight="1">
      <c r="B105" s="111"/>
      <c r="D105" s="112" t="s">
        <v>135</v>
      </c>
      <c r="E105" s="113"/>
      <c r="F105" s="113"/>
      <c r="G105" s="113"/>
      <c r="H105" s="113"/>
      <c r="I105" s="113"/>
      <c r="J105" s="114">
        <f>J223</f>
        <v>0</v>
      </c>
      <c r="L105" s="111"/>
    </row>
    <row r="106" spans="2:47" s="1" customFormat="1" ht="21.75" customHeight="1">
      <c r="B106" s="31"/>
      <c r="L106" s="31"/>
    </row>
    <row r="107" spans="2:47" s="1" customFormat="1" ht="6.9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47" s="1" customFormat="1" ht="6.9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47" s="1" customFormat="1" ht="24.9" customHeight="1">
      <c r="B112" s="31"/>
      <c r="C112" s="20" t="s">
        <v>136</v>
      </c>
      <c r="L112" s="31"/>
    </row>
    <row r="113" spans="2:63" s="1" customFormat="1" ht="6.9" customHeight="1">
      <c r="B113" s="31"/>
      <c r="L113" s="31"/>
    </row>
    <row r="114" spans="2:63" s="1" customFormat="1" ht="12" customHeight="1">
      <c r="B114" s="31"/>
      <c r="C114" s="26" t="s">
        <v>16</v>
      </c>
      <c r="L114" s="31"/>
    </row>
    <row r="115" spans="2:63" s="1" customFormat="1" ht="16.5" customHeight="1">
      <c r="B115" s="31"/>
      <c r="E115" s="230" t="str">
        <f>E7</f>
        <v>NOVÁ LHOTA - chodník podél silnice III/49916 - etapa 1</v>
      </c>
      <c r="F115" s="231"/>
      <c r="G115" s="231"/>
      <c r="H115" s="231"/>
      <c r="L115" s="31"/>
    </row>
    <row r="116" spans="2:63" ht="12" customHeight="1">
      <c r="B116" s="19"/>
      <c r="C116" s="26" t="s">
        <v>120</v>
      </c>
      <c r="L116" s="19"/>
    </row>
    <row r="117" spans="2:63" s="1" customFormat="1" ht="16.5" customHeight="1">
      <c r="B117" s="31"/>
      <c r="E117" s="230" t="s">
        <v>121</v>
      </c>
      <c r="F117" s="232"/>
      <c r="G117" s="232"/>
      <c r="H117" s="232"/>
      <c r="L117" s="31"/>
    </row>
    <row r="118" spans="2:63" s="1" customFormat="1" ht="12" customHeight="1">
      <c r="B118" s="31"/>
      <c r="C118" s="26" t="s">
        <v>122</v>
      </c>
      <c r="L118" s="31"/>
    </row>
    <row r="119" spans="2:63" s="1" customFormat="1" ht="16.5" customHeight="1">
      <c r="B119" s="31"/>
      <c r="E119" s="192" t="str">
        <f>E11</f>
        <v>7 - úsek 7 - uznatelné náklady</v>
      </c>
      <c r="F119" s="232"/>
      <c r="G119" s="232"/>
      <c r="H119" s="232"/>
      <c r="L119" s="31"/>
    </row>
    <row r="120" spans="2:63" s="1" customFormat="1" ht="6.9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F14</f>
        <v xml:space="preserve"> </v>
      </c>
      <c r="I121" s="26" t="s">
        <v>22</v>
      </c>
      <c r="J121" s="51" t="str">
        <f>IF(J14="","",J14)</f>
        <v>31. 1. 2022</v>
      </c>
      <c r="L121" s="31"/>
    </row>
    <row r="122" spans="2:63" s="1" customFormat="1" ht="6.9" customHeight="1">
      <c r="B122" s="31"/>
      <c r="L122" s="31"/>
    </row>
    <row r="123" spans="2:63" s="1" customFormat="1" ht="15.15" customHeight="1">
      <c r="B123" s="31"/>
      <c r="C123" s="26" t="s">
        <v>24</v>
      </c>
      <c r="F123" s="24" t="str">
        <f>E17</f>
        <v>Obec Nová Lhota</v>
      </c>
      <c r="I123" s="26" t="s">
        <v>30</v>
      </c>
      <c r="J123" s="29" t="str">
        <f>E23</f>
        <v xml:space="preserve"> </v>
      </c>
      <c r="L123" s="31"/>
    </row>
    <row r="124" spans="2:63" s="1" customFormat="1" ht="15.15" customHeight="1">
      <c r="B124" s="31"/>
      <c r="C124" s="26" t="s">
        <v>28</v>
      </c>
      <c r="F124" s="24" t="str">
        <f>IF(E20="","",E20)</f>
        <v>Vyplň údaj</v>
      </c>
      <c r="I124" s="26" t="s">
        <v>32</v>
      </c>
      <c r="J124" s="29" t="str">
        <f>E26</f>
        <v xml:space="preserve"> 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5"/>
      <c r="C126" s="116" t="s">
        <v>137</v>
      </c>
      <c r="D126" s="117" t="s">
        <v>59</v>
      </c>
      <c r="E126" s="117" t="s">
        <v>55</v>
      </c>
      <c r="F126" s="117" t="s">
        <v>56</v>
      </c>
      <c r="G126" s="117" t="s">
        <v>138</v>
      </c>
      <c r="H126" s="117" t="s">
        <v>139</v>
      </c>
      <c r="I126" s="117" t="s">
        <v>140</v>
      </c>
      <c r="J126" s="118" t="s">
        <v>126</v>
      </c>
      <c r="K126" s="119" t="s">
        <v>141</v>
      </c>
      <c r="L126" s="115"/>
      <c r="M126" s="58" t="s">
        <v>1</v>
      </c>
      <c r="N126" s="59" t="s">
        <v>38</v>
      </c>
      <c r="O126" s="59" t="s">
        <v>142</v>
      </c>
      <c r="P126" s="59" t="s">
        <v>143</v>
      </c>
      <c r="Q126" s="59" t="s">
        <v>144</v>
      </c>
      <c r="R126" s="59" t="s">
        <v>145</v>
      </c>
      <c r="S126" s="59" t="s">
        <v>146</v>
      </c>
      <c r="T126" s="60" t="s">
        <v>147</v>
      </c>
    </row>
    <row r="127" spans="2:63" s="1" customFormat="1" ht="22.8" customHeight="1">
      <c r="B127" s="31"/>
      <c r="C127" s="63" t="s">
        <v>148</v>
      </c>
      <c r="J127" s="120">
        <f>BK127</f>
        <v>0</v>
      </c>
      <c r="L127" s="31"/>
      <c r="M127" s="61"/>
      <c r="N127" s="52"/>
      <c r="O127" s="52"/>
      <c r="P127" s="121">
        <f>P128</f>
        <v>0</v>
      </c>
      <c r="Q127" s="52"/>
      <c r="R127" s="121">
        <f>R128</f>
        <v>252.54176035999998</v>
      </c>
      <c r="S127" s="52"/>
      <c r="T127" s="122">
        <f>T128</f>
        <v>145.53299999999999</v>
      </c>
      <c r="AT127" s="16" t="s">
        <v>73</v>
      </c>
      <c r="AU127" s="16" t="s">
        <v>128</v>
      </c>
      <c r="BK127" s="123">
        <f>BK128</f>
        <v>0</v>
      </c>
    </row>
    <row r="128" spans="2:63" s="11" customFormat="1" ht="25.95" customHeight="1">
      <c r="B128" s="124"/>
      <c r="D128" s="125" t="s">
        <v>73</v>
      </c>
      <c r="E128" s="126" t="s">
        <v>149</v>
      </c>
      <c r="F128" s="126" t="s">
        <v>150</v>
      </c>
      <c r="I128" s="127"/>
      <c r="J128" s="128">
        <f>BK128</f>
        <v>0</v>
      </c>
      <c r="L128" s="124"/>
      <c r="M128" s="129"/>
      <c r="P128" s="130">
        <f>P129+P159+P200+P202+P218+P223</f>
        <v>0</v>
      </c>
      <c r="R128" s="130">
        <f>R129+R159+R200+R202+R218+R223</f>
        <v>252.54176035999998</v>
      </c>
      <c r="T128" s="131">
        <f>T129+T159+T200+T202+T218+T223</f>
        <v>145.53299999999999</v>
      </c>
      <c r="AR128" s="125" t="s">
        <v>78</v>
      </c>
      <c r="AT128" s="132" t="s">
        <v>73</v>
      </c>
      <c r="AU128" s="132" t="s">
        <v>74</v>
      </c>
      <c r="AY128" s="125" t="s">
        <v>151</v>
      </c>
      <c r="BK128" s="133">
        <f>BK129+BK159+BK200+BK202+BK218+BK223</f>
        <v>0</v>
      </c>
    </row>
    <row r="129" spans="2:65" s="11" customFormat="1" ht="22.8" customHeight="1">
      <c r="B129" s="124"/>
      <c r="D129" s="125" t="s">
        <v>73</v>
      </c>
      <c r="E129" s="134" t="s">
        <v>78</v>
      </c>
      <c r="F129" s="134" t="s">
        <v>152</v>
      </c>
      <c r="I129" s="127"/>
      <c r="J129" s="135">
        <f>BK129</f>
        <v>0</v>
      </c>
      <c r="L129" s="124"/>
      <c r="M129" s="129"/>
      <c r="P129" s="130">
        <f>SUM(P130:P158)</f>
        <v>0</v>
      </c>
      <c r="R129" s="130">
        <f>SUM(R130:R158)</f>
        <v>3.1440000000000001E-3</v>
      </c>
      <c r="T129" s="131">
        <f>SUM(T130:T158)</f>
        <v>145.53299999999999</v>
      </c>
      <c r="AR129" s="125" t="s">
        <v>78</v>
      </c>
      <c r="AT129" s="132" t="s">
        <v>73</v>
      </c>
      <c r="AU129" s="132" t="s">
        <v>78</v>
      </c>
      <c r="AY129" s="125" t="s">
        <v>151</v>
      </c>
      <c r="BK129" s="133">
        <f>SUM(BK130:BK158)</f>
        <v>0</v>
      </c>
    </row>
    <row r="130" spans="2:65" s="1" customFormat="1" ht="33" customHeight="1">
      <c r="B130" s="31"/>
      <c r="C130" s="136" t="s">
        <v>78</v>
      </c>
      <c r="D130" s="136" t="s">
        <v>153</v>
      </c>
      <c r="E130" s="137" t="s">
        <v>154</v>
      </c>
      <c r="F130" s="138" t="s">
        <v>155</v>
      </c>
      <c r="G130" s="139" t="s">
        <v>156</v>
      </c>
      <c r="H130" s="140">
        <v>30</v>
      </c>
      <c r="I130" s="141"/>
      <c r="J130" s="142">
        <f>ROUND(I130*H130,2)</f>
        <v>0</v>
      </c>
      <c r="K130" s="143"/>
      <c r="L130" s="31"/>
      <c r="M130" s="144" t="s">
        <v>1</v>
      </c>
      <c r="N130" s="145" t="s">
        <v>39</v>
      </c>
      <c r="P130" s="146">
        <f>O130*H130</f>
        <v>0</v>
      </c>
      <c r="Q130" s="146">
        <v>0</v>
      </c>
      <c r="R130" s="146">
        <f>Q130*H130</f>
        <v>0</v>
      </c>
      <c r="S130" s="146">
        <v>0.255</v>
      </c>
      <c r="T130" s="147">
        <f>S130*H130</f>
        <v>7.65</v>
      </c>
      <c r="AR130" s="148" t="s">
        <v>92</v>
      </c>
      <c r="AT130" s="148" t="s">
        <v>153</v>
      </c>
      <c r="AU130" s="148" t="s">
        <v>82</v>
      </c>
      <c r="AY130" s="16" t="s">
        <v>151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6" t="s">
        <v>78</v>
      </c>
      <c r="BK130" s="149">
        <f>ROUND(I130*H130,2)</f>
        <v>0</v>
      </c>
      <c r="BL130" s="16" t="s">
        <v>92</v>
      </c>
      <c r="BM130" s="148" t="s">
        <v>840</v>
      </c>
    </row>
    <row r="131" spans="2:65" s="12" customFormat="1" ht="10.199999999999999">
      <c r="B131" s="150"/>
      <c r="D131" s="151" t="s">
        <v>158</v>
      </c>
      <c r="E131" s="152" t="s">
        <v>1</v>
      </c>
      <c r="F131" s="153" t="s">
        <v>841</v>
      </c>
      <c r="H131" s="154">
        <v>30</v>
      </c>
      <c r="I131" s="155"/>
      <c r="L131" s="150"/>
      <c r="M131" s="156"/>
      <c r="T131" s="157"/>
      <c r="AT131" s="152" t="s">
        <v>158</v>
      </c>
      <c r="AU131" s="152" t="s">
        <v>82</v>
      </c>
      <c r="AV131" s="12" t="s">
        <v>82</v>
      </c>
      <c r="AW131" s="12" t="s">
        <v>31</v>
      </c>
      <c r="AX131" s="12" t="s">
        <v>78</v>
      </c>
      <c r="AY131" s="152" t="s">
        <v>151</v>
      </c>
    </row>
    <row r="132" spans="2:65" s="1" customFormat="1" ht="33" customHeight="1">
      <c r="B132" s="31"/>
      <c r="C132" s="136" t="s">
        <v>82</v>
      </c>
      <c r="D132" s="136" t="s">
        <v>153</v>
      </c>
      <c r="E132" s="137" t="s">
        <v>160</v>
      </c>
      <c r="F132" s="138" t="s">
        <v>161</v>
      </c>
      <c r="G132" s="139" t="s">
        <v>156</v>
      </c>
      <c r="H132" s="140">
        <v>156</v>
      </c>
      <c r="I132" s="141"/>
      <c r="J132" s="142">
        <f>ROUND(I132*H132,2)</f>
        <v>0</v>
      </c>
      <c r="K132" s="143"/>
      <c r="L132" s="31"/>
      <c r="M132" s="144" t="s">
        <v>1</v>
      </c>
      <c r="N132" s="145" t="s">
        <v>39</v>
      </c>
      <c r="P132" s="146">
        <f>O132*H132</f>
        <v>0</v>
      </c>
      <c r="Q132" s="146">
        <v>0</v>
      </c>
      <c r="R132" s="146">
        <f>Q132*H132</f>
        <v>0</v>
      </c>
      <c r="S132" s="146">
        <v>0.3</v>
      </c>
      <c r="T132" s="147">
        <f>S132*H132</f>
        <v>46.8</v>
      </c>
      <c r="AR132" s="148" t="s">
        <v>92</v>
      </c>
      <c r="AT132" s="148" t="s">
        <v>153</v>
      </c>
      <c r="AU132" s="148" t="s">
        <v>82</v>
      </c>
      <c r="AY132" s="16" t="s">
        <v>151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6" t="s">
        <v>78</v>
      </c>
      <c r="BK132" s="149">
        <f>ROUND(I132*H132,2)</f>
        <v>0</v>
      </c>
      <c r="BL132" s="16" t="s">
        <v>92</v>
      </c>
      <c r="BM132" s="148" t="s">
        <v>842</v>
      </c>
    </row>
    <row r="133" spans="2:65" s="1" customFormat="1" ht="24.15" customHeight="1">
      <c r="B133" s="31"/>
      <c r="C133" s="136" t="s">
        <v>89</v>
      </c>
      <c r="D133" s="136" t="s">
        <v>153</v>
      </c>
      <c r="E133" s="137" t="s">
        <v>163</v>
      </c>
      <c r="F133" s="138" t="s">
        <v>164</v>
      </c>
      <c r="G133" s="139" t="s">
        <v>156</v>
      </c>
      <c r="H133" s="140">
        <v>156</v>
      </c>
      <c r="I133" s="141"/>
      <c r="J133" s="142">
        <f>ROUND(I133*H133,2)</f>
        <v>0</v>
      </c>
      <c r="K133" s="143"/>
      <c r="L133" s="31"/>
      <c r="M133" s="144" t="s">
        <v>1</v>
      </c>
      <c r="N133" s="145" t="s">
        <v>39</v>
      </c>
      <c r="P133" s="146">
        <f>O133*H133</f>
        <v>0</v>
      </c>
      <c r="Q133" s="146">
        <v>0</v>
      </c>
      <c r="R133" s="146">
        <f>Q133*H133</f>
        <v>0</v>
      </c>
      <c r="S133" s="146">
        <v>0.22</v>
      </c>
      <c r="T133" s="147">
        <f>S133*H133</f>
        <v>34.32</v>
      </c>
      <c r="AR133" s="148" t="s">
        <v>92</v>
      </c>
      <c r="AT133" s="148" t="s">
        <v>153</v>
      </c>
      <c r="AU133" s="148" t="s">
        <v>82</v>
      </c>
      <c r="AY133" s="16" t="s">
        <v>151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78</v>
      </c>
      <c r="BK133" s="149">
        <f>ROUND(I133*H133,2)</f>
        <v>0</v>
      </c>
      <c r="BL133" s="16" t="s">
        <v>92</v>
      </c>
      <c r="BM133" s="148" t="s">
        <v>843</v>
      </c>
    </row>
    <row r="134" spans="2:65" s="1" customFormat="1" ht="24.15" customHeight="1">
      <c r="B134" s="31"/>
      <c r="C134" s="136" t="s">
        <v>92</v>
      </c>
      <c r="D134" s="136" t="s">
        <v>153</v>
      </c>
      <c r="E134" s="137" t="s">
        <v>166</v>
      </c>
      <c r="F134" s="138" t="s">
        <v>167</v>
      </c>
      <c r="G134" s="139" t="s">
        <v>156</v>
      </c>
      <c r="H134" s="140">
        <v>39.299999999999997</v>
      </c>
      <c r="I134" s="141"/>
      <c r="J134" s="142">
        <f>ROUND(I134*H134,2)</f>
        <v>0</v>
      </c>
      <c r="K134" s="143"/>
      <c r="L134" s="31"/>
      <c r="M134" s="144" t="s">
        <v>1</v>
      </c>
      <c r="N134" s="145" t="s">
        <v>39</v>
      </c>
      <c r="P134" s="146">
        <f>O134*H134</f>
        <v>0</v>
      </c>
      <c r="Q134" s="146">
        <v>8.0000000000000007E-5</v>
      </c>
      <c r="R134" s="146">
        <f>Q134*H134</f>
        <v>3.1440000000000001E-3</v>
      </c>
      <c r="S134" s="146">
        <v>0.23</v>
      </c>
      <c r="T134" s="147">
        <f>S134*H134</f>
        <v>9.0389999999999997</v>
      </c>
      <c r="AR134" s="148" t="s">
        <v>92</v>
      </c>
      <c r="AT134" s="148" t="s">
        <v>153</v>
      </c>
      <c r="AU134" s="148" t="s">
        <v>82</v>
      </c>
      <c r="AY134" s="16" t="s">
        <v>151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6" t="s">
        <v>78</v>
      </c>
      <c r="BK134" s="149">
        <f>ROUND(I134*H134,2)</f>
        <v>0</v>
      </c>
      <c r="BL134" s="16" t="s">
        <v>92</v>
      </c>
      <c r="BM134" s="148" t="s">
        <v>844</v>
      </c>
    </row>
    <row r="135" spans="2:65" s="12" customFormat="1" ht="10.199999999999999">
      <c r="B135" s="150"/>
      <c r="D135" s="151" t="s">
        <v>158</v>
      </c>
      <c r="E135" s="152" t="s">
        <v>1</v>
      </c>
      <c r="F135" s="153" t="s">
        <v>845</v>
      </c>
      <c r="H135" s="154">
        <v>39.299999999999997</v>
      </c>
      <c r="I135" s="155"/>
      <c r="L135" s="150"/>
      <c r="M135" s="156"/>
      <c r="T135" s="157"/>
      <c r="AT135" s="152" t="s">
        <v>158</v>
      </c>
      <c r="AU135" s="152" t="s">
        <v>82</v>
      </c>
      <c r="AV135" s="12" t="s">
        <v>82</v>
      </c>
      <c r="AW135" s="12" t="s">
        <v>31</v>
      </c>
      <c r="AX135" s="12" t="s">
        <v>78</v>
      </c>
      <c r="AY135" s="152" t="s">
        <v>151</v>
      </c>
    </row>
    <row r="136" spans="2:65" s="1" customFormat="1" ht="16.5" customHeight="1">
      <c r="B136" s="31"/>
      <c r="C136" s="136" t="s">
        <v>170</v>
      </c>
      <c r="D136" s="136" t="s">
        <v>153</v>
      </c>
      <c r="E136" s="137" t="s">
        <v>171</v>
      </c>
      <c r="F136" s="138" t="s">
        <v>172</v>
      </c>
      <c r="G136" s="139" t="s">
        <v>173</v>
      </c>
      <c r="H136" s="140">
        <v>232.8</v>
      </c>
      <c r="I136" s="141"/>
      <c r="J136" s="142">
        <f>ROUND(I136*H136,2)</f>
        <v>0</v>
      </c>
      <c r="K136" s="143"/>
      <c r="L136" s="31"/>
      <c r="M136" s="144" t="s">
        <v>1</v>
      </c>
      <c r="N136" s="145" t="s">
        <v>39</v>
      </c>
      <c r="P136" s="146">
        <f>O136*H136</f>
        <v>0</v>
      </c>
      <c r="Q136" s="146">
        <v>0</v>
      </c>
      <c r="R136" s="146">
        <f>Q136*H136</f>
        <v>0</v>
      </c>
      <c r="S136" s="146">
        <v>0.20499999999999999</v>
      </c>
      <c r="T136" s="147">
        <f>S136*H136</f>
        <v>47.723999999999997</v>
      </c>
      <c r="AR136" s="148" t="s">
        <v>92</v>
      </c>
      <c r="AT136" s="148" t="s">
        <v>153</v>
      </c>
      <c r="AU136" s="148" t="s">
        <v>82</v>
      </c>
      <c r="AY136" s="16" t="s">
        <v>151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6" t="s">
        <v>78</v>
      </c>
      <c r="BK136" s="149">
        <f>ROUND(I136*H136,2)</f>
        <v>0</v>
      </c>
      <c r="BL136" s="16" t="s">
        <v>92</v>
      </c>
      <c r="BM136" s="148" t="s">
        <v>846</v>
      </c>
    </row>
    <row r="137" spans="2:65" s="1" customFormat="1" ht="33" customHeight="1">
      <c r="B137" s="31"/>
      <c r="C137" s="136" t="s">
        <v>99</v>
      </c>
      <c r="D137" s="136" t="s">
        <v>153</v>
      </c>
      <c r="E137" s="137" t="s">
        <v>582</v>
      </c>
      <c r="F137" s="138" t="s">
        <v>583</v>
      </c>
      <c r="G137" s="139" t="s">
        <v>177</v>
      </c>
      <c r="H137" s="140">
        <v>21.3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847</v>
      </c>
    </row>
    <row r="138" spans="2:65" s="12" customFormat="1" ht="10.199999999999999">
      <c r="B138" s="150"/>
      <c r="D138" s="151" t="s">
        <v>158</v>
      </c>
      <c r="E138" s="152" t="s">
        <v>1</v>
      </c>
      <c r="F138" s="153" t="s">
        <v>848</v>
      </c>
      <c r="H138" s="154">
        <v>68.099999999999994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74</v>
      </c>
      <c r="AY138" s="152" t="s">
        <v>151</v>
      </c>
    </row>
    <row r="139" spans="2:65" s="12" customFormat="1" ht="10.199999999999999">
      <c r="B139" s="150"/>
      <c r="D139" s="151" t="s">
        <v>158</v>
      </c>
      <c r="E139" s="152" t="s">
        <v>1</v>
      </c>
      <c r="F139" s="153" t="s">
        <v>849</v>
      </c>
      <c r="H139" s="154">
        <v>-46.8</v>
      </c>
      <c r="I139" s="155"/>
      <c r="L139" s="150"/>
      <c r="M139" s="156"/>
      <c r="T139" s="157"/>
      <c r="AT139" s="152" t="s">
        <v>158</v>
      </c>
      <c r="AU139" s="152" t="s">
        <v>82</v>
      </c>
      <c r="AV139" s="12" t="s">
        <v>82</v>
      </c>
      <c r="AW139" s="12" t="s">
        <v>31</v>
      </c>
      <c r="AX139" s="12" t="s">
        <v>74</v>
      </c>
      <c r="AY139" s="152" t="s">
        <v>151</v>
      </c>
    </row>
    <row r="140" spans="2:65" s="13" customFormat="1" ht="10.199999999999999">
      <c r="B140" s="158"/>
      <c r="D140" s="151" t="s">
        <v>158</v>
      </c>
      <c r="E140" s="159" t="s">
        <v>1</v>
      </c>
      <c r="F140" s="160" t="s">
        <v>181</v>
      </c>
      <c r="H140" s="161">
        <v>21.3</v>
      </c>
      <c r="I140" s="162"/>
      <c r="L140" s="158"/>
      <c r="M140" s="163"/>
      <c r="T140" s="164"/>
      <c r="AT140" s="159" t="s">
        <v>158</v>
      </c>
      <c r="AU140" s="159" t="s">
        <v>82</v>
      </c>
      <c r="AV140" s="13" t="s">
        <v>92</v>
      </c>
      <c r="AW140" s="13" t="s">
        <v>31</v>
      </c>
      <c r="AX140" s="13" t="s">
        <v>78</v>
      </c>
      <c r="AY140" s="159" t="s">
        <v>151</v>
      </c>
    </row>
    <row r="141" spans="2:65" s="1" customFormat="1" ht="37.799999999999997" customHeight="1">
      <c r="B141" s="31"/>
      <c r="C141" s="136" t="s">
        <v>102</v>
      </c>
      <c r="D141" s="136" t="s">
        <v>153</v>
      </c>
      <c r="E141" s="137" t="s">
        <v>182</v>
      </c>
      <c r="F141" s="138" t="s">
        <v>183</v>
      </c>
      <c r="G141" s="139" t="s">
        <v>177</v>
      </c>
      <c r="H141" s="140">
        <v>13.9</v>
      </c>
      <c r="I141" s="141"/>
      <c r="J141" s="142">
        <f>ROUND(I141*H141,2)</f>
        <v>0</v>
      </c>
      <c r="K141" s="143"/>
      <c r="L141" s="31"/>
      <c r="M141" s="144" t="s">
        <v>1</v>
      </c>
      <c r="N141" s="145" t="s">
        <v>39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92</v>
      </c>
      <c r="AT141" s="148" t="s">
        <v>153</v>
      </c>
      <c r="AU141" s="148" t="s">
        <v>82</v>
      </c>
      <c r="AY141" s="16" t="s">
        <v>151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6" t="s">
        <v>78</v>
      </c>
      <c r="BK141" s="149">
        <f>ROUND(I141*H141,2)</f>
        <v>0</v>
      </c>
      <c r="BL141" s="16" t="s">
        <v>92</v>
      </c>
      <c r="BM141" s="148" t="s">
        <v>850</v>
      </c>
    </row>
    <row r="142" spans="2:65" s="12" customFormat="1" ht="10.199999999999999">
      <c r="B142" s="150"/>
      <c r="D142" s="151" t="s">
        <v>158</v>
      </c>
      <c r="E142" s="152" t="s">
        <v>1</v>
      </c>
      <c r="F142" s="153" t="s">
        <v>774</v>
      </c>
      <c r="H142" s="154">
        <v>21.3</v>
      </c>
      <c r="I142" s="155"/>
      <c r="L142" s="150"/>
      <c r="M142" s="156"/>
      <c r="T142" s="157"/>
      <c r="AT142" s="152" t="s">
        <v>158</v>
      </c>
      <c r="AU142" s="152" t="s">
        <v>82</v>
      </c>
      <c r="AV142" s="12" t="s">
        <v>82</v>
      </c>
      <c r="AW142" s="12" t="s">
        <v>31</v>
      </c>
      <c r="AX142" s="12" t="s">
        <v>74</v>
      </c>
      <c r="AY142" s="152" t="s">
        <v>151</v>
      </c>
    </row>
    <row r="143" spans="2:65" s="12" customFormat="1" ht="10.199999999999999">
      <c r="B143" s="150"/>
      <c r="D143" s="151" t="s">
        <v>158</v>
      </c>
      <c r="E143" s="152" t="s">
        <v>1</v>
      </c>
      <c r="F143" s="153" t="s">
        <v>851</v>
      </c>
      <c r="H143" s="154">
        <v>-7.4</v>
      </c>
      <c r="I143" s="155"/>
      <c r="L143" s="150"/>
      <c r="M143" s="156"/>
      <c r="T143" s="157"/>
      <c r="AT143" s="152" t="s">
        <v>158</v>
      </c>
      <c r="AU143" s="152" t="s">
        <v>82</v>
      </c>
      <c r="AV143" s="12" t="s">
        <v>82</v>
      </c>
      <c r="AW143" s="12" t="s">
        <v>31</v>
      </c>
      <c r="AX143" s="12" t="s">
        <v>74</v>
      </c>
      <c r="AY143" s="152" t="s">
        <v>151</v>
      </c>
    </row>
    <row r="144" spans="2:65" s="13" customFormat="1" ht="10.199999999999999">
      <c r="B144" s="158"/>
      <c r="D144" s="151" t="s">
        <v>158</v>
      </c>
      <c r="E144" s="159" t="s">
        <v>1</v>
      </c>
      <c r="F144" s="160" t="s">
        <v>181</v>
      </c>
      <c r="H144" s="161">
        <v>13.9</v>
      </c>
      <c r="I144" s="162"/>
      <c r="L144" s="158"/>
      <c r="M144" s="163"/>
      <c r="T144" s="164"/>
      <c r="AT144" s="159" t="s">
        <v>158</v>
      </c>
      <c r="AU144" s="159" t="s">
        <v>82</v>
      </c>
      <c r="AV144" s="13" t="s">
        <v>92</v>
      </c>
      <c r="AW144" s="13" t="s">
        <v>31</v>
      </c>
      <c r="AX144" s="13" t="s">
        <v>78</v>
      </c>
      <c r="AY144" s="159" t="s">
        <v>151</v>
      </c>
    </row>
    <row r="145" spans="2:65" s="1" customFormat="1" ht="37.799999999999997" customHeight="1">
      <c r="B145" s="31"/>
      <c r="C145" s="136" t="s">
        <v>187</v>
      </c>
      <c r="D145" s="136" t="s">
        <v>153</v>
      </c>
      <c r="E145" s="137" t="s">
        <v>188</v>
      </c>
      <c r="F145" s="138" t="s">
        <v>189</v>
      </c>
      <c r="G145" s="139" t="s">
        <v>177</v>
      </c>
      <c r="H145" s="140">
        <v>152.9</v>
      </c>
      <c r="I145" s="141"/>
      <c r="J145" s="142">
        <f>ROUND(I145*H145,2)</f>
        <v>0</v>
      </c>
      <c r="K145" s="143"/>
      <c r="L145" s="31"/>
      <c r="M145" s="144" t="s">
        <v>1</v>
      </c>
      <c r="N145" s="145" t="s">
        <v>39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92</v>
      </c>
      <c r="AT145" s="148" t="s">
        <v>153</v>
      </c>
      <c r="AU145" s="148" t="s">
        <v>82</v>
      </c>
      <c r="AY145" s="16" t="s">
        <v>151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6" t="s">
        <v>78</v>
      </c>
      <c r="BK145" s="149">
        <f>ROUND(I145*H145,2)</f>
        <v>0</v>
      </c>
      <c r="BL145" s="16" t="s">
        <v>92</v>
      </c>
      <c r="BM145" s="148" t="s">
        <v>852</v>
      </c>
    </row>
    <row r="146" spans="2:65" s="12" customFormat="1" ht="10.199999999999999">
      <c r="B146" s="150"/>
      <c r="D146" s="151" t="s">
        <v>158</v>
      </c>
      <c r="F146" s="153" t="s">
        <v>853</v>
      </c>
      <c r="H146" s="154">
        <v>152.9</v>
      </c>
      <c r="I146" s="155"/>
      <c r="L146" s="150"/>
      <c r="M146" s="156"/>
      <c r="T146" s="157"/>
      <c r="AT146" s="152" t="s">
        <v>158</v>
      </c>
      <c r="AU146" s="152" t="s">
        <v>82</v>
      </c>
      <c r="AV146" s="12" t="s">
        <v>82</v>
      </c>
      <c r="AW146" s="12" t="s">
        <v>4</v>
      </c>
      <c r="AX146" s="12" t="s">
        <v>78</v>
      </c>
      <c r="AY146" s="152" t="s">
        <v>151</v>
      </c>
    </row>
    <row r="147" spans="2:65" s="1" customFormat="1" ht="33" customHeight="1">
      <c r="B147" s="31"/>
      <c r="C147" s="136" t="s">
        <v>192</v>
      </c>
      <c r="D147" s="136" t="s">
        <v>153</v>
      </c>
      <c r="E147" s="137" t="s">
        <v>193</v>
      </c>
      <c r="F147" s="138" t="s">
        <v>194</v>
      </c>
      <c r="G147" s="139" t="s">
        <v>195</v>
      </c>
      <c r="H147" s="140">
        <v>25.02</v>
      </c>
      <c r="I147" s="141"/>
      <c r="J147" s="142">
        <f>ROUND(I147*H147,2)</f>
        <v>0</v>
      </c>
      <c r="K147" s="143"/>
      <c r="L147" s="31"/>
      <c r="M147" s="144" t="s">
        <v>1</v>
      </c>
      <c r="N147" s="145" t="s">
        <v>39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92</v>
      </c>
      <c r="AT147" s="148" t="s">
        <v>153</v>
      </c>
      <c r="AU147" s="148" t="s">
        <v>82</v>
      </c>
      <c r="AY147" s="16" t="s">
        <v>151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6" t="s">
        <v>78</v>
      </c>
      <c r="BK147" s="149">
        <f>ROUND(I147*H147,2)</f>
        <v>0</v>
      </c>
      <c r="BL147" s="16" t="s">
        <v>92</v>
      </c>
      <c r="BM147" s="148" t="s">
        <v>854</v>
      </c>
    </row>
    <row r="148" spans="2:65" s="12" customFormat="1" ht="10.199999999999999">
      <c r="B148" s="150"/>
      <c r="D148" s="151" t="s">
        <v>158</v>
      </c>
      <c r="F148" s="153" t="s">
        <v>855</v>
      </c>
      <c r="H148" s="154">
        <v>25.02</v>
      </c>
      <c r="I148" s="155"/>
      <c r="L148" s="150"/>
      <c r="M148" s="156"/>
      <c r="T148" s="157"/>
      <c r="AT148" s="152" t="s">
        <v>158</v>
      </c>
      <c r="AU148" s="152" t="s">
        <v>82</v>
      </c>
      <c r="AV148" s="12" t="s">
        <v>82</v>
      </c>
      <c r="AW148" s="12" t="s">
        <v>4</v>
      </c>
      <c r="AX148" s="12" t="s">
        <v>78</v>
      </c>
      <c r="AY148" s="152" t="s">
        <v>151</v>
      </c>
    </row>
    <row r="149" spans="2:65" s="1" customFormat="1" ht="16.5" customHeight="1">
      <c r="B149" s="31"/>
      <c r="C149" s="136" t="s">
        <v>198</v>
      </c>
      <c r="D149" s="136" t="s">
        <v>153</v>
      </c>
      <c r="E149" s="137" t="s">
        <v>199</v>
      </c>
      <c r="F149" s="138" t="s">
        <v>200</v>
      </c>
      <c r="G149" s="139" t="s">
        <v>177</v>
      </c>
      <c r="H149" s="140">
        <v>7.4</v>
      </c>
      <c r="I149" s="141"/>
      <c r="J149" s="142">
        <f>ROUND(I149*H149,2)</f>
        <v>0</v>
      </c>
      <c r="K149" s="143"/>
      <c r="L149" s="31"/>
      <c r="M149" s="144" t="s">
        <v>1</v>
      </c>
      <c r="N149" s="145" t="s">
        <v>39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92</v>
      </c>
      <c r="AT149" s="148" t="s">
        <v>153</v>
      </c>
      <c r="AU149" s="148" t="s">
        <v>82</v>
      </c>
      <c r="AY149" s="16" t="s">
        <v>151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6" t="s">
        <v>78</v>
      </c>
      <c r="BK149" s="149">
        <f>ROUND(I149*H149,2)</f>
        <v>0</v>
      </c>
      <c r="BL149" s="16" t="s">
        <v>92</v>
      </c>
      <c r="BM149" s="148" t="s">
        <v>856</v>
      </c>
    </row>
    <row r="150" spans="2:65" s="12" customFormat="1" ht="10.199999999999999">
      <c r="B150" s="150"/>
      <c r="D150" s="151" t="s">
        <v>158</v>
      </c>
      <c r="E150" s="152" t="s">
        <v>1</v>
      </c>
      <c r="F150" s="153" t="s">
        <v>857</v>
      </c>
      <c r="H150" s="154">
        <v>7.4</v>
      </c>
      <c r="I150" s="155"/>
      <c r="L150" s="150"/>
      <c r="M150" s="156"/>
      <c r="T150" s="157"/>
      <c r="AT150" s="152" t="s">
        <v>158</v>
      </c>
      <c r="AU150" s="152" t="s">
        <v>82</v>
      </c>
      <c r="AV150" s="12" t="s">
        <v>82</v>
      </c>
      <c r="AW150" s="12" t="s">
        <v>31</v>
      </c>
      <c r="AX150" s="12" t="s">
        <v>78</v>
      </c>
      <c r="AY150" s="152" t="s">
        <v>151</v>
      </c>
    </row>
    <row r="151" spans="2:65" s="1" customFormat="1" ht="37.799999999999997" customHeight="1">
      <c r="B151" s="31"/>
      <c r="C151" s="136" t="s">
        <v>203</v>
      </c>
      <c r="D151" s="136" t="s">
        <v>153</v>
      </c>
      <c r="E151" s="137" t="s">
        <v>204</v>
      </c>
      <c r="F151" s="138" t="s">
        <v>205</v>
      </c>
      <c r="G151" s="139" t="s">
        <v>156</v>
      </c>
      <c r="H151" s="140">
        <v>123.9</v>
      </c>
      <c r="I151" s="141"/>
      <c r="J151" s="142">
        <f>ROUND(I151*H151,2)</f>
        <v>0</v>
      </c>
      <c r="K151" s="143"/>
      <c r="L151" s="31"/>
      <c r="M151" s="144" t="s">
        <v>1</v>
      </c>
      <c r="N151" s="145" t="s">
        <v>39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92</v>
      </c>
      <c r="AT151" s="148" t="s">
        <v>153</v>
      </c>
      <c r="AU151" s="148" t="s">
        <v>82</v>
      </c>
      <c r="AY151" s="16" t="s">
        <v>151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6" t="s">
        <v>78</v>
      </c>
      <c r="BK151" s="149">
        <f>ROUND(I151*H151,2)</f>
        <v>0</v>
      </c>
      <c r="BL151" s="16" t="s">
        <v>92</v>
      </c>
      <c r="BM151" s="148" t="s">
        <v>858</v>
      </c>
    </row>
    <row r="152" spans="2:65" s="1" customFormat="1" ht="24.15" customHeight="1">
      <c r="B152" s="31"/>
      <c r="C152" s="136" t="s">
        <v>8</v>
      </c>
      <c r="D152" s="136" t="s">
        <v>153</v>
      </c>
      <c r="E152" s="137" t="s">
        <v>207</v>
      </c>
      <c r="F152" s="138" t="s">
        <v>208</v>
      </c>
      <c r="G152" s="139" t="s">
        <v>156</v>
      </c>
      <c r="H152" s="140">
        <v>217.03</v>
      </c>
      <c r="I152" s="141"/>
      <c r="J152" s="142">
        <f>ROUND(I152*H152,2)</f>
        <v>0</v>
      </c>
      <c r="K152" s="143"/>
      <c r="L152" s="31"/>
      <c r="M152" s="144" t="s">
        <v>1</v>
      </c>
      <c r="N152" s="145" t="s">
        <v>39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92</v>
      </c>
      <c r="AT152" s="148" t="s">
        <v>153</v>
      </c>
      <c r="AU152" s="148" t="s">
        <v>82</v>
      </c>
      <c r="AY152" s="16" t="s">
        <v>151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6" t="s">
        <v>78</v>
      </c>
      <c r="BK152" s="149">
        <f>ROUND(I152*H152,2)</f>
        <v>0</v>
      </c>
      <c r="BL152" s="16" t="s">
        <v>92</v>
      </c>
      <c r="BM152" s="148" t="s">
        <v>859</v>
      </c>
    </row>
    <row r="153" spans="2:65" s="12" customFormat="1" ht="10.199999999999999">
      <c r="B153" s="150"/>
      <c r="D153" s="151" t="s">
        <v>158</v>
      </c>
      <c r="E153" s="152" t="s">
        <v>1</v>
      </c>
      <c r="F153" s="153" t="s">
        <v>860</v>
      </c>
      <c r="H153" s="154">
        <v>184.1</v>
      </c>
      <c r="I153" s="155"/>
      <c r="L153" s="150"/>
      <c r="M153" s="156"/>
      <c r="T153" s="157"/>
      <c r="AT153" s="152" t="s">
        <v>158</v>
      </c>
      <c r="AU153" s="152" t="s">
        <v>82</v>
      </c>
      <c r="AV153" s="12" t="s">
        <v>82</v>
      </c>
      <c r="AW153" s="12" t="s">
        <v>31</v>
      </c>
      <c r="AX153" s="12" t="s">
        <v>74</v>
      </c>
      <c r="AY153" s="152" t="s">
        <v>151</v>
      </c>
    </row>
    <row r="154" spans="2:65" s="12" customFormat="1" ht="10.199999999999999">
      <c r="B154" s="150"/>
      <c r="D154" s="151" t="s">
        <v>158</v>
      </c>
      <c r="E154" s="152" t="s">
        <v>1</v>
      </c>
      <c r="F154" s="153" t="s">
        <v>861</v>
      </c>
      <c r="H154" s="154">
        <v>4.2</v>
      </c>
      <c r="I154" s="155"/>
      <c r="L154" s="150"/>
      <c r="M154" s="156"/>
      <c r="T154" s="157"/>
      <c r="AT154" s="152" t="s">
        <v>158</v>
      </c>
      <c r="AU154" s="152" t="s">
        <v>82</v>
      </c>
      <c r="AV154" s="12" t="s">
        <v>82</v>
      </c>
      <c r="AW154" s="12" t="s">
        <v>31</v>
      </c>
      <c r="AX154" s="12" t="s">
        <v>74</v>
      </c>
      <c r="AY154" s="152" t="s">
        <v>151</v>
      </c>
    </row>
    <row r="155" spans="2:65" s="12" customFormat="1" ht="10.199999999999999">
      <c r="B155" s="150"/>
      <c r="D155" s="151" t="s">
        <v>158</v>
      </c>
      <c r="E155" s="152" t="s">
        <v>1</v>
      </c>
      <c r="F155" s="153" t="s">
        <v>862</v>
      </c>
      <c r="H155" s="154">
        <v>3.8</v>
      </c>
      <c r="I155" s="155"/>
      <c r="L155" s="150"/>
      <c r="M155" s="156"/>
      <c r="T155" s="157"/>
      <c r="AT155" s="152" t="s">
        <v>158</v>
      </c>
      <c r="AU155" s="152" t="s">
        <v>82</v>
      </c>
      <c r="AV155" s="12" t="s">
        <v>82</v>
      </c>
      <c r="AW155" s="12" t="s">
        <v>31</v>
      </c>
      <c r="AX155" s="12" t="s">
        <v>74</v>
      </c>
      <c r="AY155" s="152" t="s">
        <v>151</v>
      </c>
    </row>
    <row r="156" spans="2:65" s="12" customFormat="1" ht="10.199999999999999">
      <c r="B156" s="150"/>
      <c r="D156" s="151" t="s">
        <v>158</v>
      </c>
      <c r="E156" s="152" t="s">
        <v>1</v>
      </c>
      <c r="F156" s="153" t="s">
        <v>601</v>
      </c>
      <c r="H156" s="154">
        <v>5.2</v>
      </c>
      <c r="I156" s="155"/>
      <c r="L156" s="150"/>
      <c r="M156" s="156"/>
      <c r="T156" s="157"/>
      <c r="AT156" s="152" t="s">
        <v>158</v>
      </c>
      <c r="AU156" s="152" t="s">
        <v>82</v>
      </c>
      <c r="AV156" s="12" t="s">
        <v>82</v>
      </c>
      <c r="AW156" s="12" t="s">
        <v>31</v>
      </c>
      <c r="AX156" s="12" t="s">
        <v>74</v>
      </c>
      <c r="AY156" s="152" t="s">
        <v>151</v>
      </c>
    </row>
    <row r="157" spans="2:65" s="13" customFormat="1" ht="10.199999999999999">
      <c r="B157" s="158"/>
      <c r="D157" s="151" t="s">
        <v>158</v>
      </c>
      <c r="E157" s="159" t="s">
        <v>1</v>
      </c>
      <c r="F157" s="160" t="s">
        <v>181</v>
      </c>
      <c r="H157" s="161">
        <v>197.3</v>
      </c>
      <c r="I157" s="162"/>
      <c r="L157" s="158"/>
      <c r="M157" s="163"/>
      <c r="T157" s="164"/>
      <c r="AT157" s="159" t="s">
        <v>158</v>
      </c>
      <c r="AU157" s="159" t="s">
        <v>82</v>
      </c>
      <c r="AV157" s="13" t="s">
        <v>92</v>
      </c>
      <c r="AW157" s="13" t="s">
        <v>31</v>
      </c>
      <c r="AX157" s="13" t="s">
        <v>78</v>
      </c>
      <c r="AY157" s="159" t="s">
        <v>151</v>
      </c>
    </row>
    <row r="158" spans="2:65" s="12" customFormat="1" ht="10.199999999999999">
      <c r="B158" s="150"/>
      <c r="D158" s="151" t="s">
        <v>158</v>
      </c>
      <c r="F158" s="153" t="s">
        <v>863</v>
      </c>
      <c r="H158" s="154">
        <v>217.03</v>
      </c>
      <c r="I158" s="155"/>
      <c r="L158" s="150"/>
      <c r="M158" s="156"/>
      <c r="T158" s="157"/>
      <c r="AT158" s="152" t="s">
        <v>158</v>
      </c>
      <c r="AU158" s="152" t="s">
        <v>82</v>
      </c>
      <c r="AV158" s="12" t="s">
        <v>82</v>
      </c>
      <c r="AW158" s="12" t="s">
        <v>4</v>
      </c>
      <c r="AX158" s="12" t="s">
        <v>78</v>
      </c>
      <c r="AY158" s="152" t="s">
        <v>151</v>
      </c>
    </row>
    <row r="159" spans="2:65" s="11" customFormat="1" ht="22.8" customHeight="1">
      <c r="B159" s="124"/>
      <c r="D159" s="125" t="s">
        <v>73</v>
      </c>
      <c r="E159" s="134" t="s">
        <v>170</v>
      </c>
      <c r="F159" s="134" t="s">
        <v>217</v>
      </c>
      <c r="I159" s="127"/>
      <c r="J159" s="135">
        <f>BK159</f>
        <v>0</v>
      </c>
      <c r="L159" s="124"/>
      <c r="M159" s="129"/>
      <c r="P159" s="130">
        <f>SUM(P160:P199)</f>
        <v>0</v>
      </c>
      <c r="R159" s="130">
        <f>SUM(R160:R199)</f>
        <v>173.21763300000001</v>
      </c>
      <c r="T159" s="131">
        <f>SUM(T160:T199)</f>
        <v>0</v>
      </c>
      <c r="AR159" s="125" t="s">
        <v>78</v>
      </c>
      <c r="AT159" s="132" t="s">
        <v>73</v>
      </c>
      <c r="AU159" s="132" t="s">
        <v>78</v>
      </c>
      <c r="AY159" s="125" t="s">
        <v>151</v>
      </c>
      <c r="BK159" s="133">
        <f>SUM(BK160:BK199)</f>
        <v>0</v>
      </c>
    </row>
    <row r="160" spans="2:65" s="1" customFormat="1" ht="21.75" customHeight="1">
      <c r="B160" s="31"/>
      <c r="C160" s="136" t="s">
        <v>218</v>
      </c>
      <c r="D160" s="136" t="s">
        <v>153</v>
      </c>
      <c r="E160" s="137" t="s">
        <v>219</v>
      </c>
      <c r="F160" s="138" t="s">
        <v>220</v>
      </c>
      <c r="G160" s="139" t="s">
        <v>156</v>
      </c>
      <c r="H160" s="140">
        <v>197.3</v>
      </c>
      <c r="I160" s="141"/>
      <c r="J160" s="142">
        <f>ROUND(I160*H160,2)</f>
        <v>0</v>
      </c>
      <c r="K160" s="143"/>
      <c r="L160" s="31"/>
      <c r="M160" s="144" t="s">
        <v>1</v>
      </c>
      <c r="N160" s="145" t="s">
        <v>39</v>
      </c>
      <c r="P160" s="146">
        <f>O160*H160</f>
        <v>0</v>
      </c>
      <c r="Q160" s="146">
        <v>9.1999999999999998E-2</v>
      </c>
      <c r="R160" s="146">
        <f>Q160*H160</f>
        <v>18.151600000000002</v>
      </c>
      <c r="S160" s="146">
        <v>0</v>
      </c>
      <c r="T160" s="147">
        <f>S160*H160</f>
        <v>0</v>
      </c>
      <c r="AR160" s="148" t="s">
        <v>92</v>
      </c>
      <c r="AT160" s="148" t="s">
        <v>153</v>
      </c>
      <c r="AU160" s="148" t="s">
        <v>82</v>
      </c>
      <c r="AY160" s="16" t="s">
        <v>151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6" t="s">
        <v>78</v>
      </c>
      <c r="BK160" s="149">
        <f>ROUND(I160*H160,2)</f>
        <v>0</v>
      </c>
      <c r="BL160" s="16" t="s">
        <v>92</v>
      </c>
      <c r="BM160" s="148" t="s">
        <v>864</v>
      </c>
    </row>
    <row r="161" spans="2:65" s="12" customFormat="1" ht="10.199999999999999">
      <c r="B161" s="150"/>
      <c r="D161" s="151" t="s">
        <v>158</v>
      </c>
      <c r="E161" s="152" t="s">
        <v>1</v>
      </c>
      <c r="F161" s="153" t="s">
        <v>860</v>
      </c>
      <c r="H161" s="154">
        <v>184.1</v>
      </c>
      <c r="I161" s="155"/>
      <c r="L161" s="150"/>
      <c r="M161" s="156"/>
      <c r="T161" s="157"/>
      <c r="AT161" s="152" t="s">
        <v>158</v>
      </c>
      <c r="AU161" s="152" t="s">
        <v>82</v>
      </c>
      <c r="AV161" s="12" t="s">
        <v>82</v>
      </c>
      <c r="AW161" s="12" t="s">
        <v>31</v>
      </c>
      <c r="AX161" s="12" t="s">
        <v>74</v>
      </c>
      <c r="AY161" s="152" t="s">
        <v>151</v>
      </c>
    </row>
    <row r="162" spans="2:65" s="12" customFormat="1" ht="10.199999999999999">
      <c r="B162" s="150"/>
      <c r="D162" s="151" t="s">
        <v>158</v>
      </c>
      <c r="E162" s="152" t="s">
        <v>1</v>
      </c>
      <c r="F162" s="153" t="s">
        <v>861</v>
      </c>
      <c r="H162" s="154">
        <v>4.2</v>
      </c>
      <c r="I162" s="155"/>
      <c r="L162" s="150"/>
      <c r="M162" s="156"/>
      <c r="T162" s="157"/>
      <c r="AT162" s="152" t="s">
        <v>158</v>
      </c>
      <c r="AU162" s="152" t="s">
        <v>82</v>
      </c>
      <c r="AV162" s="12" t="s">
        <v>82</v>
      </c>
      <c r="AW162" s="12" t="s">
        <v>31</v>
      </c>
      <c r="AX162" s="12" t="s">
        <v>74</v>
      </c>
      <c r="AY162" s="152" t="s">
        <v>151</v>
      </c>
    </row>
    <row r="163" spans="2:65" s="12" customFormat="1" ht="10.199999999999999">
      <c r="B163" s="150"/>
      <c r="D163" s="151" t="s">
        <v>158</v>
      </c>
      <c r="E163" s="152" t="s">
        <v>1</v>
      </c>
      <c r="F163" s="153" t="s">
        <v>862</v>
      </c>
      <c r="H163" s="154">
        <v>3.8</v>
      </c>
      <c r="I163" s="155"/>
      <c r="L163" s="150"/>
      <c r="M163" s="156"/>
      <c r="T163" s="157"/>
      <c r="AT163" s="152" t="s">
        <v>158</v>
      </c>
      <c r="AU163" s="152" t="s">
        <v>82</v>
      </c>
      <c r="AV163" s="12" t="s">
        <v>82</v>
      </c>
      <c r="AW163" s="12" t="s">
        <v>31</v>
      </c>
      <c r="AX163" s="12" t="s">
        <v>74</v>
      </c>
      <c r="AY163" s="152" t="s">
        <v>151</v>
      </c>
    </row>
    <row r="164" spans="2:65" s="12" customFormat="1" ht="10.199999999999999">
      <c r="B164" s="150"/>
      <c r="D164" s="151" t="s">
        <v>158</v>
      </c>
      <c r="E164" s="152" t="s">
        <v>1</v>
      </c>
      <c r="F164" s="153" t="s">
        <v>601</v>
      </c>
      <c r="H164" s="154">
        <v>5.2</v>
      </c>
      <c r="I164" s="155"/>
      <c r="L164" s="150"/>
      <c r="M164" s="156"/>
      <c r="T164" s="157"/>
      <c r="AT164" s="152" t="s">
        <v>158</v>
      </c>
      <c r="AU164" s="152" t="s">
        <v>82</v>
      </c>
      <c r="AV164" s="12" t="s">
        <v>82</v>
      </c>
      <c r="AW164" s="12" t="s">
        <v>31</v>
      </c>
      <c r="AX164" s="12" t="s">
        <v>74</v>
      </c>
      <c r="AY164" s="152" t="s">
        <v>151</v>
      </c>
    </row>
    <row r="165" spans="2:65" s="13" customFormat="1" ht="10.199999999999999">
      <c r="B165" s="158"/>
      <c r="D165" s="151" t="s">
        <v>158</v>
      </c>
      <c r="E165" s="159" t="s">
        <v>1</v>
      </c>
      <c r="F165" s="160" t="s">
        <v>181</v>
      </c>
      <c r="H165" s="161">
        <v>197.3</v>
      </c>
      <c r="I165" s="162"/>
      <c r="L165" s="158"/>
      <c r="M165" s="163"/>
      <c r="T165" s="164"/>
      <c r="AT165" s="159" t="s">
        <v>158</v>
      </c>
      <c r="AU165" s="159" t="s">
        <v>82</v>
      </c>
      <c r="AV165" s="13" t="s">
        <v>92</v>
      </c>
      <c r="AW165" s="13" t="s">
        <v>31</v>
      </c>
      <c r="AX165" s="13" t="s">
        <v>78</v>
      </c>
      <c r="AY165" s="159" t="s">
        <v>151</v>
      </c>
    </row>
    <row r="166" spans="2:65" s="1" customFormat="1" ht="24.15" customHeight="1">
      <c r="B166" s="31"/>
      <c r="C166" s="136" t="s">
        <v>222</v>
      </c>
      <c r="D166" s="136" t="s">
        <v>153</v>
      </c>
      <c r="E166" s="137" t="s">
        <v>228</v>
      </c>
      <c r="F166" s="138" t="s">
        <v>229</v>
      </c>
      <c r="G166" s="139" t="s">
        <v>156</v>
      </c>
      <c r="H166" s="140">
        <v>217.03</v>
      </c>
      <c r="I166" s="141"/>
      <c r="J166" s="142">
        <f>ROUND(I166*H166,2)</f>
        <v>0</v>
      </c>
      <c r="K166" s="143"/>
      <c r="L166" s="31"/>
      <c r="M166" s="144" t="s">
        <v>1</v>
      </c>
      <c r="N166" s="145" t="s">
        <v>39</v>
      </c>
      <c r="P166" s="146">
        <f>O166*H166</f>
        <v>0</v>
      </c>
      <c r="Q166" s="146">
        <v>0.46</v>
      </c>
      <c r="R166" s="146">
        <f>Q166*H166</f>
        <v>99.833800000000011</v>
      </c>
      <c r="S166" s="146">
        <v>0</v>
      </c>
      <c r="T166" s="147">
        <f>S166*H166</f>
        <v>0</v>
      </c>
      <c r="AR166" s="148" t="s">
        <v>92</v>
      </c>
      <c r="AT166" s="148" t="s">
        <v>153</v>
      </c>
      <c r="AU166" s="148" t="s">
        <v>82</v>
      </c>
      <c r="AY166" s="16" t="s">
        <v>151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6" t="s">
        <v>78</v>
      </c>
      <c r="BK166" s="149">
        <f>ROUND(I166*H166,2)</f>
        <v>0</v>
      </c>
      <c r="BL166" s="16" t="s">
        <v>92</v>
      </c>
      <c r="BM166" s="148" t="s">
        <v>865</v>
      </c>
    </row>
    <row r="167" spans="2:65" s="12" customFormat="1" ht="10.199999999999999">
      <c r="B167" s="150"/>
      <c r="D167" s="151" t="s">
        <v>158</v>
      </c>
      <c r="E167" s="152" t="s">
        <v>1</v>
      </c>
      <c r="F167" s="153" t="s">
        <v>860</v>
      </c>
      <c r="H167" s="154">
        <v>184.1</v>
      </c>
      <c r="I167" s="155"/>
      <c r="L167" s="150"/>
      <c r="M167" s="156"/>
      <c r="T167" s="157"/>
      <c r="AT167" s="152" t="s">
        <v>158</v>
      </c>
      <c r="AU167" s="152" t="s">
        <v>82</v>
      </c>
      <c r="AV167" s="12" t="s">
        <v>82</v>
      </c>
      <c r="AW167" s="12" t="s">
        <v>31</v>
      </c>
      <c r="AX167" s="12" t="s">
        <v>74</v>
      </c>
      <c r="AY167" s="152" t="s">
        <v>151</v>
      </c>
    </row>
    <row r="168" spans="2:65" s="12" customFormat="1" ht="10.199999999999999">
      <c r="B168" s="150"/>
      <c r="D168" s="151" t="s">
        <v>158</v>
      </c>
      <c r="E168" s="152" t="s">
        <v>1</v>
      </c>
      <c r="F168" s="153" t="s">
        <v>861</v>
      </c>
      <c r="H168" s="154">
        <v>4.2</v>
      </c>
      <c r="I168" s="155"/>
      <c r="L168" s="150"/>
      <c r="M168" s="156"/>
      <c r="T168" s="157"/>
      <c r="AT168" s="152" t="s">
        <v>158</v>
      </c>
      <c r="AU168" s="152" t="s">
        <v>82</v>
      </c>
      <c r="AV168" s="12" t="s">
        <v>82</v>
      </c>
      <c r="AW168" s="12" t="s">
        <v>31</v>
      </c>
      <c r="AX168" s="12" t="s">
        <v>74</v>
      </c>
      <c r="AY168" s="152" t="s">
        <v>151</v>
      </c>
    </row>
    <row r="169" spans="2:65" s="12" customFormat="1" ht="10.199999999999999">
      <c r="B169" s="150"/>
      <c r="D169" s="151" t="s">
        <v>158</v>
      </c>
      <c r="E169" s="152" t="s">
        <v>1</v>
      </c>
      <c r="F169" s="153" t="s">
        <v>862</v>
      </c>
      <c r="H169" s="154">
        <v>3.8</v>
      </c>
      <c r="I169" s="155"/>
      <c r="L169" s="150"/>
      <c r="M169" s="156"/>
      <c r="T169" s="157"/>
      <c r="AT169" s="152" t="s">
        <v>158</v>
      </c>
      <c r="AU169" s="152" t="s">
        <v>82</v>
      </c>
      <c r="AV169" s="12" t="s">
        <v>82</v>
      </c>
      <c r="AW169" s="12" t="s">
        <v>31</v>
      </c>
      <c r="AX169" s="12" t="s">
        <v>74</v>
      </c>
      <c r="AY169" s="152" t="s">
        <v>151</v>
      </c>
    </row>
    <row r="170" spans="2:65" s="12" customFormat="1" ht="10.199999999999999">
      <c r="B170" s="150"/>
      <c r="D170" s="151" t="s">
        <v>158</v>
      </c>
      <c r="E170" s="152" t="s">
        <v>1</v>
      </c>
      <c r="F170" s="153" t="s">
        <v>601</v>
      </c>
      <c r="H170" s="154">
        <v>5.2</v>
      </c>
      <c r="I170" s="155"/>
      <c r="L170" s="150"/>
      <c r="M170" s="156"/>
      <c r="T170" s="157"/>
      <c r="AT170" s="152" t="s">
        <v>158</v>
      </c>
      <c r="AU170" s="152" t="s">
        <v>82</v>
      </c>
      <c r="AV170" s="12" t="s">
        <v>82</v>
      </c>
      <c r="AW170" s="12" t="s">
        <v>31</v>
      </c>
      <c r="AX170" s="12" t="s">
        <v>74</v>
      </c>
      <c r="AY170" s="152" t="s">
        <v>151</v>
      </c>
    </row>
    <row r="171" spans="2:65" s="13" customFormat="1" ht="10.199999999999999">
      <c r="B171" s="158"/>
      <c r="D171" s="151" t="s">
        <v>158</v>
      </c>
      <c r="E171" s="159" t="s">
        <v>1</v>
      </c>
      <c r="F171" s="160" t="s">
        <v>181</v>
      </c>
      <c r="H171" s="161">
        <v>197.3</v>
      </c>
      <c r="I171" s="162"/>
      <c r="L171" s="158"/>
      <c r="M171" s="163"/>
      <c r="T171" s="164"/>
      <c r="AT171" s="159" t="s">
        <v>158</v>
      </c>
      <c r="AU171" s="159" t="s">
        <v>82</v>
      </c>
      <c r="AV171" s="13" t="s">
        <v>92</v>
      </c>
      <c r="AW171" s="13" t="s">
        <v>31</v>
      </c>
      <c r="AX171" s="13" t="s">
        <v>78</v>
      </c>
      <c r="AY171" s="159" t="s">
        <v>151</v>
      </c>
    </row>
    <row r="172" spans="2:65" s="12" customFormat="1" ht="10.199999999999999">
      <c r="B172" s="150"/>
      <c r="D172" s="151" t="s">
        <v>158</v>
      </c>
      <c r="F172" s="153" t="s">
        <v>863</v>
      </c>
      <c r="H172" s="154">
        <v>217.03</v>
      </c>
      <c r="I172" s="155"/>
      <c r="L172" s="150"/>
      <c r="M172" s="156"/>
      <c r="T172" s="157"/>
      <c r="AT172" s="152" t="s">
        <v>158</v>
      </c>
      <c r="AU172" s="152" t="s">
        <v>82</v>
      </c>
      <c r="AV172" s="12" t="s">
        <v>82</v>
      </c>
      <c r="AW172" s="12" t="s">
        <v>4</v>
      </c>
      <c r="AX172" s="12" t="s">
        <v>78</v>
      </c>
      <c r="AY172" s="152" t="s">
        <v>151</v>
      </c>
    </row>
    <row r="173" spans="2:65" s="1" customFormat="1" ht="33" customHeight="1">
      <c r="B173" s="31"/>
      <c r="C173" s="136" t="s">
        <v>227</v>
      </c>
      <c r="D173" s="136" t="s">
        <v>153</v>
      </c>
      <c r="E173" s="137" t="s">
        <v>233</v>
      </c>
      <c r="F173" s="138" t="s">
        <v>234</v>
      </c>
      <c r="G173" s="139" t="s">
        <v>156</v>
      </c>
      <c r="H173" s="140">
        <v>39.299999999999997</v>
      </c>
      <c r="I173" s="141"/>
      <c r="J173" s="142">
        <f>ROUND(I173*H173,2)</f>
        <v>0</v>
      </c>
      <c r="K173" s="143"/>
      <c r="L173" s="31"/>
      <c r="M173" s="144" t="s">
        <v>1</v>
      </c>
      <c r="N173" s="145" t="s">
        <v>39</v>
      </c>
      <c r="P173" s="146">
        <f>O173*H173</f>
        <v>0</v>
      </c>
      <c r="Q173" s="146">
        <v>0.13188</v>
      </c>
      <c r="R173" s="146">
        <f>Q173*H173</f>
        <v>5.1828839999999996</v>
      </c>
      <c r="S173" s="146">
        <v>0</v>
      </c>
      <c r="T173" s="147">
        <f>S173*H173</f>
        <v>0</v>
      </c>
      <c r="AR173" s="148" t="s">
        <v>92</v>
      </c>
      <c r="AT173" s="148" t="s">
        <v>153</v>
      </c>
      <c r="AU173" s="148" t="s">
        <v>82</v>
      </c>
      <c r="AY173" s="16" t="s">
        <v>151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6" t="s">
        <v>78</v>
      </c>
      <c r="BK173" s="149">
        <f>ROUND(I173*H173,2)</f>
        <v>0</v>
      </c>
      <c r="BL173" s="16" t="s">
        <v>92</v>
      </c>
      <c r="BM173" s="148" t="s">
        <v>866</v>
      </c>
    </row>
    <row r="174" spans="2:65" s="12" customFormat="1" ht="10.199999999999999">
      <c r="B174" s="150"/>
      <c r="D174" s="151" t="s">
        <v>158</v>
      </c>
      <c r="E174" s="152" t="s">
        <v>1</v>
      </c>
      <c r="F174" s="153" t="s">
        <v>845</v>
      </c>
      <c r="H174" s="154">
        <v>39.299999999999997</v>
      </c>
      <c r="I174" s="155"/>
      <c r="L174" s="150"/>
      <c r="M174" s="156"/>
      <c r="T174" s="157"/>
      <c r="AT174" s="152" t="s">
        <v>158</v>
      </c>
      <c r="AU174" s="152" t="s">
        <v>82</v>
      </c>
      <c r="AV174" s="12" t="s">
        <v>82</v>
      </c>
      <c r="AW174" s="12" t="s">
        <v>31</v>
      </c>
      <c r="AX174" s="12" t="s">
        <v>78</v>
      </c>
      <c r="AY174" s="152" t="s">
        <v>151</v>
      </c>
    </row>
    <row r="175" spans="2:65" s="1" customFormat="1" ht="24.15" customHeight="1">
      <c r="B175" s="31"/>
      <c r="C175" s="136" t="s">
        <v>232</v>
      </c>
      <c r="D175" s="136" t="s">
        <v>153</v>
      </c>
      <c r="E175" s="137" t="s">
        <v>242</v>
      </c>
      <c r="F175" s="138" t="s">
        <v>243</v>
      </c>
      <c r="G175" s="139" t="s">
        <v>156</v>
      </c>
      <c r="H175" s="140">
        <v>39.299999999999997</v>
      </c>
      <c r="I175" s="141"/>
      <c r="J175" s="142">
        <f>ROUND(I175*H175,2)</f>
        <v>0</v>
      </c>
      <c r="K175" s="143"/>
      <c r="L175" s="31"/>
      <c r="M175" s="144" t="s">
        <v>1</v>
      </c>
      <c r="N175" s="145" t="s">
        <v>39</v>
      </c>
      <c r="P175" s="146">
        <f>O175*H175</f>
        <v>0</v>
      </c>
      <c r="Q175" s="146">
        <v>6.0099999999999997E-3</v>
      </c>
      <c r="R175" s="146">
        <f>Q175*H175</f>
        <v>0.23619299999999996</v>
      </c>
      <c r="S175" s="146">
        <v>0</v>
      </c>
      <c r="T175" s="147">
        <f>S175*H175</f>
        <v>0</v>
      </c>
      <c r="AR175" s="148" t="s">
        <v>92</v>
      </c>
      <c r="AT175" s="148" t="s">
        <v>153</v>
      </c>
      <c r="AU175" s="148" t="s">
        <v>82</v>
      </c>
      <c r="AY175" s="16" t="s">
        <v>151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6" t="s">
        <v>78</v>
      </c>
      <c r="BK175" s="149">
        <f>ROUND(I175*H175,2)</f>
        <v>0</v>
      </c>
      <c r="BL175" s="16" t="s">
        <v>92</v>
      </c>
      <c r="BM175" s="148" t="s">
        <v>867</v>
      </c>
    </row>
    <row r="176" spans="2:65" s="12" customFormat="1" ht="10.199999999999999">
      <c r="B176" s="150"/>
      <c r="D176" s="151" t="s">
        <v>158</v>
      </c>
      <c r="E176" s="152" t="s">
        <v>1</v>
      </c>
      <c r="F176" s="153" t="s">
        <v>845</v>
      </c>
      <c r="H176" s="154">
        <v>39.299999999999997</v>
      </c>
      <c r="I176" s="155"/>
      <c r="L176" s="150"/>
      <c r="M176" s="156"/>
      <c r="T176" s="157"/>
      <c r="AT176" s="152" t="s">
        <v>158</v>
      </c>
      <c r="AU176" s="152" t="s">
        <v>82</v>
      </c>
      <c r="AV176" s="12" t="s">
        <v>82</v>
      </c>
      <c r="AW176" s="12" t="s">
        <v>31</v>
      </c>
      <c r="AX176" s="12" t="s">
        <v>78</v>
      </c>
      <c r="AY176" s="152" t="s">
        <v>151</v>
      </c>
    </row>
    <row r="177" spans="2:65" s="1" customFormat="1" ht="21.75" customHeight="1">
      <c r="B177" s="31"/>
      <c r="C177" s="136" t="s">
        <v>236</v>
      </c>
      <c r="D177" s="136" t="s">
        <v>153</v>
      </c>
      <c r="E177" s="137" t="s">
        <v>246</v>
      </c>
      <c r="F177" s="138" t="s">
        <v>247</v>
      </c>
      <c r="G177" s="139" t="s">
        <v>156</v>
      </c>
      <c r="H177" s="140">
        <v>39.299999999999997</v>
      </c>
      <c r="I177" s="141"/>
      <c r="J177" s="142">
        <f>ROUND(I177*H177,2)</f>
        <v>0</v>
      </c>
      <c r="K177" s="143"/>
      <c r="L177" s="31"/>
      <c r="M177" s="144" t="s">
        <v>1</v>
      </c>
      <c r="N177" s="145" t="s">
        <v>39</v>
      </c>
      <c r="P177" s="146">
        <f>O177*H177</f>
        <v>0</v>
      </c>
      <c r="Q177" s="146">
        <v>5.1000000000000004E-4</v>
      </c>
      <c r="R177" s="146">
        <f>Q177*H177</f>
        <v>2.0042999999999998E-2</v>
      </c>
      <c r="S177" s="146">
        <v>0</v>
      </c>
      <c r="T177" s="147">
        <f>S177*H177</f>
        <v>0</v>
      </c>
      <c r="AR177" s="148" t="s">
        <v>92</v>
      </c>
      <c r="AT177" s="148" t="s">
        <v>153</v>
      </c>
      <c r="AU177" s="148" t="s">
        <v>82</v>
      </c>
      <c r="AY177" s="16" t="s">
        <v>151</v>
      </c>
      <c r="BE177" s="149">
        <f>IF(N177="základní",J177,0)</f>
        <v>0</v>
      </c>
      <c r="BF177" s="149">
        <f>IF(N177="snížená",J177,0)</f>
        <v>0</v>
      </c>
      <c r="BG177" s="149">
        <f>IF(N177="zákl. přenesená",J177,0)</f>
        <v>0</v>
      </c>
      <c r="BH177" s="149">
        <f>IF(N177="sníž. přenesená",J177,0)</f>
        <v>0</v>
      </c>
      <c r="BI177" s="149">
        <f>IF(N177="nulová",J177,0)</f>
        <v>0</v>
      </c>
      <c r="BJ177" s="16" t="s">
        <v>78</v>
      </c>
      <c r="BK177" s="149">
        <f>ROUND(I177*H177,2)</f>
        <v>0</v>
      </c>
      <c r="BL177" s="16" t="s">
        <v>92</v>
      </c>
      <c r="BM177" s="148" t="s">
        <v>868</v>
      </c>
    </row>
    <row r="178" spans="2:65" s="12" customFormat="1" ht="10.199999999999999">
      <c r="B178" s="150"/>
      <c r="D178" s="151" t="s">
        <v>158</v>
      </c>
      <c r="E178" s="152" t="s">
        <v>1</v>
      </c>
      <c r="F178" s="153" t="s">
        <v>845</v>
      </c>
      <c r="H178" s="154">
        <v>39.299999999999997</v>
      </c>
      <c r="I178" s="155"/>
      <c r="L178" s="150"/>
      <c r="M178" s="156"/>
      <c r="T178" s="157"/>
      <c r="AT178" s="152" t="s">
        <v>158</v>
      </c>
      <c r="AU178" s="152" t="s">
        <v>82</v>
      </c>
      <c r="AV178" s="12" t="s">
        <v>82</v>
      </c>
      <c r="AW178" s="12" t="s">
        <v>31</v>
      </c>
      <c r="AX178" s="12" t="s">
        <v>78</v>
      </c>
      <c r="AY178" s="152" t="s">
        <v>151</v>
      </c>
    </row>
    <row r="179" spans="2:65" s="1" customFormat="1" ht="33" customHeight="1">
      <c r="B179" s="31"/>
      <c r="C179" s="136" t="s">
        <v>241</v>
      </c>
      <c r="D179" s="136" t="s">
        <v>153</v>
      </c>
      <c r="E179" s="137" t="s">
        <v>250</v>
      </c>
      <c r="F179" s="138" t="s">
        <v>251</v>
      </c>
      <c r="G179" s="139" t="s">
        <v>156</v>
      </c>
      <c r="H179" s="140">
        <v>39.299999999999997</v>
      </c>
      <c r="I179" s="141"/>
      <c r="J179" s="142">
        <f>ROUND(I179*H179,2)</f>
        <v>0</v>
      </c>
      <c r="K179" s="143"/>
      <c r="L179" s="31"/>
      <c r="M179" s="144" t="s">
        <v>1</v>
      </c>
      <c r="N179" s="145" t="s">
        <v>39</v>
      </c>
      <c r="P179" s="146">
        <f>O179*H179</f>
        <v>0</v>
      </c>
      <c r="Q179" s="146">
        <v>0.12966</v>
      </c>
      <c r="R179" s="146">
        <f>Q179*H179</f>
        <v>5.0956379999999992</v>
      </c>
      <c r="S179" s="146">
        <v>0</v>
      </c>
      <c r="T179" s="147">
        <f>S179*H179</f>
        <v>0</v>
      </c>
      <c r="AR179" s="148" t="s">
        <v>92</v>
      </c>
      <c r="AT179" s="148" t="s">
        <v>153</v>
      </c>
      <c r="AU179" s="148" t="s">
        <v>82</v>
      </c>
      <c r="AY179" s="16" t="s">
        <v>151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6" t="s">
        <v>78</v>
      </c>
      <c r="BK179" s="149">
        <f>ROUND(I179*H179,2)</f>
        <v>0</v>
      </c>
      <c r="BL179" s="16" t="s">
        <v>92</v>
      </c>
      <c r="BM179" s="148" t="s">
        <v>869</v>
      </c>
    </row>
    <row r="180" spans="2:65" s="12" customFormat="1" ht="10.199999999999999">
      <c r="B180" s="150"/>
      <c r="D180" s="151" t="s">
        <v>158</v>
      </c>
      <c r="E180" s="152" t="s">
        <v>1</v>
      </c>
      <c r="F180" s="153" t="s">
        <v>845</v>
      </c>
      <c r="H180" s="154">
        <v>39.299999999999997</v>
      </c>
      <c r="I180" s="155"/>
      <c r="L180" s="150"/>
      <c r="M180" s="156"/>
      <c r="T180" s="157"/>
      <c r="AT180" s="152" t="s">
        <v>158</v>
      </c>
      <c r="AU180" s="152" t="s">
        <v>82</v>
      </c>
      <c r="AV180" s="12" t="s">
        <v>82</v>
      </c>
      <c r="AW180" s="12" t="s">
        <v>31</v>
      </c>
      <c r="AX180" s="12" t="s">
        <v>78</v>
      </c>
      <c r="AY180" s="152" t="s">
        <v>151</v>
      </c>
    </row>
    <row r="181" spans="2:65" s="1" customFormat="1" ht="33" customHeight="1">
      <c r="B181" s="31"/>
      <c r="C181" s="136" t="s">
        <v>245</v>
      </c>
      <c r="D181" s="136" t="s">
        <v>153</v>
      </c>
      <c r="E181" s="137" t="s">
        <v>253</v>
      </c>
      <c r="F181" s="138" t="s">
        <v>254</v>
      </c>
      <c r="G181" s="139" t="s">
        <v>156</v>
      </c>
      <c r="H181" s="140">
        <v>197.3</v>
      </c>
      <c r="I181" s="141"/>
      <c r="J181" s="142">
        <f>ROUND(I181*H181,2)</f>
        <v>0</v>
      </c>
      <c r="K181" s="143"/>
      <c r="L181" s="31"/>
      <c r="M181" s="144" t="s">
        <v>1</v>
      </c>
      <c r="N181" s="145" t="s">
        <v>39</v>
      </c>
      <c r="P181" s="146">
        <f>O181*H181</f>
        <v>0</v>
      </c>
      <c r="Q181" s="146">
        <v>8.9219999999999994E-2</v>
      </c>
      <c r="R181" s="146">
        <f>Q181*H181</f>
        <v>17.603106</v>
      </c>
      <c r="S181" s="146">
        <v>0</v>
      </c>
      <c r="T181" s="147">
        <f>S181*H181</f>
        <v>0</v>
      </c>
      <c r="AR181" s="148" t="s">
        <v>92</v>
      </c>
      <c r="AT181" s="148" t="s">
        <v>153</v>
      </c>
      <c r="AU181" s="148" t="s">
        <v>82</v>
      </c>
      <c r="AY181" s="16" t="s">
        <v>151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6" t="s">
        <v>78</v>
      </c>
      <c r="BK181" s="149">
        <f>ROUND(I181*H181,2)</f>
        <v>0</v>
      </c>
      <c r="BL181" s="16" t="s">
        <v>92</v>
      </c>
      <c r="BM181" s="148" t="s">
        <v>870</v>
      </c>
    </row>
    <row r="182" spans="2:65" s="12" customFormat="1" ht="10.199999999999999">
      <c r="B182" s="150"/>
      <c r="D182" s="151" t="s">
        <v>158</v>
      </c>
      <c r="E182" s="152" t="s">
        <v>1</v>
      </c>
      <c r="F182" s="153" t="s">
        <v>860</v>
      </c>
      <c r="H182" s="154">
        <v>184.1</v>
      </c>
      <c r="I182" s="155"/>
      <c r="L182" s="150"/>
      <c r="M182" s="156"/>
      <c r="T182" s="157"/>
      <c r="AT182" s="152" t="s">
        <v>158</v>
      </c>
      <c r="AU182" s="152" t="s">
        <v>82</v>
      </c>
      <c r="AV182" s="12" t="s">
        <v>82</v>
      </c>
      <c r="AW182" s="12" t="s">
        <v>31</v>
      </c>
      <c r="AX182" s="12" t="s">
        <v>74</v>
      </c>
      <c r="AY182" s="152" t="s">
        <v>151</v>
      </c>
    </row>
    <row r="183" spans="2:65" s="12" customFormat="1" ht="10.199999999999999">
      <c r="B183" s="150"/>
      <c r="D183" s="151" t="s">
        <v>158</v>
      </c>
      <c r="E183" s="152" t="s">
        <v>1</v>
      </c>
      <c r="F183" s="153" t="s">
        <v>861</v>
      </c>
      <c r="H183" s="154">
        <v>4.2</v>
      </c>
      <c r="I183" s="155"/>
      <c r="L183" s="150"/>
      <c r="M183" s="156"/>
      <c r="T183" s="157"/>
      <c r="AT183" s="152" t="s">
        <v>158</v>
      </c>
      <c r="AU183" s="152" t="s">
        <v>82</v>
      </c>
      <c r="AV183" s="12" t="s">
        <v>82</v>
      </c>
      <c r="AW183" s="12" t="s">
        <v>31</v>
      </c>
      <c r="AX183" s="12" t="s">
        <v>74</v>
      </c>
      <c r="AY183" s="152" t="s">
        <v>151</v>
      </c>
    </row>
    <row r="184" spans="2:65" s="12" customFormat="1" ht="10.199999999999999">
      <c r="B184" s="150"/>
      <c r="D184" s="151" t="s">
        <v>158</v>
      </c>
      <c r="E184" s="152" t="s">
        <v>1</v>
      </c>
      <c r="F184" s="153" t="s">
        <v>862</v>
      </c>
      <c r="H184" s="154">
        <v>3.8</v>
      </c>
      <c r="I184" s="155"/>
      <c r="L184" s="150"/>
      <c r="M184" s="156"/>
      <c r="T184" s="157"/>
      <c r="AT184" s="152" t="s">
        <v>158</v>
      </c>
      <c r="AU184" s="152" t="s">
        <v>82</v>
      </c>
      <c r="AV184" s="12" t="s">
        <v>82</v>
      </c>
      <c r="AW184" s="12" t="s">
        <v>31</v>
      </c>
      <c r="AX184" s="12" t="s">
        <v>74</v>
      </c>
      <c r="AY184" s="152" t="s">
        <v>151</v>
      </c>
    </row>
    <row r="185" spans="2:65" s="12" customFormat="1" ht="10.199999999999999">
      <c r="B185" s="150"/>
      <c r="D185" s="151" t="s">
        <v>158</v>
      </c>
      <c r="E185" s="152" t="s">
        <v>1</v>
      </c>
      <c r="F185" s="153" t="s">
        <v>601</v>
      </c>
      <c r="H185" s="154">
        <v>5.2</v>
      </c>
      <c r="I185" s="155"/>
      <c r="L185" s="150"/>
      <c r="M185" s="156"/>
      <c r="T185" s="157"/>
      <c r="AT185" s="152" t="s">
        <v>158</v>
      </c>
      <c r="AU185" s="152" t="s">
        <v>82</v>
      </c>
      <c r="AV185" s="12" t="s">
        <v>82</v>
      </c>
      <c r="AW185" s="12" t="s">
        <v>31</v>
      </c>
      <c r="AX185" s="12" t="s">
        <v>74</v>
      </c>
      <c r="AY185" s="152" t="s">
        <v>151</v>
      </c>
    </row>
    <row r="186" spans="2:65" s="13" customFormat="1" ht="10.199999999999999">
      <c r="B186" s="158"/>
      <c r="D186" s="151" t="s">
        <v>158</v>
      </c>
      <c r="E186" s="159" t="s">
        <v>1</v>
      </c>
      <c r="F186" s="160" t="s">
        <v>181</v>
      </c>
      <c r="H186" s="161">
        <v>197.29999999999998</v>
      </c>
      <c r="I186" s="162"/>
      <c r="L186" s="158"/>
      <c r="M186" s="163"/>
      <c r="T186" s="164"/>
      <c r="AT186" s="159" t="s">
        <v>158</v>
      </c>
      <c r="AU186" s="159" t="s">
        <v>82</v>
      </c>
      <c r="AV186" s="13" t="s">
        <v>92</v>
      </c>
      <c r="AW186" s="13" t="s">
        <v>31</v>
      </c>
      <c r="AX186" s="13" t="s">
        <v>78</v>
      </c>
      <c r="AY186" s="159" t="s">
        <v>151</v>
      </c>
    </row>
    <row r="187" spans="2:65" s="1" customFormat="1" ht="21.75" customHeight="1">
      <c r="B187" s="31"/>
      <c r="C187" s="165" t="s">
        <v>249</v>
      </c>
      <c r="D187" s="165" t="s">
        <v>257</v>
      </c>
      <c r="E187" s="166" t="s">
        <v>258</v>
      </c>
      <c r="F187" s="167" t="s">
        <v>259</v>
      </c>
      <c r="G187" s="168" t="s">
        <v>156</v>
      </c>
      <c r="H187" s="169">
        <v>189.62299999999999</v>
      </c>
      <c r="I187" s="170"/>
      <c r="J187" s="171">
        <f>ROUND(I187*H187,2)</f>
        <v>0</v>
      </c>
      <c r="K187" s="172"/>
      <c r="L187" s="173"/>
      <c r="M187" s="174" t="s">
        <v>1</v>
      </c>
      <c r="N187" s="175" t="s">
        <v>39</v>
      </c>
      <c r="P187" s="146">
        <f>O187*H187</f>
        <v>0</v>
      </c>
      <c r="Q187" s="146">
        <v>0.13100000000000001</v>
      </c>
      <c r="R187" s="146">
        <f>Q187*H187</f>
        <v>24.840613000000001</v>
      </c>
      <c r="S187" s="146">
        <v>0</v>
      </c>
      <c r="T187" s="147">
        <f>S187*H187</f>
        <v>0</v>
      </c>
      <c r="AR187" s="148" t="s">
        <v>187</v>
      </c>
      <c r="AT187" s="148" t="s">
        <v>257</v>
      </c>
      <c r="AU187" s="148" t="s">
        <v>82</v>
      </c>
      <c r="AY187" s="16" t="s">
        <v>151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6" t="s">
        <v>78</v>
      </c>
      <c r="BK187" s="149">
        <f>ROUND(I187*H187,2)</f>
        <v>0</v>
      </c>
      <c r="BL187" s="16" t="s">
        <v>92</v>
      </c>
      <c r="BM187" s="148" t="s">
        <v>871</v>
      </c>
    </row>
    <row r="188" spans="2:65" s="12" customFormat="1" ht="10.199999999999999">
      <c r="B188" s="150"/>
      <c r="D188" s="151" t="s">
        <v>158</v>
      </c>
      <c r="E188" s="152" t="s">
        <v>1</v>
      </c>
      <c r="F188" s="153" t="s">
        <v>860</v>
      </c>
      <c r="H188" s="154">
        <v>184.1</v>
      </c>
      <c r="I188" s="155"/>
      <c r="L188" s="150"/>
      <c r="M188" s="156"/>
      <c r="T188" s="157"/>
      <c r="AT188" s="152" t="s">
        <v>158</v>
      </c>
      <c r="AU188" s="152" t="s">
        <v>82</v>
      </c>
      <c r="AV188" s="12" t="s">
        <v>82</v>
      </c>
      <c r="AW188" s="12" t="s">
        <v>31</v>
      </c>
      <c r="AX188" s="12" t="s">
        <v>78</v>
      </c>
      <c r="AY188" s="152" t="s">
        <v>151</v>
      </c>
    </row>
    <row r="189" spans="2:65" s="12" customFormat="1" ht="10.199999999999999">
      <c r="B189" s="150"/>
      <c r="D189" s="151" t="s">
        <v>158</v>
      </c>
      <c r="F189" s="153" t="s">
        <v>872</v>
      </c>
      <c r="H189" s="154">
        <v>189.62299999999999</v>
      </c>
      <c r="I189" s="155"/>
      <c r="L189" s="150"/>
      <c r="M189" s="156"/>
      <c r="T189" s="157"/>
      <c r="AT189" s="152" t="s">
        <v>158</v>
      </c>
      <c r="AU189" s="152" t="s">
        <v>82</v>
      </c>
      <c r="AV189" s="12" t="s">
        <v>82</v>
      </c>
      <c r="AW189" s="12" t="s">
        <v>4</v>
      </c>
      <c r="AX189" s="12" t="s">
        <v>78</v>
      </c>
      <c r="AY189" s="152" t="s">
        <v>151</v>
      </c>
    </row>
    <row r="190" spans="2:65" s="1" customFormat="1" ht="21.75" customHeight="1">
      <c r="B190" s="31"/>
      <c r="C190" s="165" t="s">
        <v>7</v>
      </c>
      <c r="D190" s="165" t="s">
        <v>257</v>
      </c>
      <c r="E190" s="166" t="s">
        <v>263</v>
      </c>
      <c r="F190" s="167" t="s">
        <v>264</v>
      </c>
      <c r="G190" s="168" t="s">
        <v>156</v>
      </c>
      <c r="H190" s="169">
        <v>3.9140000000000001</v>
      </c>
      <c r="I190" s="170"/>
      <c r="J190" s="171">
        <f>ROUND(I190*H190,2)</f>
        <v>0</v>
      </c>
      <c r="K190" s="172"/>
      <c r="L190" s="173"/>
      <c r="M190" s="174" t="s">
        <v>1</v>
      </c>
      <c r="N190" s="175" t="s">
        <v>39</v>
      </c>
      <c r="P190" s="146">
        <f>O190*H190</f>
        <v>0</v>
      </c>
      <c r="Q190" s="146">
        <v>0.13100000000000001</v>
      </c>
      <c r="R190" s="146">
        <f>Q190*H190</f>
        <v>0.51273400000000002</v>
      </c>
      <c r="S190" s="146">
        <v>0</v>
      </c>
      <c r="T190" s="147">
        <f>S190*H190</f>
        <v>0</v>
      </c>
      <c r="AR190" s="148" t="s">
        <v>187</v>
      </c>
      <c r="AT190" s="148" t="s">
        <v>257</v>
      </c>
      <c r="AU190" s="148" t="s">
        <v>82</v>
      </c>
      <c r="AY190" s="16" t="s">
        <v>151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6" t="s">
        <v>78</v>
      </c>
      <c r="BK190" s="149">
        <f>ROUND(I190*H190,2)</f>
        <v>0</v>
      </c>
      <c r="BL190" s="16" t="s">
        <v>92</v>
      </c>
      <c r="BM190" s="148" t="s">
        <v>873</v>
      </c>
    </row>
    <row r="191" spans="2:65" s="12" customFormat="1" ht="10.199999999999999">
      <c r="B191" s="150"/>
      <c r="D191" s="151" t="s">
        <v>158</v>
      </c>
      <c r="E191" s="152" t="s">
        <v>1</v>
      </c>
      <c r="F191" s="153" t="s">
        <v>862</v>
      </c>
      <c r="H191" s="154">
        <v>3.8</v>
      </c>
      <c r="I191" s="155"/>
      <c r="L191" s="150"/>
      <c r="M191" s="156"/>
      <c r="T191" s="157"/>
      <c r="AT191" s="152" t="s">
        <v>158</v>
      </c>
      <c r="AU191" s="152" t="s">
        <v>82</v>
      </c>
      <c r="AV191" s="12" t="s">
        <v>82</v>
      </c>
      <c r="AW191" s="12" t="s">
        <v>31</v>
      </c>
      <c r="AX191" s="12" t="s">
        <v>78</v>
      </c>
      <c r="AY191" s="152" t="s">
        <v>151</v>
      </c>
    </row>
    <row r="192" spans="2:65" s="12" customFormat="1" ht="10.199999999999999">
      <c r="B192" s="150"/>
      <c r="D192" s="151" t="s">
        <v>158</v>
      </c>
      <c r="F192" s="153" t="s">
        <v>874</v>
      </c>
      <c r="H192" s="154">
        <v>3.9140000000000001</v>
      </c>
      <c r="I192" s="155"/>
      <c r="L192" s="150"/>
      <c r="M192" s="156"/>
      <c r="T192" s="157"/>
      <c r="AT192" s="152" t="s">
        <v>158</v>
      </c>
      <c r="AU192" s="152" t="s">
        <v>82</v>
      </c>
      <c r="AV192" s="12" t="s">
        <v>82</v>
      </c>
      <c r="AW192" s="12" t="s">
        <v>4</v>
      </c>
      <c r="AX192" s="12" t="s">
        <v>78</v>
      </c>
      <c r="AY192" s="152" t="s">
        <v>151</v>
      </c>
    </row>
    <row r="193" spans="2:65" s="1" customFormat="1" ht="21.75" customHeight="1">
      <c r="B193" s="31"/>
      <c r="C193" s="165" t="s">
        <v>256</v>
      </c>
      <c r="D193" s="165" t="s">
        <v>257</v>
      </c>
      <c r="E193" s="166" t="s">
        <v>636</v>
      </c>
      <c r="F193" s="167" t="s">
        <v>637</v>
      </c>
      <c r="G193" s="168" t="s">
        <v>156</v>
      </c>
      <c r="H193" s="169">
        <v>5.3559999999999999</v>
      </c>
      <c r="I193" s="170"/>
      <c r="J193" s="171">
        <f>ROUND(I193*H193,2)</f>
        <v>0</v>
      </c>
      <c r="K193" s="172"/>
      <c r="L193" s="173"/>
      <c r="M193" s="174" t="s">
        <v>1</v>
      </c>
      <c r="N193" s="175" t="s">
        <v>39</v>
      </c>
      <c r="P193" s="146">
        <f>O193*H193</f>
        <v>0</v>
      </c>
      <c r="Q193" s="146">
        <v>0.13100000000000001</v>
      </c>
      <c r="R193" s="146">
        <f>Q193*H193</f>
        <v>0.70163600000000004</v>
      </c>
      <c r="S193" s="146">
        <v>0</v>
      </c>
      <c r="T193" s="147">
        <f>S193*H193</f>
        <v>0</v>
      </c>
      <c r="AR193" s="148" t="s">
        <v>187</v>
      </c>
      <c r="AT193" s="148" t="s">
        <v>257</v>
      </c>
      <c r="AU193" s="148" t="s">
        <v>82</v>
      </c>
      <c r="AY193" s="16" t="s">
        <v>151</v>
      </c>
      <c r="BE193" s="149">
        <f>IF(N193="základní",J193,0)</f>
        <v>0</v>
      </c>
      <c r="BF193" s="149">
        <f>IF(N193="snížená",J193,0)</f>
        <v>0</v>
      </c>
      <c r="BG193" s="149">
        <f>IF(N193="zákl. přenesená",J193,0)</f>
        <v>0</v>
      </c>
      <c r="BH193" s="149">
        <f>IF(N193="sníž. přenesená",J193,0)</f>
        <v>0</v>
      </c>
      <c r="BI193" s="149">
        <f>IF(N193="nulová",J193,0)</f>
        <v>0</v>
      </c>
      <c r="BJ193" s="16" t="s">
        <v>78</v>
      </c>
      <c r="BK193" s="149">
        <f>ROUND(I193*H193,2)</f>
        <v>0</v>
      </c>
      <c r="BL193" s="16" t="s">
        <v>92</v>
      </c>
      <c r="BM193" s="148" t="s">
        <v>875</v>
      </c>
    </row>
    <row r="194" spans="2:65" s="12" customFormat="1" ht="10.199999999999999">
      <c r="B194" s="150"/>
      <c r="D194" s="151" t="s">
        <v>158</v>
      </c>
      <c r="E194" s="152" t="s">
        <v>1</v>
      </c>
      <c r="F194" s="153" t="s">
        <v>639</v>
      </c>
      <c r="H194" s="154">
        <v>5.2</v>
      </c>
      <c r="I194" s="155"/>
      <c r="L194" s="150"/>
      <c r="M194" s="156"/>
      <c r="T194" s="157"/>
      <c r="AT194" s="152" t="s">
        <v>158</v>
      </c>
      <c r="AU194" s="152" t="s">
        <v>82</v>
      </c>
      <c r="AV194" s="12" t="s">
        <v>82</v>
      </c>
      <c r="AW194" s="12" t="s">
        <v>31</v>
      </c>
      <c r="AX194" s="12" t="s">
        <v>78</v>
      </c>
      <c r="AY194" s="152" t="s">
        <v>151</v>
      </c>
    </row>
    <row r="195" spans="2:65" s="12" customFormat="1" ht="10.199999999999999">
      <c r="B195" s="150"/>
      <c r="D195" s="151" t="s">
        <v>158</v>
      </c>
      <c r="F195" s="153" t="s">
        <v>640</v>
      </c>
      <c r="H195" s="154">
        <v>5.3559999999999999</v>
      </c>
      <c r="I195" s="155"/>
      <c r="L195" s="150"/>
      <c r="M195" s="156"/>
      <c r="T195" s="157"/>
      <c r="AT195" s="152" t="s">
        <v>158</v>
      </c>
      <c r="AU195" s="152" t="s">
        <v>82</v>
      </c>
      <c r="AV195" s="12" t="s">
        <v>82</v>
      </c>
      <c r="AW195" s="12" t="s">
        <v>4</v>
      </c>
      <c r="AX195" s="12" t="s">
        <v>78</v>
      </c>
      <c r="AY195" s="152" t="s">
        <v>151</v>
      </c>
    </row>
    <row r="196" spans="2:65" s="1" customFormat="1" ht="24.15" customHeight="1">
      <c r="B196" s="31"/>
      <c r="C196" s="165" t="s">
        <v>262</v>
      </c>
      <c r="D196" s="165" t="s">
        <v>257</v>
      </c>
      <c r="E196" s="166" t="s">
        <v>268</v>
      </c>
      <c r="F196" s="167" t="s">
        <v>269</v>
      </c>
      <c r="G196" s="168" t="s">
        <v>156</v>
      </c>
      <c r="H196" s="169">
        <v>4.3259999999999996</v>
      </c>
      <c r="I196" s="170"/>
      <c r="J196" s="171">
        <f>ROUND(I196*H196,2)</f>
        <v>0</v>
      </c>
      <c r="K196" s="172"/>
      <c r="L196" s="173"/>
      <c r="M196" s="174" t="s">
        <v>1</v>
      </c>
      <c r="N196" s="175" t="s">
        <v>39</v>
      </c>
      <c r="P196" s="146">
        <f>O196*H196</f>
        <v>0</v>
      </c>
      <c r="Q196" s="146">
        <v>0.13100000000000001</v>
      </c>
      <c r="R196" s="146">
        <f>Q196*H196</f>
        <v>0.56670599999999993</v>
      </c>
      <c r="S196" s="146">
        <v>0</v>
      </c>
      <c r="T196" s="147">
        <f>S196*H196</f>
        <v>0</v>
      </c>
      <c r="AR196" s="148" t="s">
        <v>187</v>
      </c>
      <c r="AT196" s="148" t="s">
        <v>257</v>
      </c>
      <c r="AU196" s="148" t="s">
        <v>82</v>
      </c>
      <c r="AY196" s="16" t="s">
        <v>151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6" t="s">
        <v>78</v>
      </c>
      <c r="BK196" s="149">
        <f>ROUND(I196*H196,2)</f>
        <v>0</v>
      </c>
      <c r="BL196" s="16" t="s">
        <v>92</v>
      </c>
      <c r="BM196" s="148" t="s">
        <v>876</v>
      </c>
    </row>
    <row r="197" spans="2:65" s="12" customFormat="1" ht="10.199999999999999">
      <c r="B197" s="150"/>
      <c r="D197" s="151" t="s">
        <v>158</v>
      </c>
      <c r="E197" s="152" t="s">
        <v>1</v>
      </c>
      <c r="F197" s="153" t="s">
        <v>861</v>
      </c>
      <c r="H197" s="154">
        <v>4.2</v>
      </c>
      <c r="I197" s="155"/>
      <c r="L197" s="150"/>
      <c r="M197" s="156"/>
      <c r="T197" s="157"/>
      <c r="AT197" s="152" t="s">
        <v>158</v>
      </c>
      <c r="AU197" s="152" t="s">
        <v>82</v>
      </c>
      <c r="AV197" s="12" t="s">
        <v>82</v>
      </c>
      <c r="AW197" s="12" t="s">
        <v>31</v>
      </c>
      <c r="AX197" s="12" t="s">
        <v>78</v>
      </c>
      <c r="AY197" s="152" t="s">
        <v>151</v>
      </c>
    </row>
    <row r="198" spans="2:65" s="12" customFormat="1" ht="10.199999999999999">
      <c r="B198" s="150"/>
      <c r="D198" s="151" t="s">
        <v>158</v>
      </c>
      <c r="F198" s="153" t="s">
        <v>877</v>
      </c>
      <c r="H198" s="154">
        <v>4.3259999999999996</v>
      </c>
      <c r="I198" s="155"/>
      <c r="L198" s="150"/>
      <c r="M198" s="156"/>
      <c r="T198" s="157"/>
      <c r="AT198" s="152" t="s">
        <v>158</v>
      </c>
      <c r="AU198" s="152" t="s">
        <v>82</v>
      </c>
      <c r="AV198" s="12" t="s">
        <v>82</v>
      </c>
      <c r="AW198" s="12" t="s">
        <v>4</v>
      </c>
      <c r="AX198" s="12" t="s">
        <v>78</v>
      </c>
      <c r="AY198" s="152" t="s">
        <v>151</v>
      </c>
    </row>
    <row r="199" spans="2:65" s="1" customFormat="1" ht="21.75" customHeight="1">
      <c r="B199" s="31"/>
      <c r="C199" s="136" t="s">
        <v>267</v>
      </c>
      <c r="D199" s="136" t="s">
        <v>153</v>
      </c>
      <c r="E199" s="137" t="s">
        <v>292</v>
      </c>
      <c r="F199" s="138" t="s">
        <v>293</v>
      </c>
      <c r="G199" s="139" t="s">
        <v>173</v>
      </c>
      <c r="H199" s="140">
        <v>131.30000000000001</v>
      </c>
      <c r="I199" s="141"/>
      <c r="J199" s="142">
        <f>ROUND(I199*H199,2)</f>
        <v>0</v>
      </c>
      <c r="K199" s="143"/>
      <c r="L199" s="31"/>
      <c r="M199" s="144" t="s">
        <v>1</v>
      </c>
      <c r="N199" s="145" t="s">
        <v>39</v>
      </c>
      <c r="P199" s="146">
        <f>O199*H199</f>
        <v>0</v>
      </c>
      <c r="Q199" s="146">
        <v>3.5999999999999999E-3</v>
      </c>
      <c r="R199" s="146">
        <f>Q199*H199</f>
        <v>0.47268000000000004</v>
      </c>
      <c r="S199" s="146">
        <v>0</v>
      </c>
      <c r="T199" s="147">
        <f>S199*H199</f>
        <v>0</v>
      </c>
      <c r="AR199" s="148" t="s">
        <v>92</v>
      </c>
      <c r="AT199" s="148" t="s">
        <v>153</v>
      </c>
      <c r="AU199" s="148" t="s">
        <v>82</v>
      </c>
      <c r="AY199" s="16" t="s">
        <v>151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6" t="s">
        <v>78</v>
      </c>
      <c r="BK199" s="149">
        <f>ROUND(I199*H199,2)</f>
        <v>0</v>
      </c>
      <c r="BL199" s="16" t="s">
        <v>92</v>
      </c>
      <c r="BM199" s="148" t="s">
        <v>878</v>
      </c>
    </row>
    <row r="200" spans="2:65" s="11" customFormat="1" ht="22.8" customHeight="1">
      <c r="B200" s="124"/>
      <c r="D200" s="125" t="s">
        <v>73</v>
      </c>
      <c r="E200" s="134" t="s">
        <v>187</v>
      </c>
      <c r="F200" s="134" t="s">
        <v>295</v>
      </c>
      <c r="I200" s="127"/>
      <c r="J200" s="135">
        <f>BK200</f>
        <v>0</v>
      </c>
      <c r="L200" s="124"/>
      <c r="M200" s="129"/>
      <c r="P200" s="130">
        <f>P201</f>
        <v>0</v>
      </c>
      <c r="R200" s="130">
        <f>R201</f>
        <v>0.42368</v>
      </c>
      <c r="T200" s="131">
        <f>T201</f>
        <v>0</v>
      </c>
      <c r="AR200" s="125" t="s">
        <v>78</v>
      </c>
      <c r="AT200" s="132" t="s">
        <v>73</v>
      </c>
      <c r="AU200" s="132" t="s">
        <v>78</v>
      </c>
      <c r="AY200" s="125" t="s">
        <v>151</v>
      </c>
      <c r="BK200" s="133">
        <f>BK201</f>
        <v>0</v>
      </c>
    </row>
    <row r="201" spans="2:65" s="1" customFormat="1" ht="24.15" customHeight="1">
      <c r="B201" s="31"/>
      <c r="C201" s="136" t="s">
        <v>272</v>
      </c>
      <c r="D201" s="136" t="s">
        <v>153</v>
      </c>
      <c r="E201" s="137" t="s">
        <v>302</v>
      </c>
      <c r="F201" s="138" t="s">
        <v>303</v>
      </c>
      <c r="G201" s="139" t="s">
        <v>299</v>
      </c>
      <c r="H201" s="140">
        <v>1</v>
      </c>
      <c r="I201" s="141"/>
      <c r="J201" s="142">
        <f>ROUND(I201*H201,2)</f>
        <v>0</v>
      </c>
      <c r="K201" s="143"/>
      <c r="L201" s="31"/>
      <c r="M201" s="144" t="s">
        <v>1</v>
      </c>
      <c r="N201" s="145" t="s">
        <v>39</v>
      </c>
      <c r="P201" s="146">
        <f>O201*H201</f>
        <v>0</v>
      </c>
      <c r="Q201" s="146">
        <v>0.42368</v>
      </c>
      <c r="R201" s="146">
        <f>Q201*H201</f>
        <v>0.42368</v>
      </c>
      <c r="S201" s="146">
        <v>0</v>
      </c>
      <c r="T201" s="147">
        <f>S201*H201</f>
        <v>0</v>
      </c>
      <c r="AR201" s="148" t="s">
        <v>92</v>
      </c>
      <c r="AT201" s="148" t="s">
        <v>153</v>
      </c>
      <c r="AU201" s="148" t="s">
        <v>82</v>
      </c>
      <c r="AY201" s="16" t="s">
        <v>151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6" t="s">
        <v>78</v>
      </c>
      <c r="BK201" s="149">
        <f>ROUND(I201*H201,2)</f>
        <v>0</v>
      </c>
      <c r="BL201" s="16" t="s">
        <v>92</v>
      </c>
      <c r="BM201" s="148" t="s">
        <v>879</v>
      </c>
    </row>
    <row r="202" spans="2:65" s="11" customFormat="1" ht="22.8" customHeight="1">
      <c r="B202" s="124"/>
      <c r="D202" s="125" t="s">
        <v>73</v>
      </c>
      <c r="E202" s="134" t="s">
        <v>192</v>
      </c>
      <c r="F202" s="134" t="s">
        <v>309</v>
      </c>
      <c r="I202" s="127"/>
      <c r="J202" s="135">
        <f>BK202</f>
        <v>0</v>
      </c>
      <c r="L202" s="124"/>
      <c r="M202" s="129"/>
      <c r="P202" s="130">
        <f>SUM(P203:P217)</f>
        <v>0</v>
      </c>
      <c r="R202" s="130">
        <f>SUM(R203:R217)</f>
        <v>78.897303359999995</v>
      </c>
      <c r="T202" s="131">
        <f>SUM(T203:T217)</f>
        <v>0</v>
      </c>
      <c r="AR202" s="125" t="s">
        <v>78</v>
      </c>
      <c r="AT202" s="132" t="s">
        <v>73</v>
      </c>
      <c r="AU202" s="132" t="s">
        <v>78</v>
      </c>
      <c r="AY202" s="125" t="s">
        <v>151</v>
      </c>
      <c r="BK202" s="133">
        <f>SUM(BK203:BK217)</f>
        <v>0</v>
      </c>
    </row>
    <row r="203" spans="2:65" s="1" customFormat="1" ht="33" customHeight="1">
      <c r="B203" s="31"/>
      <c r="C203" s="136" t="s">
        <v>276</v>
      </c>
      <c r="D203" s="136" t="s">
        <v>153</v>
      </c>
      <c r="E203" s="137" t="s">
        <v>311</v>
      </c>
      <c r="F203" s="138" t="s">
        <v>312</v>
      </c>
      <c r="G203" s="139" t="s">
        <v>173</v>
      </c>
      <c r="H203" s="140">
        <v>60</v>
      </c>
      <c r="I203" s="141"/>
      <c r="J203" s="142">
        <f>ROUND(I203*H203,2)</f>
        <v>0</v>
      </c>
      <c r="K203" s="143"/>
      <c r="L203" s="31"/>
      <c r="M203" s="144" t="s">
        <v>1</v>
      </c>
      <c r="N203" s="145" t="s">
        <v>39</v>
      </c>
      <c r="P203" s="146">
        <f>O203*H203</f>
        <v>0</v>
      </c>
      <c r="Q203" s="146">
        <v>0.14215</v>
      </c>
      <c r="R203" s="146">
        <f>Q203*H203</f>
        <v>8.5289999999999999</v>
      </c>
      <c r="S203" s="146">
        <v>0</v>
      </c>
      <c r="T203" s="147">
        <f>S203*H203</f>
        <v>0</v>
      </c>
      <c r="AR203" s="148" t="s">
        <v>92</v>
      </c>
      <c r="AT203" s="148" t="s">
        <v>153</v>
      </c>
      <c r="AU203" s="148" t="s">
        <v>82</v>
      </c>
      <c r="AY203" s="16" t="s">
        <v>151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6" t="s">
        <v>78</v>
      </c>
      <c r="BK203" s="149">
        <f>ROUND(I203*H203,2)</f>
        <v>0</v>
      </c>
      <c r="BL203" s="16" t="s">
        <v>92</v>
      </c>
      <c r="BM203" s="148" t="s">
        <v>880</v>
      </c>
    </row>
    <row r="204" spans="2:65" s="1" customFormat="1" ht="16.5" customHeight="1">
      <c r="B204" s="31"/>
      <c r="C204" s="165" t="s">
        <v>281</v>
      </c>
      <c r="D204" s="165" t="s">
        <v>257</v>
      </c>
      <c r="E204" s="166" t="s">
        <v>315</v>
      </c>
      <c r="F204" s="167" t="s">
        <v>316</v>
      </c>
      <c r="G204" s="168" t="s">
        <v>299</v>
      </c>
      <c r="H204" s="169">
        <v>242.4</v>
      </c>
      <c r="I204" s="170"/>
      <c r="J204" s="171">
        <f>ROUND(I204*H204,2)</f>
        <v>0</v>
      </c>
      <c r="K204" s="172"/>
      <c r="L204" s="173"/>
      <c r="M204" s="174" t="s">
        <v>1</v>
      </c>
      <c r="N204" s="175" t="s">
        <v>39</v>
      </c>
      <c r="P204" s="146">
        <f>O204*H204</f>
        <v>0</v>
      </c>
      <c r="Q204" s="146">
        <v>4.5999999999999999E-2</v>
      </c>
      <c r="R204" s="146">
        <f>Q204*H204</f>
        <v>11.150399999999999</v>
      </c>
      <c r="S204" s="146">
        <v>0</v>
      </c>
      <c r="T204" s="147">
        <f>S204*H204</f>
        <v>0</v>
      </c>
      <c r="AR204" s="148" t="s">
        <v>187</v>
      </c>
      <c r="AT204" s="148" t="s">
        <v>257</v>
      </c>
      <c r="AU204" s="148" t="s">
        <v>82</v>
      </c>
      <c r="AY204" s="16" t="s">
        <v>151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6" t="s">
        <v>78</v>
      </c>
      <c r="BK204" s="149">
        <f>ROUND(I204*H204,2)</f>
        <v>0</v>
      </c>
      <c r="BL204" s="16" t="s">
        <v>92</v>
      </c>
      <c r="BM204" s="148" t="s">
        <v>881</v>
      </c>
    </row>
    <row r="205" spans="2:65" s="12" customFormat="1" ht="10.199999999999999">
      <c r="B205" s="150"/>
      <c r="D205" s="151" t="s">
        <v>158</v>
      </c>
      <c r="F205" s="153" t="s">
        <v>882</v>
      </c>
      <c r="H205" s="154">
        <v>242.4</v>
      </c>
      <c r="I205" s="155"/>
      <c r="L205" s="150"/>
      <c r="M205" s="156"/>
      <c r="T205" s="157"/>
      <c r="AT205" s="152" t="s">
        <v>158</v>
      </c>
      <c r="AU205" s="152" t="s">
        <v>82</v>
      </c>
      <c r="AV205" s="12" t="s">
        <v>82</v>
      </c>
      <c r="AW205" s="12" t="s">
        <v>4</v>
      </c>
      <c r="AX205" s="12" t="s">
        <v>78</v>
      </c>
      <c r="AY205" s="152" t="s">
        <v>151</v>
      </c>
    </row>
    <row r="206" spans="2:65" s="1" customFormat="1" ht="33" customHeight="1">
      <c r="B206" s="31"/>
      <c r="C206" s="136" t="s">
        <v>286</v>
      </c>
      <c r="D206" s="136" t="s">
        <v>153</v>
      </c>
      <c r="E206" s="137" t="s">
        <v>320</v>
      </c>
      <c r="F206" s="138" t="s">
        <v>321</v>
      </c>
      <c r="G206" s="139" t="s">
        <v>173</v>
      </c>
      <c r="H206" s="140">
        <v>255.2</v>
      </c>
      <c r="I206" s="141"/>
      <c r="J206" s="142">
        <f>ROUND(I206*H206,2)</f>
        <v>0</v>
      </c>
      <c r="K206" s="143"/>
      <c r="L206" s="31"/>
      <c r="M206" s="144" t="s">
        <v>1</v>
      </c>
      <c r="N206" s="145" t="s">
        <v>39</v>
      </c>
      <c r="P206" s="146">
        <f>O206*H206</f>
        <v>0</v>
      </c>
      <c r="Q206" s="146">
        <v>0.15540000000000001</v>
      </c>
      <c r="R206" s="146">
        <f>Q206*H206</f>
        <v>39.658079999999998</v>
      </c>
      <c r="S206" s="146">
        <v>0</v>
      </c>
      <c r="T206" s="147">
        <f>S206*H206</f>
        <v>0</v>
      </c>
      <c r="AR206" s="148" t="s">
        <v>92</v>
      </c>
      <c r="AT206" s="148" t="s">
        <v>153</v>
      </c>
      <c r="AU206" s="148" t="s">
        <v>82</v>
      </c>
      <c r="AY206" s="16" t="s">
        <v>151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6" t="s">
        <v>78</v>
      </c>
      <c r="BK206" s="149">
        <f>ROUND(I206*H206,2)</f>
        <v>0</v>
      </c>
      <c r="BL206" s="16" t="s">
        <v>92</v>
      </c>
      <c r="BM206" s="148" t="s">
        <v>883</v>
      </c>
    </row>
    <row r="207" spans="2:65" s="12" customFormat="1" ht="10.199999999999999">
      <c r="B207" s="150"/>
      <c r="D207" s="151" t="s">
        <v>158</v>
      </c>
      <c r="E207" s="152" t="s">
        <v>1</v>
      </c>
      <c r="F207" s="153" t="s">
        <v>884</v>
      </c>
      <c r="H207" s="154">
        <v>255.2</v>
      </c>
      <c r="I207" s="155"/>
      <c r="L207" s="150"/>
      <c r="M207" s="156"/>
      <c r="T207" s="157"/>
      <c r="AT207" s="152" t="s">
        <v>158</v>
      </c>
      <c r="AU207" s="152" t="s">
        <v>82</v>
      </c>
      <c r="AV207" s="12" t="s">
        <v>82</v>
      </c>
      <c r="AW207" s="12" t="s">
        <v>31</v>
      </c>
      <c r="AX207" s="12" t="s">
        <v>78</v>
      </c>
      <c r="AY207" s="152" t="s">
        <v>151</v>
      </c>
    </row>
    <row r="208" spans="2:65" s="1" customFormat="1" ht="16.5" customHeight="1">
      <c r="B208" s="31"/>
      <c r="C208" s="165" t="s">
        <v>291</v>
      </c>
      <c r="D208" s="165" t="s">
        <v>257</v>
      </c>
      <c r="E208" s="166" t="s">
        <v>325</v>
      </c>
      <c r="F208" s="167" t="s">
        <v>326</v>
      </c>
      <c r="G208" s="168" t="s">
        <v>173</v>
      </c>
      <c r="H208" s="169">
        <v>109.446</v>
      </c>
      <c r="I208" s="170"/>
      <c r="J208" s="171">
        <f>ROUND(I208*H208,2)</f>
        <v>0</v>
      </c>
      <c r="K208" s="172"/>
      <c r="L208" s="173"/>
      <c r="M208" s="174" t="s">
        <v>1</v>
      </c>
      <c r="N208" s="175" t="s">
        <v>39</v>
      </c>
      <c r="P208" s="146">
        <f>O208*H208</f>
        <v>0</v>
      </c>
      <c r="Q208" s="146">
        <v>0.08</v>
      </c>
      <c r="R208" s="146">
        <f>Q208*H208</f>
        <v>8.7556799999999999</v>
      </c>
      <c r="S208" s="146">
        <v>0</v>
      </c>
      <c r="T208" s="147">
        <f>S208*H208</f>
        <v>0</v>
      </c>
      <c r="AR208" s="148" t="s">
        <v>187</v>
      </c>
      <c r="AT208" s="148" t="s">
        <v>257</v>
      </c>
      <c r="AU208" s="148" t="s">
        <v>82</v>
      </c>
      <c r="AY208" s="16" t="s">
        <v>151</v>
      </c>
      <c r="BE208" s="149">
        <f>IF(N208="základní",J208,0)</f>
        <v>0</v>
      </c>
      <c r="BF208" s="149">
        <f>IF(N208="snížená",J208,0)</f>
        <v>0</v>
      </c>
      <c r="BG208" s="149">
        <f>IF(N208="zákl. přenesená",J208,0)</f>
        <v>0</v>
      </c>
      <c r="BH208" s="149">
        <f>IF(N208="sníž. přenesená",J208,0)</f>
        <v>0</v>
      </c>
      <c r="BI208" s="149">
        <f>IF(N208="nulová",J208,0)</f>
        <v>0</v>
      </c>
      <c r="BJ208" s="16" t="s">
        <v>78</v>
      </c>
      <c r="BK208" s="149">
        <f>ROUND(I208*H208,2)</f>
        <v>0</v>
      </c>
      <c r="BL208" s="16" t="s">
        <v>92</v>
      </c>
      <c r="BM208" s="148" t="s">
        <v>885</v>
      </c>
    </row>
    <row r="209" spans="2:65" s="12" customFormat="1" ht="10.199999999999999">
      <c r="B209" s="150"/>
      <c r="D209" s="151" t="s">
        <v>158</v>
      </c>
      <c r="F209" s="153" t="s">
        <v>886</v>
      </c>
      <c r="H209" s="154">
        <v>109.446</v>
      </c>
      <c r="I209" s="155"/>
      <c r="L209" s="150"/>
      <c r="M209" s="156"/>
      <c r="T209" s="157"/>
      <c r="AT209" s="152" t="s">
        <v>158</v>
      </c>
      <c r="AU209" s="152" t="s">
        <v>82</v>
      </c>
      <c r="AV209" s="12" t="s">
        <v>82</v>
      </c>
      <c r="AW209" s="12" t="s">
        <v>4</v>
      </c>
      <c r="AX209" s="12" t="s">
        <v>78</v>
      </c>
      <c r="AY209" s="152" t="s">
        <v>151</v>
      </c>
    </row>
    <row r="210" spans="2:65" s="1" customFormat="1" ht="24.15" customHeight="1">
      <c r="B210" s="31"/>
      <c r="C210" s="165" t="s">
        <v>296</v>
      </c>
      <c r="D210" s="165" t="s">
        <v>257</v>
      </c>
      <c r="E210" s="166" t="s">
        <v>330</v>
      </c>
      <c r="F210" s="167" t="s">
        <v>331</v>
      </c>
      <c r="G210" s="168" t="s">
        <v>173</v>
      </c>
      <c r="H210" s="169">
        <v>3</v>
      </c>
      <c r="I210" s="170"/>
      <c r="J210" s="171">
        <f>ROUND(I210*H210,2)</f>
        <v>0</v>
      </c>
      <c r="K210" s="172"/>
      <c r="L210" s="173"/>
      <c r="M210" s="174" t="s">
        <v>1</v>
      </c>
      <c r="N210" s="175" t="s">
        <v>39</v>
      </c>
      <c r="P210" s="146">
        <f>O210*H210</f>
        <v>0</v>
      </c>
      <c r="Q210" s="146">
        <v>6.5670000000000006E-2</v>
      </c>
      <c r="R210" s="146">
        <f>Q210*H210</f>
        <v>0.19701000000000002</v>
      </c>
      <c r="S210" s="146">
        <v>0</v>
      </c>
      <c r="T210" s="147">
        <f>S210*H210</f>
        <v>0</v>
      </c>
      <c r="AR210" s="148" t="s">
        <v>187</v>
      </c>
      <c r="AT210" s="148" t="s">
        <v>257</v>
      </c>
      <c r="AU210" s="148" t="s">
        <v>82</v>
      </c>
      <c r="AY210" s="16" t="s">
        <v>151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6" t="s">
        <v>78</v>
      </c>
      <c r="BK210" s="149">
        <f>ROUND(I210*H210,2)</f>
        <v>0</v>
      </c>
      <c r="BL210" s="16" t="s">
        <v>92</v>
      </c>
      <c r="BM210" s="148" t="s">
        <v>887</v>
      </c>
    </row>
    <row r="211" spans="2:65" s="1" customFormat="1" ht="24.15" customHeight="1">
      <c r="B211" s="31"/>
      <c r="C211" s="165" t="s">
        <v>301</v>
      </c>
      <c r="D211" s="165" t="s">
        <v>257</v>
      </c>
      <c r="E211" s="166" t="s">
        <v>334</v>
      </c>
      <c r="F211" s="167" t="s">
        <v>335</v>
      </c>
      <c r="G211" s="168" t="s">
        <v>173</v>
      </c>
      <c r="H211" s="169">
        <v>6</v>
      </c>
      <c r="I211" s="170"/>
      <c r="J211" s="171">
        <f>ROUND(I211*H211,2)</f>
        <v>0</v>
      </c>
      <c r="K211" s="172"/>
      <c r="L211" s="173"/>
      <c r="M211" s="174" t="s">
        <v>1</v>
      </c>
      <c r="N211" s="175" t="s">
        <v>39</v>
      </c>
      <c r="P211" s="146">
        <f>O211*H211</f>
        <v>0</v>
      </c>
      <c r="Q211" s="146">
        <v>4.8300000000000003E-2</v>
      </c>
      <c r="R211" s="146">
        <f>Q211*H211</f>
        <v>0.2898</v>
      </c>
      <c r="S211" s="146">
        <v>0</v>
      </c>
      <c r="T211" s="147">
        <f>S211*H211</f>
        <v>0</v>
      </c>
      <c r="AR211" s="148" t="s">
        <v>187</v>
      </c>
      <c r="AT211" s="148" t="s">
        <v>257</v>
      </c>
      <c r="AU211" s="148" t="s">
        <v>82</v>
      </c>
      <c r="AY211" s="16" t="s">
        <v>151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6" t="s">
        <v>78</v>
      </c>
      <c r="BK211" s="149">
        <f>ROUND(I211*H211,2)</f>
        <v>0</v>
      </c>
      <c r="BL211" s="16" t="s">
        <v>92</v>
      </c>
      <c r="BM211" s="148" t="s">
        <v>888</v>
      </c>
    </row>
    <row r="212" spans="2:65" s="12" customFormat="1" ht="10.199999999999999">
      <c r="B212" s="150"/>
      <c r="D212" s="151" t="s">
        <v>158</v>
      </c>
      <c r="E212" s="152" t="s">
        <v>1</v>
      </c>
      <c r="F212" s="153" t="s">
        <v>889</v>
      </c>
      <c r="H212" s="154">
        <v>6</v>
      </c>
      <c r="I212" s="155"/>
      <c r="L212" s="150"/>
      <c r="M212" s="156"/>
      <c r="T212" s="157"/>
      <c r="AT212" s="152" t="s">
        <v>158</v>
      </c>
      <c r="AU212" s="152" t="s">
        <v>82</v>
      </c>
      <c r="AV212" s="12" t="s">
        <v>82</v>
      </c>
      <c r="AW212" s="12" t="s">
        <v>31</v>
      </c>
      <c r="AX212" s="12" t="s">
        <v>78</v>
      </c>
      <c r="AY212" s="152" t="s">
        <v>151</v>
      </c>
    </row>
    <row r="213" spans="2:65" s="1" customFormat="1" ht="16.5" customHeight="1">
      <c r="B213" s="31"/>
      <c r="C213" s="165" t="s">
        <v>305</v>
      </c>
      <c r="D213" s="165" t="s">
        <v>257</v>
      </c>
      <c r="E213" s="166" t="s">
        <v>339</v>
      </c>
      <c r="F213" s="167" t="s">
        <v>340</v>
      </c>
      <c r="G213" s="168" t="s">
        <v>173</v>
      </c>
      <c r="H213" s="169">
        <v>126.378</v>
      </c>
      <c r="I213" s="170"/>
      <c r="J213" s="171">
        <f>ROUND(I213*H213,2)</f>
        <v>0</v>
      </c>
      <c r="K213" s="172"/>
      <c r="L213" s="173"/>
      <c r="M213" s="174" t="s">
        <v>1</v>
      </c>
      <c r="N213" s="175" t="s">
        <v>39</v>
      </c>
      <c r="P213" s="146">
        <f>O213*H213</f>
        <v>0</v>
      </c>
      <c r="Q213" s="146">
        <v>5.6120000000000003E-2</v>
      </c>
      <c r="R213" s="146">
        <f>Q213*H213</f>
        <v>7.0923333600000005</v>
      </c>
      <c r="S213" s="146">
        <v>0</v>
      </c>
      <c r="T213" s="147">
        <f>S213*H213</f>
        <v>0</v>
      </c>
      <c r="AR213" s="148" t="s">
        <v>187</v>
      </c>
      <c r="AT213" s="148" t="s">
        <v>257</v>
      </c>
      <c r="AU213" s="148" t="s">
        <v>82</v>
      </c>
      <c r="AY213" s="16" t="s">
        <v>151</v>
      </c>
      <c r="BE213" s="149">
        <f>IF(N213="základní",J213,0)</f>
        <v>0</v>
      </c>
      <c r="BF213" s="149">
        <f>IF(N213="snížená",J213,0)</f>
        <v>0</v>
      </c>
      <c r="BG213" s="149">
        <f>IF(N213="zákl. přenesená",J213,0)</f>
        <v>0</v>
      </c>
      <c r="BH213" s="149">
        <f>IF(N213="sníž. přenesená",J213,0)</f>
        <v>0</v>
      </c>
      <c r="BI213" s="149">
        <f>IF(N213="nulová",J213,0)</f>
        <v>0</v>
      </c>
      <c r="BJ213" s="16" t="s">
        <v>78</v>
      </c>
      <c r="BK213" s="149">
        <f>ROUND(I213*H213,2)</f>
        <v>0</v>
      </c>
      <c r="BL213" s="16" t="s">
        <v>92</v>
      </c>
      <c r="BM213" s="148" t="s">
        <v>890</v>
      </c>
    </row>
    <row r="214" spans="2:65" s="12" customFormat="1" ht="10.199999999999999">
      <c r="B214" s="150"/>
      <c r="D214" s="151" t="s">
        <v>158</v>
      </c>
      <c r="F214" s="153" t="s">
        <v>891</v>
      </c>
      <c r="H214" s="154">
        <v>126.378</v>
      </c>
      <c r="I214" s="155"/>
      <c r="L214" s="150"/>
      <c r="M214" s="156"/>
      <c r="T214" s="157"/>
      <c r="AT214" s="152" t="s">
        <v>158</v>
      </c>
      <c r="AU214" s="152" t="s">
        <v>82</v>
      </c>
      <c r="AV214" s="12" t="s">
        <v>82</v>
      </c>
      <c r="AW214" s="12" t="s">
        <v>4</v>
      </c>
      <c r="AX214" s="12" t="s">
        <v>78</v>
      </c>
      <c r="AY214" s="152" t="s">
        <v>151</v>
      </c>
    </row>
    <row r="215" spans="2:65" s="1" customFormat="1" ht="16.5" customHeight="1">
      <c r="B215" s="31"/>
      <c r="C215" s="165" t="s">
        <v>310</v>
      </c>
      <c r="D215" s="165" t="s">
        <v>257</v>
      </c>
      <c r="E215" s="166" t="s">
        <v>663</v>
      </c>
      <c r="F215" s="167" t="s">
        <v>664</v>
      </c>
      <c r="G215" s="168" t="s">
        <v>173</v>
      </c>
      <c r="H215" s="169">
        <v>2</v>
      </c>
      <c r="I215" s="170"/>
      <c r="J215" s="171">
        <f>ROUND(I215*H215,2)</f>
        <v>0</v>
      </c>
      <c r="K215" s="172"/>
      <c r="L215" s="173"/>
      <c r="M215" s="174" t="s">
        <v>1</v>
      </c>
      <c r="N215" s="175" t="s">
        <v>39</v>
      </c>
      <c r="P215" s="146">
        <f>O215*H215</f>
        <v>0</v>
      </c>
      <c r="Q215" s="146">
        <v>0.15</v>
      </c>
      <c r="R215" s="146">
        <f>Q215*H215</f>
        <v>0.3</v>
      </c>
      <c r="S215" s="146">
        <v>0</v>
      </c>
      <c r="T215" s="147">
        <f>S215*H215</f>
        <v>0</v>
      </c>
      <c r="AR215" s="148" t="s">
        <v>187</v>
      </c>
      <c r="AT215" s="148" t="s">
        <v>257</v>
      </c>
      <c r="AU215" s="148" t="s">
        <v>82</v>
      </c>
      <c r="AY215" s="16" t="s">
        <v>151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6" t="s">
        <v>78</v>
      </c>
      <c r="BK215" s="149">
        <f>ROUND(I215*H215,2)</f>
        <v>0</v>
      </c>
      <c r="BL215" s="16" t="s">
        <v>92</v>
      </c>
      <c r="BM215" s="148" t="s">
        <v>892</v>
      </c>
    </row>
    <row r="216" spans="2:65" s="1" customFormat="1" ht="16.5" customHeight="1">
      <c r="B216" s="31"/>
      <c r="C216" s="165" t="s">
        <v>314</v>
      </c>
      <c r="D216" s="165" t="s">
        <v>257</v>
      </c>
      <c r="E216" s="166" t="s">
        <v>666</v>
      </c>
      <c r="F216" s="167" t="s">
        <v>667</v>
      </c>
      <c r="G216" s="168" t="s">
        <v>173</v>
      </c>
      <c r="H216" s="169">
        <v>13</v>
      </c>
      <c r="I216" s="170"/>
      <c r="J216" s="171">
        <f>ROUND(I216*H216,2)</f>
        <v>0</v>
      </c>
      <c r="K216" s="172"/>
      <c r="L216" s="173"/>
      <c r="M216" s="174" t="s">
        <v>1</v>
      </c>
      <c r="N216" s="175" t="s">
        <v>39</v>
      </c>
      <c r="P216" s="146">
        <f>O216*H216</f>
        <v>0</v>
      </c>
      <c r="Q216" s="146">
        <v>0.22500000000000001</v>
      </c>
      <c r="R216" s="146">
        <f>Q216*H216</f>
        <v>2.9250000000000003</v>
      </c>
      <c r="S216" s="146">
        <v>0</v>
      </c>
      <c r="T216" s="147">
        <f>S216*H216</f>
        <v>0</v>
      </c>
      <c r="AR216" s="148" t="s">
        <v>187</v>
      </c>
      <c r="AT216" s="148" t="s">
        <v>257</v>
      </c>
      <c r="AU216" s="148" t="s">
        <v>82</v>
      </c>
      <c r="AY216" s="16" t="s">
        <v>151</v>
      </c>
      <c r="BE216" s="149">
        <f>IF(N216="základní",J216,0)</f>
        <v>0</v>
      </c>
      <c r="BF216" s="149">
        <f>IF(N216="snížená",J216,0)</f>
        <v>0</v>
      </c>
      <c r="BG216" s="149">
        <f>IF(N216="zákl. přenesená",J216,0)</f>
        <v>0</v>
      </c>
      <c r="BH216" s="149">
        <f>IF(N216="sníž. přenesená",J216,0)</f>
        <v>0</v>
      </c>
      <c r="BI216" s="149">
        <f>IF(N216="nulová",J216,0)</f>
        <v>0</v>
      </c>
      <c r="BJ216" s="16" t="s">
        <v>78</v>
      </c>
      <c r="BK216" s="149">
        <f>ROUND(I216*H216,2)</f>
        <v>0</v>
      </c>
      <c r="BL216" s="16" t="s">
        <v>92</v>
      </c>
      <c r="BM216" s="148" t="s">
        <v>893</v>
      </c>
    </row>
    <row r="217" spans="2:65" s="1" customFormat="1" ht="24.15" customHeight="1">
      <c r="B217" s="31"/>
      <c r="C217" s="136" t="s">
        <v>319</v>
      </c>
      <c r="D217" s="136" t="s">
        <v>153</v>
      </c>
      <c r="E217" s="137" t="s">
        <v>344</v>
      </c>
      <c r="F217" s="138" t="s">
        <v>345</v>
      </c>
      <c r="G217" s="139" t="s">
        <v>173</v>
      </c>
      <c r="H217" s="140">
        <v>131.30000000000001</v>
      </c>
      <c r="I217" s="141"/>
      <c r="J217" s="142">
        <f>ROUND(I217*H217,2)</f>
        <v>0</v>
      </c>
      <c r="K217" s="143"/>
      <c r="L217" s="31"/>
      <c r="M217" s="144" t="s">
        <v>1</v>
      </c>
      <c r="N217" s="145" t="s">
        <v>39</v>
      </c>
      <c r="P217" s="146">
        <f>O217*H217</f>
        <v>0</v>
      </c>
      <c r="Q217" s="146">
        <v>0</v>
      </c>
      <c r="R217" s="146">
        <f>Q217*H217</f>
        <v>0</v>
      </c>
      <c r="S217" s="146">
        <v>0</v>
      </c>
      <c r="T217" s="147">
        <f>S217*H217</f>
        <v>0</v>
      </c>
      <c r="AR217" s="148" t="s">
        <v>92</v>
      </c>
      <c r="AT217" s="148" t="s">
        <v>153</v>
      </c>
      <c r="AU217" s="148" t="s">
        <v>82</v>
      </c>
      <c r="AY217" s="16" t="s">
        <v>151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6" t="s">
        <v>78</v>
      </c>
      <c r="BK217" s="149">
        <f>ROUND(I217*H217,2)</f>
        <v>0</v>
      </c>
      <c r="BL217" s="16" t="s">
        <v>92</v>
      </c>
      <c r="BM217" s="148" t="s">
        <v>894</v>
      </c>
    </row>
    <row r="218" spans="2:65" s="11" customFormat="1" ht="22.8" customHeight="1">
      <c r="B218" s="124"/>
      <c r="D218" s="125" t="s">
        <v>73</v>
      </c>
      <c r="E218" s="134" t="s">
        <v>351</v>
      </c>
      <c r="F218" s="134" t="s">
        <v>352</v>
      </c>
      <c r="I218" s="127"/>
      <c r="J218" s="135">
        <f>BK218</f>
        <v>0</v>
      </c>
      <c r="L218" s="124"/>
      <c r="M218" s="129"/>
      <c r="P218" s="130">
        <f>SUM(P219:P222)</f>
        <v>0</v>
      </c>
      <c r="R218" s="130">
        <f>SUM(R219:R222)</f>
        <v>0</v>
      </c>
      <c r="T218" s="131">
        <f>SUM(T219:T222)</f>
        <v>0</v>
      </c>
      <c r="AR218" s="125" t="s">
        <v>78</v>
      </c>
      <c r="AT218" s="132" t="s">
        <v>73</v>
      </c>
      <c r="AU218" s="132" t="s">
        <v>78</v>
      </c>
      <c r="AY218" s="125" t="s">
        <v>151</v>
      </c>
      <c r="BK218" s="133">
        <f>SUM(BK219:BK222)</f>
        <v>0</v>
      </c>
    </row>
    <row r="219" spans="2:65" s="1" customFormat="1" ht="16.5" customHeight="1">
      <c r="B219" s="31"/>
      <c r="C219" s="136" t="s">
        <v>324</v>
      </c>
      <c r="D219" s="136" t="s">
        <v>153</v>
      </c>
      <c r="E219" s="137" t="s">
        <v>354</v>
      </c>
      <c r="F219" s="138" t="s">
        <v>355</v>
      </c>
      <c r="G219" s="139" t="s">
        <v>195</v>
      </c>
      <c r="H219" s="140">
        <v>145.53299999999999</v>
      </c>
      <c r="I219" s="141"/>
      <c r="J219" s="142">
        <f>ROUND(I219*H219,2)</f>
        <v>0</v>
      </c>
      <c r="K219" s="143"/>
      <c r="L219" s="31"/>
      <c r="M219" s="144" t="s">
        <v>1</v>
      </c>
      <c r="N219" s="145" t="s">
        <v>39</v>
      </c>
      <c r="P219" s="146">
        <f>O219*H219</f>
        <v>0</v>
      </c>
      <c r="Q219" s="146">
        <v>0</v>
      </c>
      <c r="R219" s="146">
        <f>Q219*H219</f>
        <v>0</v>
      </c>
      <c r="S219" s="146">
        <v>0</v>
      </c>
      <c r="T219" s="147">
        <f>S219*H219</f>
        <v>0</v>
      </c>
      <c r="AR219" s="148" t="s">
        <v>92</v>
      </c>
      <c r="AT219" s="148" t="s">
        <v>153</v>
      </c>
      <c r="AU219" s="148" t="s">
        <v>82</v>
      </c>
      <c r="AY219" s="16" t="s">
        <v>151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6" t="s">
        <v>78</v>
      </c>
      <c r="BK219" s="149">
        <f>ROUND(I219*H219,2)</f>
        <v>0</v>
      </c>
      <c r="BL219" s="16" t="s">
        <v>92</v>
      </c>
      <c r="BM219" s="148" t="s">
        <v>895</v>
      </c>
    </row>
    <row r="220" spans="2:65" s="1" customFormat="1" ht="24.15" customHeight="1">
      <c r="B220" s="31"/>
      <c r="C220" s="136" t="s">
        <v>329</v>
      </c>
      <c r="D220" s="136" t="s">
        <v>153</v>
      </c>
      <c r="E220" s="137" t="s">
        <v>358</v>
      </c>
      <c r="F220" s="138" t="s">
        <v>359</v>
      </c>
      <c r="G220" s="139" t="s">
        <v>195</v>
      </c>
      <c r="H220" s="140">
        <v>2910.66</v>
      </c>
      <c r="I220" s="141"/>
      <c r="J220" s="142">
        <f>ROUND(I220*H220,2)</f>
        <v>0</v>
      </c>
      <c r="K220" s="143"/>
      <c r="L220" s="31"/>
      <c r="M220" s="144" t="s">
        <v>1</v>
      </c>
      <c r="N220" s="145" t="s">
        <v>39</v>
      </c>
      <c r="P220" s="146">
        <f>O220*H220</f>
        <v>0</v>
      </c>
      <c r="Q220" s="146">
        <v>0</v>
      </c>
      <c r="R220" s="146">
        <f>Q220*H220</f>
        <v>0</v>
      </c>
      <c r="S220" s="146">
        <v>0</v>
      </c>
      <c r="T220" s="147">
        <f>S220*H220</f>
        <v>0</v>
      </c>
      <c r="AR220" s="148" t="s">
        <v>92</v>
      </c>
      <c r="AT220" s="148" t="s">
        <v>153</v>
      </c>
      <c r="AU220" s="148" t="s">
        <v>82</v>
      </c>
      <c r="AY220" s="16" t="s">
        <v>151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6" t="s">
        <v>78</v>
      </c>
      <c r="BK220" s="149">
        <f>ROUND(I220*H220,2)</f>
        <v>0</v>
      </c>
      <c r="BL220" s="16" t="s">
        <v>92</v>
      </c>
      <c r="BM220" s="148" t="s">
        <v>896</v>
      </c>
    </row>
    <row r="221" spans="2:65" s="12" customFormat="1" ht="10.199999999999999">
      <c r="B221" s="150"/>
      <c r="D221" s="151" t="s">
        <v>158</v>
      </c>
      <c r="F221" s="153" t="s">
        <v>897</v>
      </c>
      <c r="H221" s="154">
        <v>2910.66</v>
      </c>
      <c r="I221" s="155"/>
      <c r="L221" s="150"/>
      <c r="M221" s="156"/>
      <c r="T221" s="157"/>
      <c r="AT221" s="152" t="s">
        <v>158</v>
      </c>
      <c r="AU221" s="152" t="s">
        <v>82</v>
      </c>
      <c r="AV221" s="12" t="s">
        <v>82</v>
      </c>
      <c r="AW221" s="12" t="s">
        <v>4</v>
      </c>
      <c r="AX221" s="12" t="s">
        <v>78</v>
      </c>
      <c r="AY221" s="152" t="s">
        <v>151</v>
      </c>
    </row>
    <row r="222" spans="2:65" s="1" customFormat="1" ht="37.799999999999997" customHeight="1">
      <c r="B222" s="31"/>
      <c r="C222" s="136" t="s">
        <v>333</v>
      </c>
      <c r="D222" s="136" t="s">
        <v>153</v>
      </c>
      <c r="E222" s="137" t="s">
        <v>363</v>
      </c>
      <c r="F222" s="138" t="s">
        <v>364</v>
      </c>
      <c r="G222" s="139" t="s">
        <v>195</v>
      </c>
      <c r="H222" s="140">
        <v>145.53299999999999</v>
      </c>
      <c r="I222" s="141"/>
      <c r="J222" s="142">
        <f>ROUND(I222*H222,2)</f>
        <v>0</v>
      </c>
      <c r="K222" s="143"/>
      <c r="L222" s="31"/>
      <c r="M222" s="144" t="s">
        <v>1</v>
      </c>
      <c r="N222" s="145" t="s">
        <v>39</v>
      </c>
      <c r="P222" s="146">
        <f>O222*H222</f>
        <v>0</v>
      </c>
      <c r="Q222" s="146">
        <v>0</v>
      </c>
      <c r="R222" s="146">
        <f>Q222*H222</f>
        <v>0</v>
      </c>
      <c r="S222" s="146">
        <v>0</v>
      </c>
      <c r="T222" s="147">
        <f>S222*H222</f>
        <v>0</v>
      </c>
      <c r="AR222" s="148" t="s">
        <v>92</v>
      </c>
      <c r="AT222" s="148" t="s">
        <v>153</v>
      </c>
      <c r="AU222" s="148" t="s">
        <v>82</v>
      </c>
      <c r="AY222" s="16" t="s">
        <v>151</v>
      </c>
      <c r="BE222" s="149">
        <f>IF(N222="základní",J222,0)</f>
        <v>0</v>
      </c>
      <c r="BF222" s="149">
        <f>IF(N222="snížená",J222,0)</f>
        <v>0</v>
      </c>
      <c r="BG222" s="149">
        <f>IF(N222="zákl. přenesená",J222,0)</f>
        <v>0</v>
      </c>
      <c r="BH222" s="149">
        <f>IF(N222="sníž. přenesená",J222,0)</f>
        <v>0</v>
      </c>
      <c r="BI222" s="149">
        <f>IF(N222="nulová",J222,0)</f>
        <v>0</v>
      </c>
      <c r="BJ222" s="16" t="s">
        <v>78</v>
      </c>
      <c r="BK222" s="149">
        <f>ROUND(I222*H222,2)</f>
        <v>0</v>
      </c>
      <c r="BL222" s="16" t="s">
        <v>92</v>
      </c>
      <c r="BM222" s="148" t="s">
        <v>898</v>
      </c>
    </row>
    <row r="223" spans="2:65" s="11" customFormat="1" ht="22.8" customHeight="1">
      <c r="B223" s="124"/>
      <c r="D223" s="125" t="s">
        <v>73</v>
      </c>
      <c r="E223" s="134" t="s">
        <v>366</v>
      </c>
      <c r="F223" s="134" t="s">
        <v>367</v>
      </c>
      <c r="I223" s="127"/>
      <c r="J223" s="135">
        <f>BK223</f>
        <v>0</v>
      </c>
      <c r="L223" s="124"/>
      <c r="M223" s="129"/>
      <c r="P223" s="130">
        <f>P224</f>
        <v>0</v>
      </c>
      <c r="R223" s="130">
        <f>R224</f>
        <v>0</v>
      </c>
      <c r="T223" s="131">
        <f>T224</f>
        <v>0</v>
      </c>
      <c r="AR223" s="125" t="s">
        <v>78</v>
      </c>
      <c r="AT223" s="132" t="s">
        <v>73</v>
      </c>
      <c r="AU223" s="132" t="s">
        <v>78</v>
      </c>
      <c r="AY223" s="125" t="s">
        <v>151</v>
      </c>
      <c r="BK223" s="133">
        <f>BK224</f>
        <v>0</v>
      </c>
    </row>
    <row r="224" spans="2:65" s="1" customFormat="1" ht="24.15" customHeight="1">
      <c r="B224" s="31"/>
      <c r="C224" s="136" t="s">
        <v>338</v>
      </c>
      <c r="D224" s="136" t="s">
        <v>153</v>
      </c>
      <c r="E224" s="137" t="s">
        <v>369</v>
      </c>
      <c r="F224" s="138" t="s">
        <v>370</v>
      </c>
      <c r="G224" s="139" t="s">
        <v>195</v>
      </c>
      <c r="H224" s="140">
        <v>252.542</v>
      </c>
      <c r="I224" s="141"/>
      <c r="J224" s="142">
        <f>ROUND(I224*H224,2)</f>
        <v>0</v>
      </c>
      <c r="K224" s="143"/>
      <c r="L224" s="31"/>
      <c r="M224" s="176" t="s">
        <v>1</v>
      </c>
      <c r="N224" s="177" t="s">
        <v>39</v>
      </c>
      <c r="O224" s="178"/>
      <c r="P224" s="179">
        <f>O224*H224</f>
        <v>0</v>
      </c>
      <c r="Q224" s="179">
        <v>0</v>
      </c>
      <c r="R224" s="179">
        <f>Q224*H224</f>
        <v>0</v>
      </c>
      <c r="S224" s="179">
        <v>0</v>
      </c>
      <c r="T224" s="180">
        <f>S224*H224</f>
        <v>0</v>
      </c>
      <c r="AR224" s="148" t="s">
        <v>92</v>
      </c>
      <c r="AT224" s="148" t="s">
        <v>153</v>
      </c>
      <c r="AU224" s="148" t="s">
        <v>82</v>
      </c>
      <c r="AY224" s="16" t="s">
        <v>151</v>
      </c>
      <c r="BE224" s="149">
        <f>IF(N224="základní",J224,0)</f>
        <v>0</v>
      </c>
      <c r="BF224" s="149">
        <f>IF(N224="snížená",J224,0)</f>
        <v>0</v>
      </c>
      <c r="BG224" s="149">
        <f>IF(N224="zákl. přenesená",J224,0)</f>
        <v>0</v>
      </c>
      <c r="BH224" s="149">
        <f>IF(N224="sníž. přenesená",J224,0)</f>
        <v>0</v>
      </c>
      <c r="BI224" s="149">
        <f>IF(N224="nulová",J224,0)</f>
        <v>0</v>
      </c>
      <c r="BJ224" s="16" t="s">
        <v>78</v>
      </c>
      <c r="BK224" s="149">
        <f>ROUND(I224*H224,2)</f>
        <v>0</v>
      </c>
      <c r="BL224" s="16" t="s">
        <v>92</v>
      </c>
      <c r="BM224" s="148" t="s">
        <v>899</v>
      </c>
    </row>
    <row r="225" spans="2:12" s="1" customFormat="1" ht="6.9" customHeight="1">
      <c r="B225" s="43"/>
      <c r="C225" s="44"/>
      <c r="D225" s="44"/>
      <c r="E225" s="44"/>
      <c r="F225" s="44"/>
      <c r="G225" s="44"/>
      <c r="H225" s="44"/>
      <c r="I225" s="44"/>
      <c r="J225" s="44"/>
      <c r="K225" s="44"/>
      <c r="L225" s="31"/>
    </row>
  </sheetData>
  <sheetProtection algorithmName="SHA-512" hashValue="zF0iDYT1IpQ9XfBh4W+byyhIWzGq7R8gmmfdcpcTuLVEfBqxr0Q7zprrk2eAAp5BCLoB2iUkrUehLHMAAiBBlg==" saltValue="D75pBzpC3kgMwxQdyuDzPSpZfpoPmunoCk6+5WvEZVjbl8J3G+qslOmzZ78dNNIBiTniAxamdlXotd3Z/XhozA==" spinCount="100000" sheet="1" objects="1" scenarios="1" formatColumns="0" formatRows="0" autoFilter="0"/>
  <autoFilter ref="C126:K224" xr:uid="{00000000-0009-0000-0000-000007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4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108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0" t="str">
        <f>'Rekapitulace stavby'!K6</f>
        <v>NOVÁ LHOTA - chodník podél silnice III/49916 - etapa 1</v>
      </c>
      <c r="F7" s="231"/>
      <c r="G7" s="231"/>
      <c r="H7" s="231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0" t="s">
        <v>900</v>
      </c>
      <c r="F9" s="232"/>
      <c r="G9" s="232"/>
      <c r="H9" s="232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2" t="s">
        <v>901</v>
      </c>
      <c r="F11" s="232"/>
      <c r="G11" s="232"/>
      <c r="H11" s="232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3" t="str">
        <f>'Rekapitulace stavby'!E14</f>
        <v>Vyplň údaj</v>
      </c>
      <c r="F20" s="197"/>
      <c r="G20" s="197"/>
      <c r="H20" s="197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ROUND(J125,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ROUND((SUM(BE125:BE145)),  2)</f>
        <v>0</v>
      </c>
      <c r="I35" s="95">
        <v>0.21</v>
      </c>
      <c r="J35" s="85">
        <f>ROUND(((SUM(BE125:BE145))*I35),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ROUND((SUM(BF125:BF145)),  2)</f>
        <v>0</v>
      </c>
      <c r="I36" s="95">
        <v>0.12</v>
      </c>
      <c r="J36" s="85">
        <f>ROUND(((SUM(BF125:BF145))*I36),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ROUND((SUM(BG125:BG145)),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ROUND((SUM(BH125:BH145)),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ROUND((SUM(BI125:BI145)),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0" t="str">
        <f>E7</f>
        <v>NOVÁ LHOTA - chodník podél silnice III/49916 - etapa 1</v>
      </c>
      <c r="F85" s="231"/>
      <c r="G85" s="231"/>
      <c r="H85" s="231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0" t="s">
        <v>900</v>
      </c>
      <c r="F87" s="232"/>
      <c r="G87" s="232"/>
      <c r="H87" s="232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2" t="str">
        <f>E11</f>
        <v>1 - úsek 1 - neuznatelné náklady</v>
      </c>
      <c r="F89" s="232"/>
      <c r="G89" s="232"/>
      <c r="H89" s="23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J125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J127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J132</f>
        <v>0</v>
      </c>
      <c r="L101" s="111"/>
    </row>
    <row r="102" spans="2:47" s="9" customFormat="1" ht="19.95" customHeight="1">
      <c r="B102" s="111"/>
      <c r="D102" s="112" t="s">
        <v>134</v>
      </c>
      <c r="E102" s="113"/>
      <c r="F102" s="113"/>
      <c r="G102" s="113"/>
      <c r="H102" s="113"/>
      <c r="I102" s="113"/>
      <c r="J102" s="114">
        <f>J139</f>
        <v>0</v>
      </c>
      <c r="L102" s="111"/>
    </row>
    <row r="103" spans="2:47" s="9" customFormat="1" ht="19.95" customHeight="1">
      <c r="B103" s="111"/>
      <c r="D103" s="112" t="s">
        <v>135</v>
      </c>
      <c r="E103" s="113"/>
      <c r="F103" s="113"/>
      <c r="G103" s="113"/>
      <c r="H103" s="113"/>
      <c r="I103" s="113"/>
      <c r="J103" s="114">
        <f>J144</f>
        <v>0</v>
      </c>
      <c r="L103" s="111"/>
    </row>
    <row r="104" spans="2:47" s="1" customFormat="1" ht="21.75" customHeight="1">
      <c r="B104" s="31"/>
      <c r="L104" s="31"/>
    </row>
    <row r="105" spans="2:47" s="1" customFormat="1" ht="6.9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47" s="1" customFormat="1" ht="6.9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47" s="1" customFormat="1" ht="24.9" customHeight="1">
      <c r="B110" s="31"/>
      <c r="C110" s="20" t="s">
        <v>136</v>
      </c>
      <c r="L110" s="31"/>
    </row>
    <row r="111" spans="2:47" s="1" customFormat="1" ht="6.9" customHeight="1">
      <c r="B111" s="31"/>
      <c r="L111" s="31"/>
    </row>
    <row r="112" spans="2:47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30" t="str">
        <f>E7</f>
        <v>NOVÁ LHOTA - chodník podél silnice III/49916 - etapa 1</v>
      </c>
      <c r="F113" s="231"/>
      <c r="G113" s="231"/>
      <c r="H113" s="231"/>
      <c r="L113" s="31"/>
    </row>
    <row r="114" spans="2:65" ht="12" customHeight="1">
      <c r="B114" s="19"/>
      <c r="C114" s="26" t="s">
        <v>120</v>
      </c>
      <c r="L114" s="19"/>
    </row>
    <row r="115" spans="2:65" s="1" customFormat="1" ht="16.5" customHeight="1">
      <c r="B115" s="31"/>
      <c r="E115" s="230" t="s">
        <v>900</v>
      </c>
      <c r="F115" s="232"/>
      <c r="G115" s="232"/>
      <c r="H115" s="232"/>
      <c r="L115" s="31"/>
    </row>
    <row r="116" spans="2:65" s="1" customFormat="1" ht="12" customHeight="1">
      <c r="B116" s="31"/>
      <c r="C116" s="26" t="s">
        <v>122</v>
      </c>
      <c r="L116" s="31"/>
    </row>
    <row r="117" spans="2:65" s="1" customFormat="1" ht="16.5" customHeight="1">
      <c r="B117" s="31"/>
      <c r="E117" s="192" t="str">
        <f>E11</f>
        <v>1 - úsek 1 - neuznatelné náklady</v>
      </c>
      <c r="F117" s="232"/>
      <c r="G117" s="232"/>
      <c r="H117" s="232"/>
      <c r="L117" s="31"/>
    </row>
    <row r="118" spans="2:65" s="1" customFormat="1" ht="6.9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F14</f>
        <v xml:space="preserve"> </v>
      </c>
      <c r="I119" s="26" t="s">
        <v>22</v>
      </c>
      <c r="J119" s="51" t="str">
        <f>IF(J14="","",J14)</f>
        <v>31. 1. 2022</v>
      </c>
      <c r="L119" s="31"/>
    </row>
    <row r="120" spans="2:65" s="1" customFormat="1" ht="6.9" customHeight="1">
      <c r="B120" s="31"/>
      <c r="L120" s="31"/>
    </row>
    <row r="121" spans="2:65" s="1" customFormat="1" ht="15.15" customHeight="1">
      <c r="B121" s="31"/>
      <c r="C121" s="26" t="s">
        <v>24</v>
      </c>
      <c r="F121" s="24" t="str">
        <f>E17</f>
        <v>Obec Nová Lhota</v>
      </c>
      <c r="I121" s="26" t="s">
        <v>30</v>
      </c>
      <c r="J121" s="29" t="str">
        <f>E23</f>
        <v xml:space="preserve"> </v>
      </c>
      <c r="L121" s="31"/>
    </row>
    <row r="122" spans="2:65" s="1" customFormat="1" ht="15.15" customHeight="1">
      <c r="B122" s="31"/>
      <c r="C122" s="26" t="s">
        <v>28</v>
      </c>
      <c r="F122" s="24" t="str">
        <f>IF(E20="","",E20)</f>
        <v>Vyplň údaj</v>
      </c>
      <c r="I122" s="26" t="s">
        <v>32</v>
      </c>
      <c r="J122" s="29" t="str">
        <f>E26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5"/>
      <c r="C124" s="116" t="s">
        <v>137</v>
      </c>
      <c r="D124" s="117" t="s">
        <v>59</v>
      </c>
      <c r="E124" s="117" t="s">
        <v>55</v>
      </c>
      <c r="F124" s="117" t="s">
        <v>56</v>
      </c>
      <c r="G124" s="117" t="s">
        <v>138</v>
      </c>
      <c r="H124" s="117" t="s">
        <v>139</v>
      </c>
      <c r="I124" s="117" t="s">
        <v>140</v>
      </c>
      <c r="J124" s="118" t="s">
        <v>126</v>
      </c>
      <c r="K124" s="119" t="s">
        <v>141</v>
      </c>
      <c r="L124" s="115"/>
      <c r="M124" s="58" t="s">
        <v>1</v>
      </c>
      <c r="N124" s="59" t="s">
        <v>38</v>
      </c>
      <c r="O124" s="59" t="s">
        <v>142</v>
      </c>
      <c r="P124" s="59" t="s">
        <v>143</v>
      </c>
      <c r="Q124" s="59" t="s">
        <v>144</v>
      </c>
      <c r="R124" s="59" t="s">
        <v>145</v>
      </c>
      <c r="S124" s="59" t="s">
        <v>146</v>
      </c>
      <c r="T124" s="60" t="s">
        <v>147</v>
      </c>
    </row>
    <row r="125" spans="2:65" s="1" customFormat="1" ht="22.8" customHeight="1">
      <c r="B125" s="31"/>
      <c r="C125" s="63" t="s">
        <v>148</v>
      </c>
      <c r="J125" s="120">
        <f>BK125</f>
        <v>0</v>
      </c>
      <c r="L125" s="31"/>
      <c r="M125" s="61"/>
      <c r="N125" s="52"/>
      <c r="O125" s="52"/>
      <c r="P125" s="121">
        <f>P126</f>
        <v>0</v>
      </c>
      <c r="Q125" s="52"/>
      <c r="R125" s="121">
        <f>R126</f>
        <v>4.5557949999999998</v>
      </c>
      <c r="S125" s="52"/>
      <c r="T125" s="122">
        <f>T126</f>
        <v>4.8499999999999996</v>
      </c>
      <c r="AT125" s="16" t="s">
        <v>73</v>
      </c>
      <c r="AU125" s="16" t="s">
        <v>128</v>
      </c>
      <c r="BK125" s="123">
        <f>BK126</f>
        <v>0</v>
      </c>
    </row>
    <row r="126" spans="2:65" s="11" customFormat="1" ht="25.95" customHeight="1">
      <c r="B126" s="124"/>
      <c r="D126" s="125" t="s">
        <v>73</v>
      </c>
      <c r="E126" s="126" t="s">
        <v>149</v>
      </c>
      <c r="F126" s="126" t="s">
        <v>150</v>
      </c>
      <c r="I126" s="127"/>
      <c r="J126" s="128">
        <f>BK126</f>
        <v>0</v>
      </c>
      <c r="L126" s="124"/>
      <c r="M126" s="129"/>
      <c r="P126" s="130">
        <f>P127+P132+P139+P144</f>
        <v>0</v>
      </c>
      <c r="R126" s="130">
        <f>R127+R132+R139+R144</f>
        <v>4.5557949999999998</v>
      </c>
      <c r="T126" s="131">
        <f>T127+T132+T139+T144</f>
        <v>4.8499999999999996</v>
      </c>
      <c r="AR126" s="125" t="s">
        <v>78</v>
      </c>
      <c r="AT126" s="132" t="s">
        <v>73</v>
      </c>
      <c r="AU126" s="132" t="s">
        <v>74</v>
      </c>
      <c r="AY126" s="125" t="s">
        <v>151</v>
      </c>
      <c r="BK126" s="133">
        <f>BK127+BK132+BK139+BK144</f>
        <v>0</v>
      </c>
    </row>
    <row r="127" spans="2:65" s="11" customFormat="1" ht="22.8" customHeight="1">
      <c r="B127" s="124"/>
      <c r="D127" s="125" t="s">
        <v>73</v>
      </c>
      <c r="E127" s="134" t="s">
        <v>78</v>
      </c>
      <c r="F127" s="134" t="s">
        <v>152</v>
      </c>
      <c r="I127" s="127"/>
      <c r="J127" s="135">
        <f>BK127</f>
        <v>0</v>
      </c>
      <c r="L127" s="124"/>
      <c r="M127" s="129"/>
      <c r="P127" s="130">
        <f>SUM(P128:P131)</f>
        <v>0</v>
      </c>
      <c r="R127" s="130">
        <f>SUM(R128:R131)</f>
        <v>0</v>
      </c>
      <c r="T127" s="131">
        <f>SUM(T128:T131)</f>
        <v>4.8499999999999996</v>
      </c>
      <c r="AR127" s="125" t="s">
        <v>78</v>
      </c>
      <c r="AT127" s="132" t="s">
        <v>73</v>
      </c>
      <c r="AU127" s="132" t="s">
        <v>78</v>
      </c>
      <c r="AY127" s="125" t="s">
        <v>151</v>
      </c>
      <c r="BK127" s="133">
        <f>SUM(BK128:BK131)</f>
        <v>0</v>
      </c>
    </row>
    <row r="128" spans="2:65" s="1" customFormat="1" ht="24.15" customHeight="1">
      <c r="B128" s="31"/>
      <c r="C128" s="136" t="s">
        <v>78</v>
      </c>
      <c r="D128" s="136" t="s">
        <v>153</v>
      </c>
      <c r="E128" s="137" t="s">
        <v>902</v>
      </c>
      <c r="F128" s="138" t="s">
        <v>903</v>
      </c>
      <c r="G128" s="139" t="s">
        <v>156</v>
      </c>
      <c r="H128" s="140">
        <v>5.5</v>
      </c>
      <c r="I128" s="141"/>
      <c r="J128" s="142">
        <f>ROUND(I128*H128,2)</f>
        <v>0</v>
      </c>
      <c r="K128" s="143"/>
      <c r="L128" s="31"/>
      <c r="M128" s="144" t="s">
        <v>1</v>
      </c>
      <c r="N128" s="145" t="s">
        <v>39</v>
      </c>
      <c r="P128" s="146">
        <f>O128*H128</f>
        <v>0</v>
      </c>
      <c r="Q128" s="146">
        <v>0</v>
      </c>
      <c r="R128" s="146">
        <f>Q128*H128</f>
        <v>0</v>
      </c>
      <c r="S128" s="146">
        <v>0.26</v>
      </c>
      <c r="T128" s="147">
        <f>S128*H128</f>
        <v>1.4300000000000002</v>
      </c>
      <c r="AR128" s="148" t="s">
        <v>92</v>
      </c>
      <c r="AT128" s="148" t="s">
        <v>153</v>
      </c>
      <c r="AU128" s="148" t="s">
        <v>82</v>
      </c>
      <c r="AY128" s="16" t="s">
        <v>151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6" t="s">
        <v>78</v>
      </c>
      <c r="BK128" s="149">
        <f>ROUND(I128*H128,2)</f>
        <v>0</v>
      </c>
      <c r="BL128" s="16" t="s">
        <v>92</v>
      </c>
      <c r="BM128" s="148" t="s">
        <v>904</v>
      </c>
    </row>
    <row r="129" spans="2:65" s="12" customFormat="1" ht="10.199999999999999">
      <c r="B129" s="150"/>
      <c r="D129" s="151" t="s">
        <v>158</v>
      </c>
      <c r="E129" s="152" t="s">
        <v>1</v>
      </c>
      <c r="F129" s="153" t="s">
        <v>905</v>
      </c>
      <c r="H129" s="154">
        <v>5.5</v>
      </c>
      <c r="I129" s="155"/>
      <c r="L129" s="150"/>
      <c r="M129" s="156"/>
      <c r="T129" s="157"/>
      <c r="AT129" s="152" t="s">
        <v>158</v>
      </c>
      <c r="AU129" s="152" t="s">
        <v>82</v>
      </c>
      <c r="AV129" s="12" t="s">
        <v>82</v>
      </c>
      <c r="AW129" s="12" t="s">
        <v>31</v>
      </c>
      <c r="AX129" s="12" t="s">
        <v>78</v>
      </c>
      <c r="AY129" s="152" t="s">
        <v>151</v>
      </c>
    </row>
    <row r="130" spans="2:65" s="1" customFormat="1" ht="24.15" customHeight="1">
      <c r="B130" s="31"/>
      <c r="C130" s="136" t="s">
        <v>82</v>
      </c>
      <c r="D130" s="136" t="s">
        <v>153</v>
      </c>
      <c r="E130" s="137" t="s">
        <v>690</v>
      </c>
      <c r="F130" s="138" t="s">
        <v>691</v>
      </c>
      <c r="G130" s="139" t="s">
        <v>156</v>
      </c>
      <c r="H130" s="140">
        <v>14.25</v>
      </c>
      <c r="I130" s="141"/>
      <c r="J130" s="142">
        <f>ROUND(I130*H130,2)</f>
        <v>0</v>
      </c>
      <c r="K130" s="143"/>
      <c r="L130" s="31"/>
      <c r="M130" s="144" t="s">
        <v>1</v>
      </c>
      <c r="N130" s="145" t="s">
        <v>39</v>
      </c>
      <c r="P130" s="146">
        <f>O130*H130</f>
        <v>0</v>
      </c>
      <c r="Q130" s="146">
        <v>0</v>
      </c>
      <c r="R130" s="146">
        <f>Q130*H130</f>
        <v>0</v>
      </c>
      <c r="S130" s="146">
        <v>0.24</v>
      </c>
      <c r="T130" s="147">
        <f>S130*H130</f>
        <v>3.42</v>
      </c>
      <c r="AR130" s="148" t="s">
        <v>92</v>
      </c>
      <c r="AT130" s="148" t="s">
        <v>153</v>
      </c>
      <c r="AU130" s="148" t="s">
        <v>82</v>
      </c>
      <c r="AY130" s="16" t="s">
        <v>151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6" t="s">
        <v>78</v>
      </c>
      <c r="BK130" s="149">
        <f>ROUND(I130*H130,2)</f>
        <v>0</v>
      </c>
      <c r="BL130" s="16" t="s">
        <v>92</v>
      </c>
      <c r="BM130" s="148" t="s">
        <v>906</v>
      </c>
    </row>
    <row r="131" spans="2:65" s="12" customFormat="1" ht="20.399999999999999">
      <c r="B131" s="150"/>
      <c r="D131" s="151" t="s">
        <v>158</v>
      </c>
      <c r="E131" s="152" t="s">
        <v>1</v>
      </c>
      <c r="F131" s="153" t="s">
        <v>907</v>
      </c>
      <c r="H131" s="154">
        <v>14.25</v>
      </c>
      <c r="I131" s="155"/>
      <c r="L131" s="150"/>
      <c r="M131" s="156"/>
      <c r="T131" s="157"/>
      <c r="AT131" s="152" t="s">
        <v>158</v>
      </c>
      <c r="AU131" s="152" t="s">
        <v>82</v>
      </c>
      <c r="AV131" s="12" t="s">
        <v>82</v>
      </c>
      <c r="AW131" s="12" t="s">
        <v>31</v>
      </c>
      <c r="AX131" s="12" t="s">
        <v>78</v>
      </c>
      <c r="AY131" s="152" t="s">
        <v>151</v>
      </c>
    </row>
    <row r="132" spans="2:65" s="11" customFormat="1" ht="22.8" customHeight="1">
      <c r="B132" s="124"/>
      <c r="D132" s="125" t="s">
        <v>73</v>
      </c>
      <c r="E132" s="134" t="s">
        <v>170</v>
      </c>
      <c r="F132" s="134" t="s">
        <v>217</v>
      </c>
      <c r="I132" s="127"/>
      <c r="J132" s="135">
        <f>BK132</f>
        <v>0</v>
      </c>
      <c r="L132" s="124"/>
      <c r="M132" s="129"/>
      <c r="P132" s="130">
        <f>SUM(P133:P138)</f>
        <v>0</v>
      </c>
      <c r="R132" s="130">
        <f>SUM(R133:R138)</f>
        <v>4.5557949999999998</v>
      </c>
      <c r="T132" s="131">
        <f>SUM(T133:T138)</f>
        <v>0</v>
      </c>
      <c r="AR132" s="125" t="s">
        <v>78</v>
      </c>
      <c r="AT132" s="132" t="s">
        <v>73</v>
      </c>
      <c r="AU132" s="132" t="s">
        <v>78</v>
      </c>
      <c r="AY132" s="125" t="s">
        <v>151</v>
      </c>
      <c r="BK132" s="133">
        <f>SUM(BK133:BK138)</f>
        <v>0</v>
      </c>
    </row>
    <row r="133" spans="2:65" s="1" customFormat="1" ht="21.75" customHeight="1">
      <c r="B133" s="31"/>
      <c r="C133" s="136" t="s">
        <v>89</v>
      </c>
      <c r="D133" s="136" t="s">
        <v>153</v>
      </c>
      <c r="E133" s="137" t="s">
        <v>515</v>
      </c>
      <c r="F133" s="138" t="s">
        <v>516</v>
      </c>
      <c r="G133" s="139" t="s">
        <v>156</v>
      </c>
      <c r="H133" s="140">
        <v>5.5</v>
      </c>
      <c r="I133" s="141"/>
      <c r="J133" s="142">
        <f>ROUND(I133*H133,2)</f>
        <v>0</v>
      </c>
      <c r="K133" s="143"/>
      <c r="L133" s="31"/>
      <c r="M133" s="144" t="s">
        <v>1</v>
      </c>
      <c r="N133" s="145" t="s">
        <v>39</v>
      </c>
      <c r="P133" s="146">
        <f>O133*H133</f>
        <v>0</v>
      </c>
      <c r="Q133" s="146">
        <v>9.1999999999999998E-2</v>
      </c>
      <c r="R133" s="146">
        <f>Q133*H133</f>
        <v>0.50600000000000001</v>
      </c>
      <c r="S133" s="146">
        <v>0</v>
      </c>
      <c r="T133" s="147">
        <f>S133*H133</f>
        <v>0</v>
      </c>
      <c r="AR133" s="148" t="s">
        <v>92</v>
      </c>
      <c r="AT133" s="148" t="s">
        <v>153</v>
      </c>
      <c r="AU133" s="148" t="s">
        <v>82</v>
      </c>
      <c r="AY133" s="16" t="s">
        <v>151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78</v>
      </c>
      <c r="BK133" s="149">
        <f>ROUND(I133*H133,2)</f>
        <v>0</v>
      </c>
      <c r="BL133" s="16" t="s">
        <v>92</v>
      </c>
      <c r="BM133" s="148" t="s">
        <v>908</v>
      </c>
    </row>
    <row r="134" spans="2:65" s="12" customFormat="1" ht="10.199999999999999">
      <c r="B134" s="150"/>
      <c r="D134" s="151" t="s">
        <v>158</v>
      </c>
      <c r="E134" s="152" t="s">
        <v>1</v>
      </c>
      <c r="F134" s="153" t="s">
        <v>905</v>
      </c>
      <c r="H134" s="154">
        <v>5.5</v>
      </c>
      <c r="I134" s="155"/>
      <c r="L134" s="150"/>
      <c r="M134" s="156"/>
      <c r="T134" s="157"/>
      <c r="AT134" s="152" t="s">
        <v>158</v>
      </c>
      <c r="AU134" s="152" t="s">
        <v>82</v>
      </c>
      <c r="AV134" s="12" t="s">
        <v>82</v>
      </c>
      <c r="AW134" s="12" t="s">
        <v>31</v>
      </c>
      <c r="AX134" s="12" t="s">
        <v>78</v>
      </c>
      <c r="AY134" s="152" t="s">
        <v>151</v>
      </c>
    </row>
    <row r="135" spans="2:65" s="1" customFormat="1" ht="21.75" customHeight="1">
      <c r="B135" s="31"/>
      <c r="C135" s="136" t="s">
        <v>92</v>
      </c>
      <c r="D135" s="136" t="s">
        <v>153</v>
      </c>
      <c r="E135" s="137" t="s">
        <v>625</v>
      </c>
      <c r="F135" s="138" t="s">
        <v>626</v>
      </c>
      <c r="G135" s="139" t="s">
        <v>156</v>
      </c>
      <c r="H135" s="140">
        <v>14.25</v>
      </c>
      <c r="I135" s="141"/>
      <c r="J135" s="142">
        <f>ROUND(I135*H135,2)</f>
        <v>0</v>
      </c>
      <c r="K135" s="143"/>
      <c r="L135" s="31"/>
      <c r="M135" s="144" t="s">
        <v>1</v>
      </c>
      <c r="N135" s="145" t="s">
        <v>39</v>
      </c>
      <c r="P135" s="146">
        <f>O135*H135</f>
        <v>0</v>
      </c>
      <c r="Q135" s="146">
        <v>0.24922</v>
      </c>
      <c r="R135" s="146">
        <f>Q135*H135</f>
        <v>3.5513849999999998</v>
      </c>
      <c r="S135" s="146">
        <v>0</v>
      </c>
      <c r="T135" s="147">
        <f>S135*H135</f>
        <v>0</v>
      </c>
      <c r="AR135" s="148" t="s">
        <v>92</v>
      </c>
      <c r="AT135" s="148" t="s">
        <v>153</v>
      </c>
      <c r="AU135" s="148" t="s">
        <v>82</v>
      </c>
      <c r="AY135" s="16" t="s">
        <v>151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78</v>
      </c>
      <c r="BK135" s="149">
        <f>ROUND(I135*H135,2)</f>
        <v>0</v>
      </c>
      <c r="BL135" s="16" t="s">
        <v>92</v>
      </c>
      <c r="BM135" s="148" t="s">
        <v>909</v>
      </c>
    </row>
    <row r="136" spans="2:65" s="12" customFormat="1" ht="20.399999999999999">
      <c r="B136" s="150"/>
      <c r="D136" s="151" t="s">
        <v>158</v>
      </c>
      <c r="E136" s="152" t="s">
        <v>1</v>
      </c>
      <c r="F136" s="153" t="s">
        <v>907</v>
      </c>
      <c r="H136" s="154">
        <v>14.25</v>
      </c>
      <c r="I136" s="155"/>
      <c r="L136" s="150"/>
      <c r="M136" s="156"/>
      <c r="T136" s="157"/>
      <c r="AT136" s="152" t="s">
        <v>158</v>
      </c>
      <c r="AU136" s="152" t="s">
        <v>82</v>
      </c>
      <c r="AV136" s="12" t="s">
        <v>82</v>
      </c>
      <c r="AW136" s="12" t="s">
        <v>31</v>
      </c>
      <c r="AX136" s="12" t="s">
        <v>78</v>
      </c>
      <c r="AY136" s="152" t="s">
        <v>151</v>
      </c>
    </row>
    <row r="137" spans="2:65" s="1" customFormat="1" ht="24.15" customHeight="1">
      <c r="B137" s="31"/>
      <c r="C137" s="136" t="s">
        <v>170</v>
      </c>
      <c r="D137" s="136" t="s">
        <v>153</v>
      </c>
      <c r="E137" s="137" t="s">
        <v>273</v>
      </c>
      <c r="F137" s="138" t="s">
        <v>274</v>
      </c>
      <c r="G137" s="139" t="s">
        <v>156</v>
      </c>
      <c r="H137" s="140">
        <v>5.5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9.0620000000000006E-2</v>
      </c>
      <c r="R137" s="146">
        <f>Q137*H137</f>
        <v>0.49841000000000002</v>
      </c>
      <c r="S137" s="146">
        <v>0</v>
      </c>
      <c r="T137" s="147">
        <f>S137*H137</f>
        <v>0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910</v>
      </c>
    </row>
    <row r="138" spans="2:65" s="12" customFormat="1" ht="10.199999999999999">
      <c r="B138" s="150"/>
      <c r="D138" s="151" t="s">
        <v>158</v>
      </c>
      <c r="E138" s="152" t="s">
        <v>1</v>
      </c>
      <c r="F138" s="153" t="s">
        <v>905</v>
      </c>
      <c r="H138" s="154">
        <v>5.5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78</v>
      </c>
      <c r="AY138" s="152" t="s">
        <v>151</v>
      </c>
    </row>
    <row r="139" spans="2:65" s="11" customFormat="1" ht="22.8" customHeight="1">
      <c r="B139" s="124"/>
      <c r="D139" s="125" t="s">
        <v>73</v>
      </c>
      <c r="E139" s="134" t="s">
        <v>351</v>
      </c>
      <c r="F139" s="134" t="s">
        <v>352</v>
      </c>
      <c r="I139" s="127"/>
      <c r="J139" s="135">
        <f>BK139</f>
        <v>0</v>
      </c>
      <c r="L139" s="124"/>
      <c r="M139" s="129"/>
      <c r="P139" s="130">
        <f>SUM(P140:P143)</f>
        <v>0</v>
      </c>
      <c r="R139" s="130">
        <f>SUM(R140:R143)</f>
        <v>0</v>
      </c>
      <c r="T139" s="131">
        <f>SUM(T140:T143)</f>
        <v>0</v>
      </c>
      <c r="AR139" s="125" t="s">
        <v>78</v>
      </c>
      <c r="AT139" s="132" t="s">
        <v>73</v>
      </c>
      <c r="AU139" s="132" t="s">
        <v>78</v>
      </c>
      <c r="AY139" s="125" t="s">
        <v>151</v>
      </c>
      <c r="BK139" s="133">
        <f>SUM(BK140:BK143)</f>
        <v>0</v>
      </c>
    </row>
    <row r="140" spans="2:65" s="1" customFormat="1" ht="16.5" customHeight="1">
      <c r="B140" s="31"/>
      <c r="C140" s="136" t="s">
        <v>99</v>
      </c>
      <c r="D140" s="136" t="s">
        <v>153</v>
      </c>
      <c r="E140" s="137" t="s">
        <v>354</v>
      </c>
      <c r="F140" s="138" t="s">
        <v>355</v>
      </c>
      <c r="G140" s="139" t="s">
        <v>195</v>
      </c>
      <c r="H140" s="140">
        <v>4.8499999999999996</v>
      </c>
      <c r="I140" s="141"/>
      <c r="J140" s="142">
        <f>ROUND(I140*H140,2)</f>
        <v>0</v>
      </c>
      <c r="K140" s="143"/>
      <c r="L140" s="31"/>
      <c r="M140" s="144" t="s">
        <v>1</v>
      </c>
      <c r="N140" s="145" t="s">
        <v>39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92</v>
      </c>
      <c r="AT140" s="148" t="s">
        <v>153</v>
      </c>
      <c r="AU140" s="148" t="s">
        <v>82</v>
      </c>
      <c r="AY140" s="16" t="s">
        <v>151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6" t="s">
        <v>78</v>
      </c>
      <c r="BK140" s="149">
        <f>ROUND(I140*H140,2)</f>
        <v>0</v>
      </c>
      <c r="BL140" s="16" t="s">
        <v>92</v>
      </c>
      <c r="BM140" s="148" t="s">
        <v>911</v>
      </c>
    </row>
    <row r="141" spans="2:65" s="1" customFormat="1" ht="24.15" customHeight="1">
      <c r="B141" s="31"/>
      <c r="C141" s="136" t="s">
        <v>102</v>
      </c>
      <c r="D141" s="136" t="s">
        <v>153</v>
      </c>
      <c r="E141" s="137" t="s">
        <v>358</v>
      </c>
      <c r="F141" s="138" t="s">
        <v>359</v>
      </c>
      <c r="G141" s="139" t="s">
        <v>195</v>
      </c>
      <c r="H141" s="140">
        <v>97</v>
      </c>
      <c r="I141" s="141"/>
      <c r="J141" s="142">
        <f>ROUND(I141*H141,2)</f>
        <v>0</v>
      </c>
      <c r="K141" s="143"/>
      <c r="L141" s="31"/>
      <c r="M141" s="144" t="s">
        <v>1</v>
      </c>
      <c r="N141" s="145" t="s">
        <v>39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92</v>
      </c>
      <c r="AT141" s="148" t="s">
        <v>153</v>
      </c>
      <c r="AU141" s="148" t="s">
        <v>82</v>
      </c>
      <c r="AY141" s="16" t="s">
        <v>151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6" t="s">
        <v>78</v>
      </c>
      <c r="BK141" s="149">
        <f>ROUND(I141*H141,2)</f>
        <v>0</v>
      </c>
      <c r="BL141" s="16" t="s">
        <v>92</v>
      </c>
      <c r="BM141" s="148" t="s">
        <v>912</v>
      </c>
    </row>
    <row r="142" spans="2:65" s="12" customFormat="1" ht="10.199999999999999">
      <c r="B142" s="150"/>
      <c r="D142" s="151" t="s">
        <v>158</v>
      </c>
      <c r="F142" s="153" t="s">
        <v>913</v>
      </c>
      <c r="H142" s="154">
        <v>97</v>
      </c>
      <c r="I142" s="155"/>
      <c r="L142" s="150"/>
      <c r="M142" s="156"/>
      <c r="T142" s="157"/>
      <c r="AT142" s="152" t="s">
        <v>158</v>
      </c>
      <c r="AU142" s="152" t="s">
        <v>82</v>
      </c>
      <c r="AV142" s="12" t="s">
        <v>82</v>
      </c>
      <c r="AW142" s="12" t="s">
        <v>4</v>
      </c>
      <c r="AX142" s="12" t="s">
        <v>78</v>
      </c>
      <c r="AY142" s="152" t="s">
        <v>151</v>
      </c>
    </row>
    <row r="143" spans="2:65" s="1" customFormat="1" ht="37.799999999999997" customHeight="1">
      <c r="B143" s="31"/>
      <c r="C143" s="136" t="s">
        <v>187</v>
      </c>
      <c r="D143" s="136" t="s">
        <v>153</v>
      </c>
      <c r="E143" s="137" t="s">
        <v>363</v>
      </c>
      <c r="F143" s="138" t="s">
        <v>364</v>
      </c>
      <c r="G143" s="139" t="s">
        <v>195</v>
      </c>
      <c r="H143" s="140">
        <v>4.8499999999999996</v>
      </c>
      <c r="I143" s="141"/>
      <c r="J143" s="142">
        <f>ROUND(I143*H143,2)</f>
        <v>0</v>
      </c>
      <c r="K143" s="143"/>
      <c r="L143" s="31"/>
      <c r="M143" s="144" t="s">
        <v>1</v>
      </c>
      <c r="N143" s="145" t="s">
        <v>39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92</v>
      </c>
      <c r="AT143" s="148" t="s">
        <v>153</v>
      </c>
      <c r="AU143" s="148" t="s">
        <v>82</v>
      </c>
      <c r="AY143" s="16" t="s">
        <v>151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6" t="s">
        <v>78</v>
      </c>
      <c r="BK143" s="149">
        <f>ROUND(I143*H143,2)</f>
        <v>0</v>
      </c>
      <c r="BL143" s="16" t="s">
        <v>92</v>
      </c>
      <c r="BM143" s="148" t="s">
        <v>914</v>
      </c>
    </row>
    <row r="144" spans="2:65" s="11" customFormat="1" ht="22.8" customHeight="1">
      <c r="B144" s="124"/>
      <c r="D144" s="125" t="s">
        <v>73</v>
      </c>
      <c r="E144" s="134" t="s">
        <v>366</v>
      </c>
      <c r="F144" s="134" t="s">
        <v>367</v>
      </c>
      <c r="I144" s="127"/>
      <c r="J144" s="135">
        <f>BK144</f>
        <v>0</v>
      </c>
      <c r="L144" s="124"/>
      <c r="M144" s="129"/>
      <c r="P144" s="130">
        <f>P145</f>
        <v>0</v>
      </c>
      <c r="R144" s="130">
        <f>R145</f>
        <v>0</v>
      </c>
      <c r="T144" s="131">
        <f>T145</f>
        <v>0</v>
      </c>
      <c r="AR144" s="125" t="s">
        <v>78</v>
      </c>
      <c r="AT144" s="132" t="s">
        <v>73</v>
      </c>
      <c r="AU144" s="132" t="s">
        <v>78</v>
      </c>
      <c r="AY144" s="125" t="s">
        <v>151</v>
      </c>
      <c r="BK144" s="133">
        <f>BK145</f>
        <v>0</v>
      </c>
    </row>
    <row r="145" spans="2:65" s="1" customFormat="1" ht="24.15" customHeight="1">
      <c r="B145" s="31"/>
      <c r="C145" s="136" t="s">
        <v>192</v>
      </c>
      <c r="D145" s="136" t="s">
        <v>153</v>
      </c>
      <c r="E145" s="137" t="s">
        <v>369</v>
      </c>
      <c r="F145" s="138" t="s">
        <v>370</v>
      </c>
      <c r="G145" s="139" t="s">
        <v>195</v>
      </c>
      <c r="H145" s="140">
        <v>4.556</v>
      </c>
      <c r="I145" s="141"/>
      <c r="J145" s="142">
        <f>ROUND(I145*H145,2)</f>
        <v>0</v>
      </c>
      <c r="K145" s="143"/>
      <c r="L145" s="31"/>
      <c r="M145" s="176" t="s">
        <v>1</v>
      </c>
      <c r="N145" s="177" t="s">
        <v>39</v>
      </c>
      <c r="O145" s="178"/>
      <c r="P145" s="179">
        <f>O145*H145</f>
        <v>0</v>
      </c>
      <c r="Q145" s="179">
        <v>0</v>
      </c>
      <c r="R145" s="179">
        <f>Q145*H145</f>
        <v>0</v>
      </c>
      <c r="S145" s="179">
        <v>0</v>
      </c>
      <c r="T145" s="180">
        <f>S145*H145</f>
        <v>0</v>
      </c>
      <c r="AR145" s="148" t="s">
        <v>92</v>
      </c>
      <c r="AT145" s="148" t="s">
        <v>153</v>
      </c>
      <c r="AU145" s="148" t="s">
        <v>82</v>
      </c>
      <c r="AY145" s="16" t="s">
        <v>151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6" t="s">
        <v>78</v>
      </c>
      <c r="BK145" s="149">
        <f>ROUND(I145*H145,2)</f>
        <v>0</v>
      </c>
      <c r="BL145" s="16" t="s">
        <v>92</v>
      </c>
      <c r="BM145" s="148" t="s">
        <v>915</v>
      </c>
    </row>
    <row r="146" spans="2:65" s="1" customFormat="1" ht="6.9" customHeight="1">
      <c r="B146" s="43"/>
      <c r="C146" s="44"/>
      <c r="D146" s="44"/>
      <c r="E146" s="44"/>
      <c r="F146" s="44"/>
      <c r="G146" s="44"/>
      <c r="H146" s="44"/>
      <c r="I146" s="44"/>
      <c r="J146" s="44"/>
      <c r="K146" s="44"/>
      <c r="L146" s="31"/>
    </row>
  </sheetData>
  <sheetProtection algorithmName="SHA-512" hashValue="ofwk6h4unpOCFt6SwNTJYbUu5V3QQRkcKGUEKVfTnPoIx6z/T8/7tGJw1QfAfh8vzu+KD5Y9jX55STgV0OTLsA==" saltValue="yWSyXP7PY0Uc0JxOHHv6RWJzf4KxnLpgiLqDF17KOR7Z84HWk3hke8TV+Zoojvo/WN83zzcd1z9NDXeLcZZRvQ==" spinCount="100000" sheet="1" objects="1" scenarios="1" formatColumns="0" formatRows="0" autoFilter="0"/>
  <autoFilter ref="C124:K145" xr:uid="{00000000-0009-0000-0000-000008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28</vt:i4>
      </vt:variant>
    </vt:vector>
  </HeadingPairs>
  <TitlesOfParts>
    <vt:vector size="42" baseType="lpstr">
      <vt:lpstr>Rekapitulace stavby</vt:lpstr>
      <vt:lpstr>1 - úsek 1 - uznatelné ná...</vt:lpstr>
      <vt:lpstr>2 - úsek 2 - uznatelné ná...</vt:lpstr>
      <vt:lpstr>3 - úsek 3 - uznatelné ná...</vt:lpstr>
      <vt:lpstr>4 - úsek 4 - uznatelné ná...</vt:lpstr>
      <vt:lpstr>4b - úsek 4b - BUS zastávka</vt:lpstr>
      <vt:lpstr>6 - úsek 6 - uznatelné ná...</vt:lpstr>
      <vt:lpstr>7 - úsek 7 - uznatelné ná...</vt:lpstr>
      <vt:lpstr>1 - úsek 1 - neuznatelné ...</vt:lpstr>
      <vt:lpstr>2 - úsek 2 - neuznatelné ...</vt:lpstr>
      <vt:lpstr>3 - úsek 3 - neuznatelné ...</vt:lpstr>
      <vt:lpstr>4 - úsek 4 - neuznatelné ...</vt:lpstr>
      <vt:lpstr>6 - úsek 6 - neuznatelné ...</vt:lpstr>
      <vt:lpstr>3 - vedlejší rozpočtovné ...</vt:lpstr>
      <vt:lpstr>'1 - úsek 1 - neuznatelné ...'!Názvy_tisku</vt:lpstr>
      <vt:lpstr>'1 - úsek 1 - uznatelné ná...'!Názvy_tisku</vt:lpstr>
      <vt:lpstr>'2 - úsek 2 - neuznatelné ...'!Názvy_tisku</vt:lpstr>
      <vt:lpstr>'2 - úsek 2 - uznatelné ná...'!Názvy_tisku</vt:lpstr>
      <vt:lpstr>'3 - úsek 3 - neuznatelné ...'!Názvy_tisku</vt:lpstr>
      <vt:lpstr>'3 - úsek 3 - uznatelné ná...'!Názvy_tisku</vt:lpstr>
      <vt:lpstr>'3 - vedlejší rozpočtovné ...'!Názvy_tisku</vt:lpstr>
      <vt:lpstr>'4 - úsek 4 - neuznatelné ...'!Názvy_tisku</vt:lpstr>
      <vt:lpstr>'4 - úsek 4 - uznatelné ná...'!Názvy_tisku</vt:lpstr>
      <vt:lpstr>'4b - úsek 4b - BUS zastávka'!Názvy_tisku</vt:lpstr>
      <vt:lpstr>'6 - úsek 6 - neuznatelné ...'!Názvy_tisku</vt:lpstr>
      <vt:lpstr>'6 - úsek 6 - uznatelné ná...'!Názvy_tisku</vt:lpstr>
      <vt:lpstr>'7 - úsek 7 - uznatelné ná...'!Názvy_tisku</vt:lpstr>
      <vt:lpstr>'Rekapitulace stavby'!Názvy_tisku</vt:lpstr>
      <vt:lpstr>'1 - úsek 1 - neuznatelné ...'!Oblast_tisku</vt:lpstr>
      <vt:lpstr>'1 - úsek 1 - uznatelné ná...'!Oblast_tisku</vt:lpstr>
      <vt:lpstr>'2 - úsek 2 - neuznatelné ...'!Oblast_tisku</vt:lpstr>
      <vt:lpstr>'2 - úsek 2 - uznatelné ná...'!Oblast_tisku</vt:lpstr>
      <vt:lpstr>'3 - úsek 3 - neuznatelné ...'!Oblast_tisku</vt:lpstr>
      <vt:lpstr>'3 - úsek 3 - uznatelné ná...'!Oblast_tisku</vt:lpstr>
      <vt:lpstr>'3 - vedlejší rozpočtovné ...'!Oblast_tisku</vt:lpstr>
      <vt:lpstr>'4 - úsek 4 - neuznatelné ...'!Oblast_tisku</vt:lpstr>
      <vt:lpstr>'4 - úsek 4 - uznatelné ná...'!Oblast_tisku</vt:lpstr>
      <vt:lpstr>'4b - úsek 4b - BUS zastávka'!Oblast_tisku</vt:lpstr>
      <vt:lpstr>'6 - úsek 6 - neuznatelné ...'!Oblast_tisku</vt:lpstr>
      <vt:lpstr>'6 - úsek 6 - uznatelné ná...'!Oblast_tisku</vt:lpstr>
      <vt:lpstr>'7 - úsek 7 - uznatelné ná...'!Oblast_tisku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PC-ZDENEK\Administrator</dc:creator>
  <cp:lastModifiedBy>Admin</cp:lastModifiedBy>
  <dcterms:created xsi:type="dcterms:W3CDTF">2024-08-12T07:39:35Z</dcterms:created>
  <dcterms:modified xsi:type="dcterms:W3CDTF">2024-08-13T10:25:48Z</dcterms:modified>
</cp:coreProperties>
</file>