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n-sp-l\technicky\Pajerová\Veřejné zakázky\Výběrová řízení\Zakázky III. kat\Tyršova stezka - asfalt\"/>
    </mc:Choice>
  </mc:AlternateContent>
  <xr:revisionPtr revIDLastSave="0" documentId="13_ncr:1_{4249DA72-21FA-4E8B-9D02-F12E8B7CD6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01 - Komunikace" sheetId="2" r:id="rId2"/>
  </sheets>
  <definedNames>
    <definedName name="_xlnm._FilterDatabase" localSheetId="1" hidden="1">'SO 01 - Komunikace'!$C$124:$K$159</definedName>
    <definedName name="_xlnm.Print_Titles" localSheetId="0">'Rekapitulace stavby'!$92:$92</definedName>
    <definedName name="_xlnm.Print_Titles" localSheetId="1">'SO 01 - Komunikace'!$124:$124</definedName>
    <definedName name="_xlnm.Print_Area" localSheetId="0">'Rekapitulace stavby'!$D$4:$AO$76,'Rekapitulace stavby'!$C$82:$AQ$96</definedName>
    <definedName name="_xlnm.Print_Area" localSheetId="1">'SO 01 - Komunikace'!$C$112:$J$159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T150" i="2"/>
  <c r="R151" i="2"/>
  <c r="R150" i="2"/>
  <c r="P151" i="2"/>
  <c r="P150" i="2" s="1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/>
  <c r="J23" i="2"/>
  <c r="J21" i="2"/>
  <c r="E21" i="2"/>
  <c r="J91" i="2" s="1"/>
  <c r="J20" i="2"/>
  <c r="J18" i="2"/>
  <c r="E18" i="2"/>
  <c r="F122" i="2"/>
  <c r="J17" i="2"/>
  <c r="J15" i="2"/>
  <c r="E15" i="2"/>
  <c r="F121" i="2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38" i="2"/>
  <c r="BK151" i="2"/>
  <c r="BK157" i="2"/>
  <c r="BK134" i="2"/>
  <c r="BK154" i="2"/>
  <c r="BK128" i="2"/>
  <c r="BK146" i="2"/>
  <c r="BK147" i="2"/>
  <c r="BK136" i="2"/>
  <c r="BK133" i="2"/>
  <c r="BK158" i="2"/>
  <c r="BK148" i="2"/>
  <c r="BK159" i="2"/>
  <c r="BK155" i="2"/>
  <c r="BK139" i="2"/>
  <c r="BK145" i="2"/>
  <c r="BK130" i="2"/>
  <c r="BK143" i="2"/>
  <c r="BK141" i="2"/>
  <c r="BK135" i="2"/>
  <c r="BK131" i="2"/>
  <c r="BK149" i="2"/>
  <c r="BK142" i="2"/>
  <c r="BK129" i="2"/>
  <c r="BK137" i="2"/>
  <c r="AS94" i="1"/>
  <c r="R132" i="2" l="1"/>
  <c r="P140" i="2"/>
  <c r="R140" i="2"/>
  <c r="T140" i="2"/>
  <c r="BK132" i="2"/>
  <c r="J99" i="2"/>
  <c r="BK144" i="2"/>
  <c r="J101" i="2" s="1"/>
  <c r="BK127" i="2"/>
  <c r="P132" i="2"/>
  <c r="BK140" i="2"/>
  <c r="J100" i="2"/>
  <c r="P144" i="2"/>
  <c r="P153" i="2"/>
  <c r="T127" i="2"/>
  <c r="BK153" i="2"/>
  <c r="J153" i="2"/>
  <c r="J104" i="2" s="1"/>
  <c r="P127" i="2"/>
  <c r="P126" i="2" s="1"/>
  <c r="T144" i="2"/>
  <c r="R127" i="2"/>
  <c r="T132" i="2"/>
  <c r="R144" i="2"/>
  <c r="R153" i="2"/>
  <c r="T153" i="2"/>
  <c r="BK156" i="2"/>
  <c r="J105" i="2"/>
  <c r="P156" i="2"/>
  <c r="R156" i="2"/>
  <c r="T156" i="2"/>
  <c r="BK150" i="2"/>
  <c r="J102" i="2" s="1"/>
  <c r="F91" i="2"/>
  <c r="J92" i="2"/>
  <c r="BE159" i="2"/>
  <c r="E115" i="2"/>
  <c r="BE130" i="2"/>
  <c r="BE141" i="2"/>
  <c r="F92" i="2"/>
  <c r="J121" i="2"/>
  <c r="BE133" i="2"/>
  <c r="BE157" i="2"/>
  <c r="BE158" i="2"/>
  <c r="BE131" i="2"/>
  <c r="BE136" i="2"/>
  <c r="BE147" i="2"/>
  <c r="BE135" i="2"/>
  <c r="BE145" i="2"/>
  <c r="BE148" i="2"/>
  <c r="BE128" i="2"/>
  <c r="BE129" i="2"/>
  <c r="BE142" i="2"/>
  <c r="BE149" i="2"/>
  <c r="BE154" i="2"/>
  <c r="BE138" i="2"/>
  <c r="BE155" i="2"/>
  <c r="BE137" i="2"/>
  <c r="BE139" i="2"/>
  <c r="BE143" i="2"/>
  <c r="BE134" i="2"/>
  <c r="BE146" i="2"/>
  <c r="BE151" i="2"/>
  <c r="J34" i="2"/>
  <c r="AW95" i="1" s="1"/>
  <c r="F37" i="2"/>
  <c r="BD95" i="1" s="1"/>
  <c r="BD94" i="1" s="1"/>
  <c r="W33" i="1" s="1"/>
  <c r="F35" i="2"/>
  <c r="BB95" i="1" s="1"/>
  <c r="BB94" i="1" s="1"/>
  <c r="AX94" i="1" s="1"/>
  <c r="F34" i="2"/>
  <c r="BA95" i="1"/>
  <c r="BA94" i="1" s="1"/>
  <c r="W30" i="1" s="1"/>
  <c r="F36" i="2"/>
  <c r="BC95" i="1" s="1"/>
  <c r="BC94" i="1" s="1"/>
  <c r="AY94" i="1" s="1"/>
  <c r="R152" i="2" l="1"/>
  <c r="T152" i="2"/>
  <c r="T125" i="2" s="1"/>
  <c r="R126" i="2"/>
  <c r="R125" i="2"/>
  <c r="T126" i="2"/>
  <c r="P152" i="2"/>
  <c r="P125" i="2"/>
  <c r="AU95" i="1"/>
  <c r="BK126" i="2"/>
  <c r="J127" i="2"/>
  <c r="J98" i="2" s="1"/>
  <c r="BK152" i="2"/>
  <c r="J152" i="2" s="1"/>
  <c r="J103" i="2" s="1"/>
  <c r="AW94" i="1"/>
  <c r="AK30" i="1" s="1"/>
  <c r="W31" i="1"/>
  <c r="J33" i="2"/>
  <c r="AV95" i="1" s="1"/>
  <c r="AT95" i="1" s="1"/>
  <c r="F33" i="2"/>
  <c r="AZ95" i="1" s="1"/>
  <c r="AZ94" i="1" s="1"/>
  <c r="W29" i="1" s="1"/>
  <c r="W32" i="1"/>
  <c r="AU94" i="1"/>
  <c r="BK125" i="2" l="1"/>
  <c r="J125" i="2" s="1"/>
  <c r="J96" i="2" s="1"/>
  <c r="J126" i="2"/>
  <c r="J97" i="2" s="1"/>
  <c r="AV94" i="1"/>
  <c r="AK29" i="1" s="1"/>
  <c r="J30" i="2" l="1"/>
  <c r="AG95" i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<sst xmlns="http://schemas.openxmlformats.org/spreadsheetml/2006/main" count="658" uniqueCount="228">
  <si>
    <t>Export Komplet</t>
  </si>
  <si>
    <t/>
  </si>
  <si>
    <t>2.0</t>
  </si>
  <si>
    <t>False</t>
  </si>
  <si>
    <t>{4f81eb52-ab36-4a27-ac0d-e3ee633871c8}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</si>
  <si>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</si>
  <si>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</si>
  <si>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</si>
  <si>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</si>
  <si>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</si>
  <si>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</si>
  <si>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</si>
  <si>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</si>
  <si>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X501-2024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</si>
  <si>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</si>
  <si>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</si>
  <si>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</si>
  <si>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</si>
  <si>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</si>
  <si>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</si>
  <si>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</si>
  <si>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</si>
  <si>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</si>
  <si>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</si>
  <si>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</si>
  <si>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</si>
  <si>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</si>
  <si>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</si>
  <si>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</si>
  <si>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</si>
  <si>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</si>
  <si>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</si>
  <si>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</si>
  <si>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</si>
  <si>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</si>
  <si>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</si>
  <si>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</si>
  <si>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</si>
  <si>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</si>
  <si>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</si>
  <si>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</si>
  <si>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</si>
  <si>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</si>
  <si>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</si>
  <si>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</si>
  <si>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</si>
  <si>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</si>
  <si>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</si>
  <si>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</si>
  <si>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</si>
  <si>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</si>
  <si>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</si>
  <si>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</si>
  <si>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</si>
  <si>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</si>
  <si>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</si>
  <si>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</si>
  <si>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</si>
  <si>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</si>
  <si>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</si>
  <si>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</si>
  <si>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</si>
  <si>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</si>
  <si>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</si>
  <si>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</si>
  <si>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</si>
  <si>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</si>
  <si>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</si>
  <si>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</si>
  <si>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</si>
  <si>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</si>
  <si>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</si>
  <si>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</si>
  <si>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</si>
  <si>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</t>
  </si>
  <si>
    <t>STA</t>
  </si>
  <si>
    <t>1</t>
  </si>
  <si>
    <t>{9bbcdc3b-8925-415d-b6dd-370719e3916d}</t>
  </si>
  <si>
    <t>2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</si>
  <si>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</si>
  <si>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</si>
  <si>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</si>
  <si>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</si>
  <si>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</si>
  <si>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</si>
  <si>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</si>
  <si>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</si>
  <si>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</si>
  <si>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</si>
  <si>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</si>
  <si>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</si>
  <si>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</si>
  <si>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</si>
  <si>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</si>
  <si>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</si>
  <si>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</si>
  <si>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</si>
  <si>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</si>
  <si>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</si>
  <si>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</si>
  <si>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</si>
  <si>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</si>
  <si>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</si>
  <si>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</si>
  <si>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</si>
  <si>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</si>
  <si>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</si>
  <si>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</si>
  <si>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</si>
  <si>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</si>
  <si>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</si>
  <si>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</si>
  <si>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</si>
  <si>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</si>
  <si>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11310704R</t>
  </si>
  <si>
    <t>Odstranění podkladu živičných tl do 50 mm šířka 0,5  m při překopech ručně s naložením a odvozem na skládku včetně skládkovného</t>
  </si>
  <si>
    <t>m</t>
  </si>
  <si>
    <t>4</t>
  </si>
  <si>
    <t>1695298967</t>
  </si>
  <si>
    <t>113154124</t>
  </si>
  <si>
    <t>Frézování živičného podkladu nebo krytu s naložením na dopravní prostředek plochy do 500 m2 bez překážek v trase pruhu šířky přes 0,5 m do 1 m, tloušťky vrstvy 100 mm</t>
  </si>
  <si>
    <t>m2</t>
  </si>
  <si>
    <t>290765178</t>
  </si>
  <si>
    <t>3</t>
  </si>
  <si>
    <t>113154222</t>
  </si>
  <si>
    <t>Frézování živičného podkladu nebo krytu s naložením na dopravní prostředek plochy přes 500 do 1 000 m2 bez překážek v trase pruhu šířky do 1 m, tloušťky vrstvy 40 mm</t>
  </si>
  <si>
    <t>-1301950230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</si>
  <si>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</si>
  <si>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</si>
  <si>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-1323343719</t>
  </si>
  <si>
    <t>5</t>
  </si>
  <si>
    <t>Komunikace pozemní</t>
  </si>
  <si>
    <t>564871116</t>
  </si>
  <si>
    <t>Podklad ze štěrkodrti ŠD s rozprostřením a zhutněním plochy přes 100 m2, po zhutnění tl. 300 mm</t>
  </si>
  <si>
    <t>-602573407</t>
  </si>
  <si>
    <t>6</t>
  </si>
  <si>
    <t>565145101</t>
  </si>
  <si>
    <t>Asfaltový beton vrstva podkladní ACP 16 (obalované kamenivo střednězrnné - OKS) s rozprostřením a zhutněním v pruhu šířky do 1,5 m, po zhutnění tl. 60 mm</t>
  </si>
  <si>
    <t>131281714</t>
  </si>
  <si>
    <t>7</t>
  </si>
  <si>
    <t>573111111</t>
  </si>
  <si>
    <t>Postřik infiltrační PI z asfaltu silničního s posypem kamenivem, v množství 0,60 kg/m2</t>
  </si>
  <si>
    <t>-887209958</t>
  </si>
  <si>
    <t>8</t>
  </si>
  <si>
    <t>573211111</t>
  </si>
  <si>
    <t>Postřik spojovací PS bez posypu kamenivem z asfaltu silničního, v množství 0,60 kg/m2</t>
  </si>
  <si>
    <t>1167916651</t>
  </si>
  <si>
    <t>9</t>
  </si>
  <si>
    <t>577134111</t>
  </si>
  <si>
    <t>Asfaltový beton vrstva obrusná ACO 11 (ABS) s rozprostřením a se zhutněním z nemodifikovaného asfaltu v pruhu šířky do 3 m tř. I (ACO 11+), po zhutnění tl. 40 mm</t>
  </si>
  <si>
    <t>-111868781</t>
  </si>
  <si>
    <t>10</t>
  </si>
  <si>
    <t>890R</t>
  </si>
  <si>
    <t>Doprava mechanizace</t>
  </si>
  <si>
    <t>nájezd</t>
  </si>
  <si>
    <t>-1140554137</t>
  </si>
  <si>
    <t>11</t>
  </si>
  <si>
    <t>892R</t>
  </si>
  <si>
    <t>Zametení povrchu strojní</t>
  </si>
  <si>
    <t>1012737177</t>
  </si>
  <si>
    <t>Ostatní konstrukce a práce, bourání</t>
  </si>
  <si>
    <t>919112223</t>
  </si>
  <si>
    <t>Řezání dilatačních spár v živičném krytu vytvoření komůrky pro těsnící zálivku šířky 15 mm, hloubky 30 mm</t>
  </si>
  <si>
    <t>1038920461</t>
  </si>
  <si>
    <t>13</t>
  </si>
  <si>
    <t>919121223</t>
  </si>
  <si>
    <t>Utěsnění dilatačních spár zálivkou za studena v cementobetonovém nebo živičném krytu včetně adhezního nátěru bez těsnicího profilu pod zálivkou, pro komůrky šířky 15 mm, hloubky 30 mm</t>
  </si>
  <si>
    <t>621792143</t>
  </si>
  <si>
    <t>14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</si>
  <si>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</si>
  <si>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</si>
  <si>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-421340589</t>
  </si>
  <si>
    <t>997</t>
  </si>
  <si>
    <t>Přesun sutě</t>
  </si>
  <si>
    <t>15</t>
  </si>
  <si>
    <t>997221551</t>
  </si>
  <si>
    <t>Vodorovná doprava suti bez naložení, ale se složením a s hrubým urovnáním ze sypkých materiálů, na vzdálenost do 1 km</t>
  </si>
  <si>
    <t>t</t>
  </si>
  <si>
    <t>813683737</t>
  </si>
  <si>
    <t>16</t>
  </si>
  <si>
    <t>997221559</t>
  </si>
  <si>
    <t>Vodorovná doprava suti bez naložení, ale se složením a s hrubým urovnáním Příplatek k ceně za každý další započatý 1 km přes 1 km</t>
  </si>
  <si>
    <t>836797610</t>
  </si>
  <si>
    <t>17</t>
  </si>
  <si>
    <t>997221611</t>
  </si>
  <si>
    <t>Nakládání na dopravní prostředky pro vodorovnou dopravu suti</t>
  </si>
  <si>
    <t>1690427630</t>
  </si>
  <si>
    <t>18</t>
  </si>
  <si>
    <t>997221873</t>
  </si>
  <si>
    <t>Poplatek za uložení stavebního odpadu na recyklační skládce (skládkovné) zeminy a kamení zatříděného do Katalogu odpadů pod kódem 17 05 04</t>
  </si>
  <si>
    <t>-1899152622</t>
  </si>
  <si>
    <t>19</t>
  </si>
  <si>
    <t>997221875</t>
  </si>
  <si>
    <t>Poplatek za uložení stavebního odpadu na recyklační skládce (skládkovné) asfaltového bez obsahu dehtu zatříděného do Katalogu odpadů pod kódem 17 03 02</t>
  </si>
  <si>
    <t>1010628656</t>
  </si>
  <si>
    <t>998</t>
  </si>
  <si>
    <t>Přesun hmot</t>
  </si>
  <si>
    <t>20</t>
  </si>
  <si>
    <t>998225111</t>
  </si>
  <si>
    <t>Přesun hmot pro komunikace s krytem z kameniva, monolitickým betonovým nebo živičným dopravní vzdálenost do 200 m jakékoliv délky objektu</t>
  </si>
  <si>
    <t>-2025044735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</si>
  <si>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</si>
  <si>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</si>
  <si>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</si>
  <si>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</si>
  <si>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</si>
  <si>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</si>
  <si>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Kč</t>
  </si>
  <si>
    <t>1024</t>
  </si>
  <si>
    <t>-395351019</t>
  </si>
  <si>
    <t>22</t>
  </si>
  <si>
    <t>013002000</t>
  </si>
  <si>
    <t>Projektové práce - dokumentace skutečného provedení</t>
  </si>
  <si>
    <t>1834522240</t>
  </si>
  <si>
    <t>VRN4</t>
  </si>
  <si>
    <t>Inženýrská činnost</t>
  </si>
  <si>
    <t>23</t>
  </si>
  <si>
    <t>043002000</t>
  </si>
  <si>
    <t>Zkoušky na asfaltové směsi PAU</t>
  </si>
  <si>
    <t>-1717605043</t>
  </si>
  <si>
    <t>24</t>
  </si>
  <si>
    <t>894R</t>
  </si>
  <si>
    <t>příprava a zajištění DIO + DIR</t>
  </si>
  <si>
    <t>-1896522342</t>
  </si>
  <si>
    <t>25</t>
  </si>
  <si>
    <t>040001000</t>
  </si>
  <si>
    <t>695626768</t>
  </si>
  <si>
    <t>Tyršova stezka, Lom u Mostu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</si>
</sst>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R2" sqref="AR2:BE2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72" t="s">
        <v>5</v>
      </c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39" t="s">
        <v>13</v>
      </c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R5" s="16"/>
      <c r="BS5" s="13" t="s">
        <v>6</v>
      </c>
    </row>
    <row r="6" spans="1:74" ht="36.9" customHeight="1">
      <c r="B6" s="16"/>
      <c r="D6" s="21" t="s">
        <v>14</v>
      </c>
      <c r="K6" s="141" t="s">
        <v>227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18</v>
      </c>
      <c r="AK11" s="22" t="s">
        <v>22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18</v>
      </c>
      <c r="AK14" s="22" t="s">
        <v>22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18</v>
      </c>
      <c r="AK17" s="22" t="s">
        <v>22</v>
      </c>
      <c r="AN17" s="20" t="s">
        <v>1</v>
      </c>
      <c r="AR17" s="16"/>
      <c r="BS17" s="13" t="s">
        <v>25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18</v>
      </c>
      <c r="AK20" s="22" t="s">
        <v>22</v>
      </c>
      <c r="AN20" s="20" t="s">
        <v>1</v>
      </c>
      <c r="AR20" s="16"/>
      <c r="BS20" s="13" t="s">
        <v>3</v>
      </c>
    </row>
    <row r="21" spans="2:71" ht="6.9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42" t="s">
        <v>1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3">
        <f>ROUND(AG94,2)</f>
        <v>0</v>
      </c>
      <c r="AL26" s="144"/>
      <c r="AM26" s="144"/>
      <c r="AN26" s="144"/>
      <c r="AO26" s="144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45" t="s">
        <v>29</v>
      </c>
      <c r="M28" s="145"/>
      <c r="N28" s="145"/>
      <c r="O28" s="145"/>
      <c r="P28" s="145"/>
      <c r="W28" s="145" t="s">
        <v>30</v>
      </c>
      <c r="X28" s="145"/>
      <c r="Y28" s="145"/>
      <c r="Z28" s="145"/>
      <c r="AA28" s="145"/>
      <c r="AB28" s="145"/>
      <c r="AC28" s="145"/>
      <c r="AD28" s="145"/>
      <c r="AE28" s="145"/>
      <c r="AK28" s="145" t="s">
        <v>31</v>
      </c>
      <c r="AL28" s="145"/>
      <c r="AM28" s="145"/>
      <c r="AN28" s="145"/>
      <c r="AO28" s="145"/>
      <c r="AR28" s="25"/>
    </row>
    <row r="29" spans="2:71" s="2" customFormat="1" ht="14.4" customHeight="1">
      <c r="B29" s="29"/>
      <c r="D29" s="22" t="s">
        <v>32</v>
      </c>
      <c r="F29" s="22" t="s">
        <v>33</v>
      </c>
      <c r="L29" s="148">
        <v>0.21</v>
      </c>
      <c r="M29" s="147"/>
      <c r="N29" s="147"/>
      <c r="O29" s="147"/>
      <c r="P29" s="147"/>
      <c r="W29" s="146">
        <f>ROUND(AZ94, 2)</f>
        <v>0</v>
      </c>
      <c r="X29" s="147"/>
      <c r="Y29" s="147"/>
      <c r="Z29" s="147"/>
      <c r="AA29" s="147"/>
      <c r="AB29" s="147"/>
      <c r="AC29" s="147"/>
      <c r="AD29" s="147"/>
      <c r="AE29" s="147"/>
      <c r="AK29" s="146">
        <f>ROUND(AV94, 2)</f>
        <v>0</v>
      </c>
      <c r="AL29" s="147"/>
      <c r="AM29" s="147"/>
      <c r="AN29" s="147"/>
      <c r="AO29" s="147"/>
      <c r="AR29" s="29"/>
    </row>
    <row r="30" spans="2:71" s="2" customFormat="1" ht="14.4" customHeight="1">
      <c r="B30" s="29"/>
      <c r="F30" s="22" t="s">
        <v>34</v>
      </c>
      <c r="L30" s="148">
        <v>0.12</v>
      </c>
      <c r="M30" s="147"/>
      <c r="N30" s="147"/>
      <c r="O30" s="147"/>
      <c r="P30" s="147"/>
      <c r="W30" s="146">
        <f>ROUND(BA94, 2)</f>
        <v>0</v>
      </c>
      <c r="X30" s="147"/>
      <c r="Y30" s="147"/>
      <c r="Z30" s="147"/>
      <c r="AA30" s="147"/>
      <c r="AB30" s="147"/>
      <c r="AC30" s="147"/>
      <c r="AD30" s="147"/>
      <c r="AE30" s="147"/>
      <c r="AK30" s="146">
        <f>ROUND(AW94, 2)</f>
        <v>0</v>
      </c>
      <c r="AL30" s="147"/>
      <c r="AM30" s="147"/>
      <c r="AN30" s="147"/>
      <c r="AO30" s="147"/>
      <c r="AR30" s="29"/>
    </row>
    <row r="31" spans="2:71" s="2" customFormat="1" ht="14.4" hidden="1" customHeight="1">
      <c r="B31" s="29"/>
      <c r="F31" s="22" t="s">
        <v>35</v>
      </c>
      <c r="L31" s="148">
        <v>0.21</v>
      </c>
      <c r="M31" s="147"/>
      <c r="N31" s="147"/>
      <c r="O31" s="147"/>
      <c r="P31" s="147"/>
      <c r="W31" s="146">
        <f>ROUND(BB94, 2)</f>
        <v>0</v>
      </c>
      <c r="X31" s="147"/>
      <c r="Y31" s="147"/>
      <c r="Z31" s="147"/>
      <c r="AA31" s="147"/>
      <c r="AB31" s="147"/>
      <c r="AC31" s="147"/>
      <c r="AD31" s="147"/>
      <c r="AE31" s="147"/>
      <c r="AK31" s="146">
        <v>0</v>
      </c>
      <c r="AL31" s="147"/>
      <c r="AM31" s="147"/>
      <c r="AN31" s="147"/>
      <c r="AO31" s="147"/>
      <c r="AR31" s="29"/>
    </row>
    <row r="32" spans="2:71" s="2" customFormat="1" ht="14.4" hidden="1" customHeight="1">
      <c r="B32" s="29"/>
      <c r="F32" s="22" t="s">
        <v>36</v>
      </c>
      <c r="L32" s="148">
        <v>0.12</v>
      </c>
      <c r="M32" s="147"/>
      <c r="N32" s="147"/>
      <c r="O32" s="147"/>
      <c r="P32" s="147"/>
      <c r="W32" s="146">
        <f>ROUND(BC94, 2)</f>
        <v>0</v>
      </c>
      <c r="X32" s="147"/>
      <c r="Y32" s="147"/>
      <c r="Z32" s="147"/>
      <c r="AA32" s="147"/>
      <c r="AB32" s="147"/>
      <c r="AC32" s="147"/>
      <c r="AD32" s="147"/>
      <c r="AE32" s="147"/>
      <c r="AK32" s="146">
        <v>0</v>
      </c>
      <c r="AL32" s="147"/>
      <c r="AM32" s="147"/>
      <c r="AN32" s="147"/>
      <c r="AO32" s="147"/>
      <c r="AR32" s="29"/>
    </row>
    <row r="33" spans="2:44" s="2" customFormat="1" ht="14.4" hidden="1" customHeight="1">
      <c r="B33" s="29"/>
      <c r="F33" s="22" t="s">
        <v>37</v>
      </c>
      <c r="L33" s="148">
        <v>0</v>
      </c>
      <c r="M33" s="147"/>
      <c r="N33" s="147"/>
      <c r="O33" s="147"/>
      <c r="P33" s="147"/>
      <c r="W33" s="146">
        <f>ROUND(BD94, 2)</f>
        <v>0</v>
      </c>
      <c r="X33" s="147"/>
      <c r="Y33" s="147"/>
      <c r="Z33" s="147"/>
      <c r="AA33" s="147"/>
      <c r="AB33" s="147"/>
      <c r="AC33" s="147"/>
      <c r="AD33" s="147"/>
      <c r="AE33" s="147"/>
      <c r="AK33" s="146">
        <v>0</v>
      </c>
      <c r="AL33" s="147"/>
      <c r="AM33" s="147"/>
      <c r="AN33" s="147"/>
      <c r="AO33" s="147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149" t="s">
        <v>40</v>
      </c>
      <c r="Y35" s="150"/>
      <c r="Z35" s="150"/>
      <c r="AA35" s="150"/>
      <c r="AB35" s="150"/>
      <c r="AC35" s="32"/>
      <c r="AD35" s="32"/>
      <c r="AE35" s="32"/>
      <c r="AF35" s="32"/>
      <c r="AG35" s="32"/>
      <c r="AH35" s="32"/>
      <c r="AI35" s="32"/>
      <c r="AJ35" s="32"/>
      <c r="AK35" s="151">
        <f>SUM(AK26:AK33)</f>
        <v>0</v>
      </c>
      <c r="AL35" s="150"/>
      <c r="AM35" s="150"/>
      <c r="AN35" s="150"/>
      <c r="AO35" s="152"/>
      <c r="AP35" s="30"/>
      <c r="AQ35" s="30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25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5"/>
      <c r="D60" s="36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43</v>
      </c>
      <c r="AI60" s="27"/>
      <c r="AJ60" s="27"/>
      <c r="AK60" s="27"/>
      <c r="AL60" s="27"/>
      <c r="AM60" s="36" t="s">
        <v>44</v>
      </c>
      <c r="AN60" s="27"/>
      <c r="AO60" s="27"/>
      <c r="AR60" s="25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5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25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5"/>
      <c r="D75" s="36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43</v>
      </c>
      <c r="AI75" s="27"/>
      <c r="AJ75" s="27"/>
      <c r="AK75" s="27"/>
      <c r="AL75" s="27"/>
      <c r="AM75" s="36" t="s">
        <v>44</v>
      </c>
      <c r="AN75" s="27"/>
      <c r="AO75" s="27"/>
      <c r="AR75" s="25"/>
    </row>
    <row r="76" spans="2:44" s="1" customFormat="1" ht="10.199999999999999">
      <c r="B76" s="25"/>
      <c r="AR76" s="25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" customHeight="1">
      <c r="B82" s="25"/>
      <c r="C82" s="17" t="s">
        <v>47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X501-2024</v>
      </c>
      <c r="AR84" s="41"/>
    </row>
    <row r="85" spans="1:91" s="4" customFormat="1" ht="36.9" customHeight="1">
      <c r="B85" s="42"/>
      <c r="C85" s="43" t="s">
        <v>14</v>
      </c>
      <c r="L85" s="153" t="str">
        <f>K6</f>
        <v>Tyršova stezka, Lom u Mostu</v>
      </c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R85" s="42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155" t="str">
        <f>IF(AN8= "","",AN8)</f>
        <v/>
      </c>
      <c r="AN87" s="155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56" t="str">
        <f>IF(E17="","",E17)</f>
        <v xml:space="preserve"> </v>
      </c>
      <c r="AN89" s="157"/>
      <c r="AO89" s="157"/>
      <c r="AP89" s="157"/>
      <c r="AR89" s="25"/>
      <c r="AS89" s="158" t="s">
        <v>48</v>
      </c>
      <c r="AT89" s="15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15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56" t="str">
        <f>IF(E20="","",E20)</f>
        <v xml:space="preserve"> </v>
      </c>
      <c r="AN90" s="157"/>
      <c r="AO90" s="157"/>
      <c r="AP90" s="157"/>
      <c r="AR90" s="25"/>
      <c r="AS90" s="160"/>
      <c r="AT90" s="161"/>
      <c r="BD90" s="49"/>
    </row>
    <row r="91" spans="1:91" s="1" customFormat="1" ht="10.8" customHeight="1">
      <c r="B91" s="25"/>
      <c r="AR91" s="25"/>
      <c r="AS91" s="160"/>
      <c r="AT91" s="161"/>
      <c r="BD91" s="49"/>
    </row>
    <row r="92" spans="1:91" s="1" customFormat="1" ht="29.25" customHeight="1">
      <c r="B92" s="25"/>
      <c r="C92" s="162" t="s">
        <v>49</v>
      </c>
      <c r="D92" s="163"/>
      <c r="E92" s="163"/>
      <c r="F92" s="163"/>
      <c r="G92" s="163"/>
      <c r="H92" s="50"/>
      <c r="I92" s="164" t="s">
        <v>50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5" t="s">
        <v>51</v>
      </c>
      <c r="AH92" s="163"/>
      <c r="AI92" s="163"/>
      <c r="AJ92" s="163"/>
      <c r="AK92" s="163"/>
      <c r="AL92" s="163"/>
      <c r="AM92" s="163"/>
      <c r="AN92" s="164" t="s">
        <v>52</v>
      </c>
      <c r="AO92" s="163"/>
      <c r="AP92" s="166"/>
      <c r="AQ92" s="51" t="s">
        <v>53</v>
      </c>
      <c r="AR92" s="25"/>
      <c r="AS92" s="52" t="s">
        <v>54</v>
      </c>
      <c r="AT92" s="53" t="s">
        <v>55</v>
      </c>
      <c r="AU92" s="53" t="s">
        <v>56</v>
      </c>
      <c r="AV92" s="53" t="s">
        <v>57</v>
      </c>
      <c r="AW92" s="53" t="s">
        <v>58</v>
      </c>
      <c r="AX92" s="53" t="s">
        <v>59</v>
      </c>
      <c r="AY92" s="53" t="s">
        <v>60</v>
      </c>
      <c r="AZ92" s="53" t="s">
        <v>61</v>
      </c>
      <c r="BA92" s="53" t="s">
        <v>62</v>
      </c>
      <c r="BB92" s="53" t="s">
        <v>63</v>
      </c>
      <c r="BC92" s="53" t="s">
        <v>64</v>
      </c>
      <c r="BD92" s="54" t="s">
        <v>65</v>
      </c>
    </row>
    <row r="93" spans="1:91" s="1" customFormat="1" ht="10.8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" customHeight="1">
      <c r="B94" s="56"/>
      <c r="C94" s="57" t="s">
        <v>66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70">
        <f>ROUND(AG95,2)</f>
        <v>0</v>
      </c>
      <c r="AH94" s="170"/>
      <c r="AI94" s="170"/>
      <c r="AJ94" s="170"/>
      <c r="AK94" s="170"/>
      <c r="AL94" s="170"/>
      <c r="AM94" s="170"/>
      <c r="AN94" s="171">
        <f>SUM(AG94,AT94)</f>
        <v>0</v>
      </c>
      <c r="AO94" s="171"/>
      <c r="AP94" s="171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513.20222000000001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67</v>
      </c>
      <c r="BT94" s="65" t="s">
        <v>68</v>
      </c>
      <c r="BU94" s="66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1" s="6" customFormat="1" ht="16.5" customHeight="1">
      <c r="A95" s="67" t="s">
        <v>72</v>
      </c>
      <c r="B95" s="68"/>
      <c r="C95" s="69"/>
      <c r="D95" s="169" t="s">
        <v>73</v>
      </c>
      <c r="E95" s="169"/>
      <c r="F95" s="169"/>
      <c r="G95" s="169"/>
      <c r="H95" s="169"/>
      <c r="I95" s="70"/>
      <c r="J95" s="169" t="s">
        <v>74</v>
      </c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7">
        <f>'SO 01 - Komunikace'!J30</f>
        <v>0</v>
      </c>
      <c r="AH95" s="168"/>
      <c r="AI95" s="168"/>
      <c r="AJ95" s="168"/>
      <c r="AK95" s="168"/>
      <c r="AL95" s="168"/>
      <c r="AM95" s="168"/>
      <c r="AN95" s="167">
        <f>SUM(AG95,AT95)</f>
        <v>0</v>
      </c>
      <c r="AO95" s="168"/>
      <c r="AP95" s="168"/>
      <c r="AQ95" s="71" t="s">
        <v>75</v>
      </c>
      <c r="AR95" s="68"/>
      <c r="AS95" s="72">
        <v>0</v>
      </c>
      <c r="AT95" s="73">
        <f>ROUND(SUM(AV95:AW95),2)</f>
        <v>0</v>
      </c>
      <c r="AU95" s="74">
        <f>'SO 01 - Komunikace'!P125</f>
        <v>513.20222399999989</v>
      </c>
      <c r="AV95" s="73">
        <f>'SO 01 - Komunikace'!J33</f>
        <v>0</v>
      </c>
      <c r="AW95" s="73">
        <f>'SO 01 - Komunikace'!J34</f>
        <v>0</v>
      </c>
      <c r="AX95" s="73">
        <f>'SO 01 - Komunikace'!J35</f>
        <v>0</v>
      </c>
      <c r="AY95" s="73">
        <f>'SO 01 - Komunikace'!J36</f>
        <v>0</v>
      </c>
      <c r="AZ95" s="73">
        <f>'SO 01 - Komunikace'!F33</f>
        <v>0</v>
      </c>
      <c r="BA95" s="73">
        <f>'SO 01 - Komunikace'!F34</f>
        <v>0</v>
      </c>
      <c r="BB95" s="73">
        <f>'SO 01 - Komunikace'!F35</f>
        <v>0</v>
      </c>
      <c r="BC95" s="73">
        <f>'SO 01 - Komunikace'!F36</f>
        <v>0</v>
      </c>
      <c r="BD95" s="75">
        <f>'SO 01 - Komunikace'!F37</f>
        <v>0</v>
      </c>
      <c r="BT95" s="76" t="s">
        <v>76</v>
      </c>
      <c r="BV95" s="76" t="s">
        <v>70</v>
      </c>
      <c r="BW95" s="76" t="s">
        <v>77</v>
      </c>
      <c r="BX95" s="76" t="s">
        <v>4</v>
      </c>
      <c r="CL95" s="76" t="s">
        <v>1</v>
      </c>
      <c r="CM95" s="76" t="s">
        <v>78</v>
      </c>
    </row>
    <row r="96" spans="1:91" s="1" customFormat="1" ht="30" customHeight="1">
      <c r="B96" s="25"/>
      <c r="AR96" s="25"/>
    </row>
    <row r="97" spans="2:44" s="1" customFormat="1" ht="6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1 - Komunikac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60"/>
  <sheetViews>
    <sheetView showGridLines="0" workbookViewId="0">
      <selection activeCell="V123" sqref="V123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72" t="s">
        <v>5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AT2" s="13" t="s">
        <v>77</v>
      </c>
    </row>
    <row r="3" spans="2:46" ht="6.9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" hidden="1" customHeight="1">
      <c r="B4" s="16"/>
      <c r="D4" s="17" t="s">
        <v>79</v>
      </c>
      <c r="L4" s="16"/>
      <c r="M4" s="77" t="s">
        <v>10</v>
      </c>
      <c r="AT4" s="13" t="s">
        <v>3</v>
      </c>
    </row>
    <row r="5" spans="2:46" ht="6.9" hidden="1" customHeight="1">
      <c r="B5" s="16"/>
      <c r="L5" s="16"/>
    </row>
    <row r="6" spans="2:46" ht="12" hidden="1" customHeight="1">
      <c r="B6" s="16"/>
      <c r="D6" s="22" t="s">
        <v>14</v>
      </c>
      <c r="L6" s="16"/>
    </row>
    <row r="7" spans="2:46" ht="16.5" hidden="1" customHeight="1">
      <c r="B7" s="16"/>
      <c r="E7" s="173" t="str">
        <f>'Rekapitulace stavby'!K6</f>
        <v>Tyršova stezka, Lom u Mostu</v>
      </c>
      <c r="F7" s="174"/>
      <c r="G7" s="174"/>
      <c r="H7" s="174"/>
      <c r="L7" s="16"/>
    </row>
    <row r="8" spans="2:46" s="1" customFormat="1" ht="12" hidden="1" customHeight="1">
      <c r="B8" s="25"/>
      <c r="D8" s="22" t="s">
        <v>80</v>
      </c>
      <c r="L8" s="25"/>
    </row>
    <row r="9" spans="2:46" s="1" customFormat="1" ht="16.5" hidden="1" customHeight="1">
      <c r="B9" s="25"/>
      <c r="E9" s="153" t="s">
        <v>81</v>
      </c>
      <c r="F9" s="175"/>
      <c r="G9" s="175"/>
      <c r="H9" s="175"/>
      <c r="L9" s="25"/>
    </row>
    <row r="10" spans="2:46" s="1" customFormat="1" ht="10.199999999999999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5">
        <f>'Rekapitulace stavby'!AN8</f>
        <v>0</v>
      </c>
      <c r="L12" s="25"/>
    </row>
    <row r="13" spans="2:46" s="1" customFormat="1" ht="10.8" hidden="1" customHeight="1">
      <c r="B13" s="25"/>
      <c r="L13" s="25"/>
    </row>
    <row r="14" spans="2:46" s="1" customFormat="1" ht="12" hidden="1" customHeight="1">
      <c r="B14" s="25"/>
      <c r="D14" s="22" t="s">
        <v>20</v>
      </c>
      <c r="I14" s="22" t="s">
        <v>21</v>
      </c>
      <c r="J14" s="20" t="str">
        <f>IF('Rekapitulace stavby'!AN10="","",'Rekapitulace stavby'!AN10)</f>
        <v/>
      </c>
      <c r="L14" s="25"/>
    </row>
    <row r="15" spans="2:46" s="1" customFormat="1" ht="18" hidden="1" customHeight="1">
      <c r="B15" s="25"/>
      <c r="E15" s="20" t="str">
        <f>IF('Rekapitulace stavby'!E11="","",'Rekapitulace stavby'!E11)</f>
        <v xml:space="preserve"> </v>
      </c>
      <c r="I15" s="22" t="s">
        <v>22</v>
      </c>
      <c r="J15" s="20" t="str">
        <f>IF('Rekapitulace stavby'!AN11="","",'Rekapitulace stavby'!AN11)</f>
        <v/>
      </c>
      <c r="L15" s="25"/>
    </row>
    <row r="16" spans="2:46" s="1" customFormat="1" ht="6.9" hidden="1" customHeight="1">
      <c r="B16" s="25"/>
      <c r="L16" s="25"/>
    </row>
    <row r="17" spans="2:12" s="1" customFormat="1" ht="12" hidden="1" customHeight="1">
      <c r="B17" s="25"/>
      <c r="D17" s="22" t="s">
        <v>23</v>
      </c>
      <c r="I17" s="22" t="s">
        <v>21</v>
      </c>
      <c r="J17" s="20" t="str">
        <f>'Rekapitulace stavby'!AN13</f>
        <v/>
      </c>
      <c r="L17" s="25"/>
    </row>
    <row r="18" spans="2:12" s="1" customFormat="1" ht="18" hidden="1" customHeight="1">
      <c r="B18" s="25"/>
      <c r="E18" s="139" t="str">
        <f>'Rekapitulace stavby'!E14</f>
        <v xml:space="preserve"> </v>
      </c>
      <c r="F18" s="139"/>
      <c r="G18" s="139"/>
      <c r="H18" s="139"/>
      <c r="I18" s="22" t="s">
        <v>22</v>
      </c>
      <c r="J18" s="20" t="str">
        <f>'Rekapitulace stavby'!AN14</f>
        <v/>
      </c>
      <c r="L18" s="25"/>
    </row>
    <row r="19" spans="2:12" s="1" customFormat="1" ht="6.9" hidden="1" customHeight="1">
      <c r="B19" s="25"/>
      <c r="L19" s="25"/>
    </row>
    <row r="20" spans="2:12" s="1" customFormat="1" ht="12" hidden="1" customHeight="1">
      <c r="B20" s="25"/>
      <c r="D20" s="22" t="s">
        <v>24</v>
      </c>
      <c r="I20" s="22" t="s">
        <v>21</v>
      </c>
      <c r="J20" s="20" t="str">
        <f>IF('Rekapitulace stavby'!AN16="","",'Rekapitulace stavby'!AN16)</f>
        <v/>
      </c>
      <c r="L20" s="25"/>
    </row>
    <row r="21" spans="2:12" s="1" customFormat="1" ht="18" hidden="1" customHeight="1">
      <c r="B21" s="25"/>
      <c r="E21" s="20" t="str">
        <f>IF('Rekapitulace stavby'!E17="","",'Rekapitulace stavby'!E17)</f>
        <v xml:space="preserve"> </v>
      </c>
      <c r="I21" s="22" t="s">
        <v>22</v>
      </c>
      <c r="J21" s="20" t="str">
        <f>IF('Rekapitulace stavby'!AN17="","",'Rekapitulace stavby'!AN17)</f>
        <v/>
      </c>
      <c r="L21" s="25"/>
    </row>
    <row r="22" spans="2:12" s="1" customFormat="1" ht="6.9" hidden="1" customHeight="1">
      <c r="B22" s="25"/>
      <c r="L22" s="25"/>
    </row>
    <row r="23" spans="2:12" s="1" customFormat="1" ht="12" hidden="1" customHeight="1">
      <c r="B23" s="25"/>
      <c r="D23" s="22" t="s">
        <v>26</v>
      </c>
      <c r="I23" s="22" t="s">
        <v>21</v>
      </c>
      <c r="J23" s="20" t="str">
        <f>IF('Rekapitulace stavby'!AN19="","",'Rekapitulace stavby'!AN19)</f>
        <v/>
      </c>
      <c r="L23" s="25"/>
    </row>
    <row r="24" spans="2:12" s="1" customFormat="1" ht="18" hidden="1" customHeight="1">
      <c r="B24" s="25"/>
      <c r="E24" s="20" t="str">
        <f>IF('Rekapitulace stavby'!E20="","",'Rekapitulace stavby'!E20)</f>
        <v xml:space="preserve"> </v>
      </c>
      <c r="I24" s="22" t="s">
        <v>22</v>
      </c>
      <c r="J24" s="20" t="str">
        <f>IF('Rekapitulace stavby'!AN20="","",'Rekapitulace stavby'!AN20)</f>
        <v/>
      </c>
      <c r="L24" s="25"/>
    </row>
    <row r="25" spans="2:12" s="1" customFormat="1" ht="6.9" hidden="1" customHeight="1">
      <c r="B25" s="25"/>
      <c r="L25" s="25"/>
    </row>
    <row r="26" spans="2:12" s="1" customFormat="1" ht="12" hidden="1" customHeight="1">
      <c r="B26" s="25"/>
      <c r="D26" s="22" t="s">
        <v>27</v>
      </c>
      <c r="L26" s="25"/>
    </row>
    <row r="27" spans="2:12" s="7" customFormat="1" ht="16.5" hidden="1" customHeight="1">
      <c r="B27" s="78"/>
      <c r="E27" s="142" t="s">
        <v>1</v>
      </c>
      <c r="F27" s="142"/>
      <c r="G27" s="142"/>
      <c r="H27" s="142"/>
      <c r="L27" s="78"/>
    </row>
    <row r="28" spans="2:12" s="1" customFormat="1" ht="6.9" hidden="1" customHeight="1">
      <c r="B28" s="25"/>
      <c r="L28" s="25"/>
    </row>
    <row r="29" spans="2:12" s="1" customFormat="1" ht="6.9" hidden="1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hidden="1" customHeight="1">
      <c r="B30" s="25"/>
      <c r="D30" s="79" t="s">
        <v>28</v>
      </c>
      <c r="J30" s="59">
        <f>ROUND(J125, 2)</f>
        <v>0</v>
      </c>
      <c r="L30" s="25"/>
    </row>
    <row r="31" spans="2:12" s="1" customFormat="1" ht="6.9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" hidden="1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hidden="1" customHeight="1">
      <c r="B33" s="25"/>
      <c r="D33" s="48" t="s">
        <v>32</v>
      </c>
      <c r="E33" s="22" t="s">
        <v>33</v>
      </c>
      <c r="F33" s="80">
        <f>ROUND((SUM(BE125:BE159)),  2)</f>
        <v>0</v>
      </c>
      <c r="I33" s="81">
        <v>0.21</v>
      </c>
      <c r="J33" s="80">
        <f>ROUND(((SUM(BE125:BE159))*I33),  2)</f>
        <v>0</v>
      </c>
      <c r="L33" s="25"/>
    </row>
    <row r="34" spans="2:12" s="1" customFormat="1" ht="14.4" hidden="1" customHeight="1">
      <c r="B34" s="25"/>
      <c r="E34" s="22" t="s">
        <v>34</v>
      </c>
      <c r="F34" s="80">
        <f>ROUND((SUM(BF125:BF159)),  2)</f>
        <v>0</v>
      </c>
      <c r="I34" s="81">
        <v>0.12</v>
      </c>
      <c r="J34" s="80">
        <f>ROUND(((SUM(BF125:BF159))*I34),  2)</f>
        <v>0</v>
      </c>
      <c r="L34" s="25"/>
    </row>
    <row r="35" spans="2:12" s="1" customFormat="1" ht="14.4" hidden="1" customHeight="1">
      <c r="B35" s="25"/>
      <c r="E35" s="22" t="s">
        <v>35</v>
      </c>
      <c r="F35" s="80">
        <f>ROUND((SUM(BG125:BG159)),  2)</f>
        <v>0</v>
      </c>
      <c r="I35" s="81">
        <v>0.21</v>
      </c>
      <c r="J35" s="8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80">
        <f>ROUND((SUM(BH125:BH159)),  2)</f>
        <v>0</v>
      </c>
      <c r="I36" s="81">
        <v>0.12</v>
      </c>
      <c r="J36" s="80">
        <f>0</f>
        <v>0</v>
      </c>
      <c r="L36" s="25"/>
    </row>
    <row r="37" spans="2:12" s="1" customFormat="1" ht="14.4" hidden="1" customHeight="1">
      <c r="B37" s="25"/>
      <c r="E37" s="22" t="s">
        <v>37</v>
      </c>
      <c r="F37" s="80">
        <f>ROUND((SUM(BI125:BI159)),  2)</f>
        <v>0</v>
      </c>
      <c r="I37" s="81">
        <v>0</v>
      </c>
      <c r="J37" s="80">
        <f>0</f>
        <v>0</v>
      </c>
      <c r="L37" s="25"/>
    </row>
    <row r="38" spans="2:12" s="1" customFormat="1" ht="6.9" hidden="1" customHeight="1">
      <c r="B38" s="25"/>
      <c r="L38" s="25"/>
    </row>
    <row r="39" spans="2:12" s="1" customFormat="1" ht="25.35" hidden="1" customHeight="1">
      <c r="B39" s="25"/>
      <c r="C39" s="82"/>
      <c r="D39" s="83" t="s">
        <v>38</v>
      </c>
      <c r="E39" s="50"/>
      <c r="F39" s="50"/>
      <c r="G39" s="84" t="s">
        <v>39</v>
      </c>
      <c r="H39" s="85" t="s">
        <v>40</v>
      </c>
      <c r="I39" s="50"/>
      <c r="J39" s="86">
        <f>SUM(J30:J37)</f>
        <v>0</v>
      </c>
      <c r="K39" s="87"/>
      <c r="L39" s="25"/>
    </row>
    <row r="40" spans="2:12" s="1" customFormat="1" ht="14.4" hidden="1" customHeight="1">
      <c r="B40" s="25"/>
      <c r="L40" s="25"/>
    </row>
    <row r="41" spans="2:12" ht="14.4" hidden="1" customHeight="1">
      <c r="B41" s="16"/>
      <c r="L41" s="16"/>
    </row>
    <row r="42" spans="2:12" ht="14.4" hidden="1" customHeight="1">
      <c r="B42" s="16"/>
      <c r="L42" s="16"/>
    </row>
    <row r="43" spans="2:12" ht="14.4" hidden="1" customHeight="1">
      <c r="B43" s="16"/>
      <c r="L43" s="16"/>
    </row>
    <row r="44" spans="2:12" ht="14.4" hidden="1" customHeight="1">
      <c r="B44" s="16"/>
      <c r="L44" s="16"/>
    </row>
    <row r="45" spans="2:12" ht="14.4" hidden="1" customHeight="1">
      <c r="B45" s="16"/>
      <c r="L45" s="16"/>
    </row>
    <row r="46" spans="2:12" ht="14.4" hidden="1" customHeight="1">
      <c r="B46" s="16"/>
      <c r="L46" s="16"/>
    </row>
    <row r="47" spans="2:12" ht="14.4" hidden="1" customHeight="1">
      <c r="B47" s="16"/>
      <c r="L47" s="16"/>
    </row>
    <row r="48" spans="2:12" ht="14.4" hidden="1" customHeight="1">
      <c r="B48" s="16"/>
      <c r="L48" s="16"/>
    </row>
    <row r="49" spans="2:12" ht="14.4" hidden="1" customHeight="1">
      <c r="B49" s="16"/>
      <c r="L49" s="16"/>
    </row>
    <row r="50" spans="2:12" s="1" customFormat="1" ht="14.4" hidden="1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 ht="10.199999999999999" hidden="1">
      <c r="B51" s="16"/>
      <c r="L51" s="16"/>
    </row>
    <row r="52" spans="2:12" ht="10.199999999999999" hidden="1">
      <c r="B52" s="16"/>
      <c r="L52" s="16"/>
    </row>
    <row r="53" spans="2:12" ht="10.199999999999999" hidden="1">
      <c r="B53" s="16"/>
      <c r="L53" s="16"/>
    </row>
    <row r="54" spans="2:12" ht="10.199999999999999" hidden="1">
      <c r="B54" s="16"/>
      <c r="L54" s="16"/>
    </row>
    <row r="55" spans="2:12" ht="10.199999999999999" hidden="1">
      <c r="B55" s="16"/>
      <c r="L55" s="16"/>
    </row>
    <row r="56" spans="2:12" ht="10.199999999999999" hidden="1">
      <c r="B56" s="16"/>
      <c r="L56" s="16"/>
    </row>
    <row r="57" spans="2:12" ht="10.199999999999999" hidden="1">
      <c r="B57" s="16"/>
      <c r="L57" s="16"/>
    </row>
    <row r="58" spans="2:12" ht="10.199999999999999" hidden="1">
      <c r="B58" s="16"/>
      <c r="L58" s="16"/>
    </row>
    <row r="59" spans="2:12" ht="10.199999999999999" hidden="1">
      <c r="B59" s="16"/>
      <c r="L59" s="16"/>
    </row>
    <row r="60" spans="2:12" ht="10.199999999999999" hidden="1">
      <c r="B60" s="16"/>
      <c r="L60" s="16"/>
    </row>
    <row r="61" spans="2:12" s="1" customFormat="1" ht="13.2" hidden="1">
      <c r="B61" s="25"/>
      <c r="D61" s="36" t="s">
        <v>43</v>
      </c>
      <c r="E61" s="27"/>
      <c r="F61" s="88" t="s">
        <v>44</v>
      </c>
      <c r="G61" s="36" t="s">
        <v>43</v>
      </c>
      <c r="H61" s="27"/>
      <c r="I61" s="27"/>
      <c r="J61" s="89" t="s">
        <v>44</v>
      </c>
      <c r="K61" s="27"/>
      <c r="L61" s="25"/>
    </row>
    <row r="62" spans="2:12" ht="10.199999999999999" hidden="1">
      <c r="B62" s="16"/>
      <c r="L62" s="16"/>
    </row>
    <row r="63" spans="2:12" ht="10.199999999999999" hidden="1">
      <c r="B63" s="16"/>
      <c r="L63" s="16"/>
    </row>
    <row r="64" spans="2:12" ht="10.199999999999999" hidden="1">
      <c r="B64" s="16"/>
      <c r="L64" s="16"/>
    </row>
    <row r="65" spans="2:12" s="1" customFormat="1" ht="13.2" hidden="1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 ht="10.199999999999999" hidden="1">
      <c r="B66" s="16"/>
      <c r="L66" s="16"/>
    </row>
    <row r="67" spans="2:12" ht="10.199999999999999" hidden="1">
      <c r="B67" s="16"/>
      <c r="L67" s="16"/>
    </row>
    <row r="68" spans="2:12" ht="10.199999999999999" hidden="1">
      <c r="B68" s="16"/>
      <c r="L68" s="16"/>
    </row>
    <row r="69" spans="2:12" ht="10.199999999999999" hidden="1">
      <c r="B69" s="16"/>
      <c r="L69" s="16"/>
    </row>
    <row r="70" spans="2:12" ht="10.199999999999999" hidden="1">
      <c r="B70" s="16"/>
      <c r="L70" s="16"/>
    </row>
    <row r="71" spans="2:12" ht="10.199999999999999" hidden="1">
      <c r="B71" s="16"/>
      <c r="L71" s="16"/>
    </row>
    <row r="72" spans="2:12" ht="10.199999999999999" hidden="1">
      <c r="B72" s="16"/>
      <c r="L72" s="16"/>
    </row>
    <row r="73" spans="2:12" ht="10.199999999999999" hidden="1">
      <c r="B73" s="16"/>
      <c r="L73" s="16"/>
    </row>
    <row r="74" spans="2:12" ht="10.199999999999999" hidden="1">
      <c r="B74" s="16"/>
      <c r="L74" s="16"/>
    </row>
    <row r="75" spans="2:12" ht="10.199999999999999" hidden="1">
      <c r="B75" s="16"/>
      <c r="L75" s="16"/>
    </row>
    <row r="76" spans="2:12" s="1" customFormat="1" ht="13.2" hidden="1">
      <c r="B76" s="25"/>
      <c r="D76" s="36" t="s">
        <v>43</v>
      </c>
      <c r="E76" s="27"/>
      <c r="F76" s="88" t="s">
        <v>44</v>
      </c>
      <c r="G76" s="36" t="s">
        <v>43</v>
      </c>
      <c r="H76" s="27"/>
      <c r="I76" s="27"/>
      <c r="J76" s="89" t="s">
        <v>44</v>
      </c>
      <c r="K76" s="27"/>
      <c r="L76" s="25"/>
    </row>
    <row r="77" spans="2:12" s="1" customFormat="1" ht="14.4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t="10.199999999999999" hidden="1"/>
    <row r="79" spans="2:12" ht="10.199999999999999" hidden="1"/>
    <row r="80" spans="2:12" ht="10.199999999999999" hidden="1"/>
    <row r="81" spans="2:47" s="1" customFormat="1" ht="6.9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" hidden="1" customHeight="1">
      <c r="B82" s="25"/>
      <c r="C82" s="17" t="s">
        <v>82</v>
      </c>
      <c r="L82" s="25"/>
    </row>
    <row r="83" spans="2:47" s="1" customFormat="1" ht="6.9" hidden="1" customHeight="1">
      <c r="B83" s="25"/>
      <c r="L83" s="25"/>
    </row>
    <row r="84" spans="2:47" s="1" customFormat="1" ht="12" hidden="1" customHeight="1">
      <c r="B84" s="25"/>
      <c r="C84" s="22" t="s">
        <v>14</v>
      </c>
      <c r="L84" s="25"/>
    </row>
    <row r="85" spans="2:47" s="1" customFormat="1" ht="16.5" hidden="1" customHeight="1">
      <c r="B85" s="25"/>
      <c r="E85" s="173" t="str">
        <f>E7</f>
        <v>Tyršova stezka, Lom u Mostu</v>
      </c>
      <c r="F85" s="174"/>
      <c r="G85" s="174"/>
      <c r="H85" s="174"/>
      <c r="L85" s="25"/>
    </row>
    <row r="86" spans="2:47" s="1" customFormat="1" ht="12" hidden="1" customHeight="1">
      <c r="B86" s="25"/>
      <c r="C86" s="22" t="s">
        <v>80</v>
      </c>
      <c r="L86" s="25"/>
    </row>
    <row r="87" spans="2:47" s="1" customFormat="1" ht="16.5" hidden="1" customHeight="1">
      <c r="B87" s="25"/>
      <c r="E87" s="153" t="str">
        <f>E9</f>
        <v>SO 01 - Komunikace</v>
      </c>
      <c r="F87" s="175"/>
      <c r="G87" s="175"/>
      <c r="H87" s="175"/>
      <c r="L87" s="25"/>
    </row>
    <row r="88" spans="2:47" s="1" customFormat="1" ht="6.9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>
        <f>IF(J12="","",J12)</f>
        <v>0</v>
      </c>
      <c r="L89" s="25"/>
    </row>
    <row r="90" spans="2:47" s="1" customFormat="1" ht="6.9" hidden="1" customHeight="1">
      <c r="B90" s="25"/>
      <c r="L90" s="25"/>
    </row>
    <row r="91" spans="2:47" s="1" customFormat="1" ht="15.15" hidden="1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hidden="1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0" t="s">
        <v>83</v>
      </c>
      <c r="D94" s="82"/>
      <c r="E94" s="82"/>
      <c r="F94" s="82"/>
      <c r="G94" s="82"/>
      <c r="H94" s="82"/>
      <c r="I94" s="82"/>
      <c r="J94" s="91" t="s">
        <v>84</v>
      </c>
      <c r="K94" s="82"/>
      <c r="L94" s="25"/>
    </row>
    <row r="95" spans="2:47" s="1" customFormat="1" ht="10.35" hidden="1" customHeight="1">
      <c r="B95" s="25"/>
      <c r="L95" s="25"/>
    </row>
    <row r="96" spans="2:47" s="1" customFormat="1" ht="22.8" hidden="1" customHeight="1">
      <c r="B96" s="25"/>
      <c r="C96" s="92" t="s">
        <v>85</v>
      </c>
      <c r="J96" s="59">
        <f>J125</f>
        <v>0</v>
      </c>
      <c r="L96" s="25"/>
      <c r="AU96" s="13" t="s">
        <v>86</v>
      </c>
    </row>
    <row r="97" spans="2:12" s="8" customFormat="1" ht="24.9" hidden="1" customHeight="1">
      <c r="B97" s="93"/>
      <c r="D97" s="94" t="s">
        <v>87</v>
      </c>
      <c r="E97" s="95"/>
      <c r="F97" s="95"/>
      <c r="G97" s="95"/>
      <c r="H97" s="95"/>
      <c r="I97" s="95"/>
      <c r="J97" s="96">
        <f>J126</f>
        <v>0</v>
      </c>
      <c r="L97" s="93"/>
    </row>
    <row r="98" spans="2:12" s="9" customFormat="1" ht="19.95" hidden="1" customHeight="1">
      <c r="B98" s="97"/>
      <c r="D98" s="98" t="s">
        <v>88</v>
      </c>
      <c r="E98" s="99"/>
      <c r="F98" s="99"/>
      <c r="G98" s="99"/>
      <c r="H98" s="99"/>
      <c r="I98" s="99"/>
      <c r="J98" s="100">
        <f>J127</f>
        <v>0</v>
      </c>
      <c r="L98" s="97"/>
    </row>
    <row r="99" spans="2:12" s="9" customFormat="1" ht="19.95" hidden="1" customHeight="1">
      <c r="B99" s="97"/>
      <c r="D99" s="98" t="s">
        <v>89</v>
      </c>
      <c r="E99" s="99"/>
      <c r="F99" s="99"/>
      <c r="G99" s="99"/>
      <c r="H99" s="99"/>
      <c r="I99" s="99"/>
      <c r="J99" s="100">
        <f>J132</f>
        <v>0</v>
      </c>
      <c r="L99" s="97"/>
    </row>
    <row r="100" spans="2:12" s="9" customFormat="1" ht="19.95" hidden="1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J140</f>
        <v>0</v>
      </c>
      <c r="L100" s="97"/>
    </row>
    <row r="101" spans="2:12" s="9" customFormat="1" ht="19.95" hidden="1" customHeight="1">
      <c r="B101" s="97"/>
      <c r="D101" s="98" t="s">
        <v>91</v>
      </c>
      <c r="E101" s="99"/>
      <c r="F101" s="99"/>
      <c r="G101" s="99"/>
      <c r="H101" s="99"/>
      <c r="I101" s="99"/>
      <c r="J101" s="100">
        <f>J144</f>
        <v>0</v>
      </c>
      <c r="L101" s="97"/>
    </row>
    <row r="102" spans="2:12" s="9" customFormat="1" ht="19.95" hidden="1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J150</f>
        <v>0</v>
      </c>
      <c r="L102" s="97"/>
    </row>
    <row r="103" spans="2:12" s="8" customFormat="1" ht="24.9" hidden="1" customHeight="1">
      <c r="B103" s="93"/>
      <c r="D103" s="94" t="s">
        <v>93</v>
      </c>
      <c r="E103" s="95"/>
      <c r="F103" s="95"/>
      <c r="G103" s="95"/>
      <c r="H103" s="95"/>
      <c r="I103" s="95"/>
      <c r="J103" s="96">
        <f>J152</f>
        <v>0</v>
      </c>
      <c r="L103" s="93"/>
    </row>
    <row r="104" spans="2:12" s="9" customFormat="1" ht="19.95" hidden="1" customHeight="1">
      <c r="B104" s="97"/>
      <c r="D104" s="98" t="s">
        <v>94</v>
      </c>
      <c r="E104" s="99"/>
      <c r="F104" s="99"/>
      <c r="G104" s="99"/>
      <c r="H104" s="99"/>
      <c r="I104" s="99"/>
      <c r="J104" s="100">
        <f>J153</f>
        <v>0</v>
      </c>
      <c r="L104" s="97"/>
    </row>
    <row r="105" spans="2:12" s="9" customFormat="1" ht="19.95" hidden="1" customHeight="1">
      <c r="B105" s="97"/>
      <c r="D105" s="98" t="s">
        <v>95</v>
      </c>
      <c r="E105" s="99"/>
      <c r="F105" s="99"/>
      <c r="G105" s="99"/>
      <c r="H105" s="99"/>
      <c r="I105" s="99"/>
      <c r="J105" s="100">
        <f>J156</f>
        <v>0</v>
      </c>
      <c r="L105" s="97"/>
    </row>
    <row r="106" spans="2:12" s="1" customFormat="1" ht="21.75" hidden="1" customHeight="1">
      <c r="B106" s="25"/>
      <c r="L106" s="25"/>
    </row>
    <row r="107" spans="2:12" s="1" customFormat="1" ht="6.9" hidden="1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08" spans="2:12" ht="10.199999999999999" hidden="1"/>
    <row r="109" spans="2:12" ht="10.199999999999999" hidden="1"/>
    <row r="110" spans="2:12" ht="10.199999999999999" hidden="1"/>
    <row r="111" spans="2:12" s="1" customFormat="1" ht="6.9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" customHeight="1">
      <c r="B112" s="25"/>
      <c r="C112" s="17" t="s">
        <v>96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73" t="str">
        <f>E7</f>
        <v>Tyršova stezka, Lom u Mostu</v>
      </c>
      <c r="F115" s="174"/>
      <c r="G115" s="174"/>
      <c r="H115" s="174"/>
      <c r="L115" s="25"/>
    </row>
    <row r="116" spans="2:65" s="1" customFormat="1" ht="12" customHeight="1">
      <c r="B116" s="25"/>
      <c r="C116" s="22" t="s">
        <v>80</v>
      </c>
      <c r="L116" s="25"/>
    </row>
    <row r="117" spans="2:65" s="1" customFormat="1" ht="16.5" customHeight="1">
      <c r="B117" s="25"/>
      <c r="E117" s="153" t="str">
        <f>E9</f>
        <v>SO 01 - Komunikace</v>
      </c>
      <c r="F117" s="175"/>
      <c r="G117" s="175"/>
      <c r="H117" s="175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F12</f>
        <v xml:space="preserve"> </v>
      </c>
      <c r="I119" s="22" t="s">
        <v>19</v>
      </c>
      <c r="J119" s="45"/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20</v>
      </c>
      <c r="F121" s="20" t="str">
        <f>E15</f>
        <v xml:space="preserve"> </v>
      </c>
      <c r="I121" s="22" t="s">
        <v>24</v>
      </c>
      <c r="J121" s="23" t="str">
        <f>E21</f>
        <v xml:space="preserve"> </v>
      </c>
      <c r="L121" s="25"/>
    </row>
    <row r="122" spans="2:65" s="1" customFormat="1" ht="15.15" customHeight="1">
      <c r="B122" s="25"/>
      <c r="C122" s="22" t="s">
        <v>23</v>
      </c>
      <c r="F122" s="20" t="str">
        <f>IF(E18="","",E18)</f>
        <v xml:space="preserve"> </v>
      </c>
      <c r="I122" s="22" t="s">
        <v>26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1"/>
      <c r="C124" s="102" t="s">
        <v>97</v>
      </c>
      <c r="D124" s="103" t="s">
        <v>53</v>
      </c>
      <c r="E124" s="103" t="s">
        <v>49</v>
      </c>
      <c r="F124" s="103" t="s">
        <v>50</v>
      </c>
      <c r="G124" s="103" t="s">
        <v>98</v>
      </c>
      <c r="H124" s="103" t="s">
        <v>99</v>
      </c>
      <c r="I124" s="103" t="s">
        <v>100</v>
      </c>
      <c r="J124" s="104" t="s">
        <v>84</v>
      </c>
      <c r="K124" s="105" t="s">
        <v>101</v>
      </c>
      <c r="L124" s="101"/>
      <c r="M124" s="52" t="s">
        <v>1</v>
      </c>
      <c r="N124" s="53" t="s">
        <v>32</v>
      </c>
      <c r="O124" s="53" t="s">
        <v>102</v>
      </c>
      <c r="P124" s="53" t="s">
        <v>103</v>
      </c>
      <c r="Q124" s="53" t="s">
        <v>104</v>
      </c>
      <c r="R124" s="53" t="s">
        <v>105</v>
      </c>
      <c r="S124" s="53" t="s">
        <v>106</v>
      </c>
      <c r="T124" s="54" t="s">
        <v>107</v>
      </c>
    </row>
    <row r="125" spans="2:65" s="1" customFormat="1" ht="22.8" customHeight="1">
      <c r="B125" s="25"/>
      <c r="C125" s="57" t="s">
        <v>108</v>
      </c>
      <c r="J125" s="106">
        <f>BK125</f>
        <v>0</v>
      </c>
      <c r="L125" s="25"/>
      <c r="M125" s="55"/>
      <c r="N125" s="46"/>
      <c r="O125" s="46"/>
      <c r="P125" s="107">
        <f>P126+P152</f>
        <v>513.20222399999989</v>
      </c>
      <c r="Q125" s="46"/>
      <c r="R125" s="107">
        <f>R126+R152</f>
        <v>0.13402830000000002</v>
      </c>
      <c r="S125" s="46"/>
      <c r="T125" s="108">
        <f>T126+T152</f>
        <v>438.51709999999997</v>
      </c>
      <c r="AT125" s="13" t="s">
        <v>67</v>
      </c>
      <c r="AU125" s="13" t="s">
        <v>86</v>
      </c>
      <c r="BK125" s="109">
        <f>BK126+BK152</f>
        <v>0</v>
      </c>
    </row>
    <row r="126" spans="2:65" s="11" customFormat="1" ht="25.95" customHeight="1">
      <c r="B126" s="110"/>
      <c r="D126" s="111" t="s">
        <v>67</v>
      </c>
      <c r="E126" s="112" t="s">
        <v>109</v>
      </c>
      <c r="F126" s="112" t="s">
        <v>110</v>
      </c>
      <c r="J126" s="113">
        <f>BK126</f>
        <v>0</v>
      </c>
      <c r="L126" s="110"/>
      <c r="M126" s="114"/>
      <c r="P126" s="115">
        <f>P127+P132+P140+P144+P150</f>
        <v>513.20222399999989</v>
      </c>
      <c r="R126" s="115">
        <f>R127+R132+R140+R144+R150</f>
        <v>0.13402830000000002</v>
      </c>
      <c r="T126" s="116">
        <f>T127+T132+T140+T144+T150</f>
        <v>438.51709999999997</v>
      </c>
      <c r="AR126" s="111" t="s">
        <v>76</v>
      </c>
      <c r="AT126" s="117" t="s">
        <v>67</v>
      </c>
      <c r="AU126" s="117" t="s">
        <v>68</v>
      </c>
      <c r="AY126" s="111" t="s">
        <v>111</v>
      </c>
      <c r="BK126" s="118">
        <f>BK127+BK132+BK140+BK144+BK150</f>
        <v>0</v>
      </c>
    </row>
    <row r="127" spans="2:65" s="11" customFormat="1" ht="22.8" customHeight="1">
      <c r="B127" s="110"/>
      <c r="D127" s="111" t="s">
        <v>67</v>
      </c>
      <c r="E127" s="119" t="s">
        <v>76</v>
      </c>
      <c r="F127" s="119" t="s">
        <v>112</v>
      </c>
      <c r="J127" s="120">
        <f>BK127</f>
        <v>0</v>
      </c>
      <c r="L127" s="110"/>
      <c r="M127" s="114"/>
      <c r="P127" s="115">
        <f>SUM(P128:P131)</f>
        <v>71.625579999999999</v>
      </c>
      <c r="R127" s="115">
        <f>SUM(R128:R131)</f>
        <v>0.12702830000000001</v>
      </c>
      <c r="T127" s="116">
        <f>SUM(T128:T131)</f>
        <v>360.90109999999999</v>
      </c>
      <c r="AR127" s="111" t="s">
        <v>76</v>
      </c>
      <c r="AT127" s="117" t="s">
        <v>67</v>
      </c>
      <c r="AU127" s="117" t="s">
        <v>76</v>
      </c>
      <c r="AY127" s="111" t="s">
        <v>111</v>
      </c>
      <c r="BK127" s="118">
        <f>SUM(BK128:BK131)</f>
        <v>0</v>
      </c>
    </row>
    <row r="128" spans="2:65" s="1" customFormat="1" ht="37.799999999999997" customHeight="1">
      <c r="B128" s="121"/>
      <c r="C128" s="122" t="s">
        <v>76</v>
      </c>
      <c r="D128" s="122" t="s">
        <v>113</v>
      </c>
      <c r="E128" s="123" t="s">
        <v>114</v>
      </c>
      <c r="F128" s="124" t="s">
        <v>115</v>
      </c>
      <c r="G128" s="125" t="s">
        <v>116</v>
      </c>
      <c r="H128" s="126">
        <v>14</v>
      </c>
      <c r="I128" s="127"/>
      <c r="J128" s="127"/>
      <c r="K128" s="128"/>
      <c r="L128" s="25"/>
      <c r="M128" s="129" t="s">
        <v>1</v>
      </c>
      <c r="N128" s="130" t="s">
        <v>33</v>
      </c>
      <c r="O128" s="131">
        <v>0</v>
      </c>
      <c r="P128" s="131">
        <f>O128*H128</f>
        <v>0</v>
      </c>
      <c r="Q128" s="131">
        <v>0</v>
      </c>
      <c r="R128" s="131">
        <f>Q128*H128</f>
        <v>0</v>
      </c>
      <c r="S128" s="131">
        <v>0</v>
      </c>
      <c r="T128" s="132">
        <f>S128*H128</f>
        <v>0</v>
      </c>
      <c r="AR128" s="133" t="s">
        <v>117</v>
      </c>
      <c r="AT128" s="133" t="s">
        <v>113</v>
      </c>
      <c r="AU128" s="133" t="s">
        <v>78</v>
      </c>
      <c r="AY128" s="13" t="s">
        <v>111</v>
      </c>
      <c r="BE128" s="134">
        <f>IF(N128="základní",J128,0)</f>
        <v>0</v>
      </c>
      <c r="BF128" s="134">
        <f>IF(N128="snížená",J128,0)</f>
        <v>0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3" t="s">
        <v>76</v>
      </c>
      <c r="BK128" s="134">
        <f>ROUND(I128*H128,2)</f>
        <v>0</v>
      </c>
      <c r="BL128" s="13" t="s">
        <v>117</v>
      </c>
      <c r="BM128" s="133" t="s">
        <v>118</v>
      </c>
    </row>
    <row r="129" spans="2:65" s="1" customFormat="1" ht="49.05" customHeight="1">
      <c r="B129" s="121"/>
      <c r="C129" s="122" t="s">
        <v>78</v>
      </c>
      <c r="D129" s="122" t="s">
        <v>113</v>
      </c>
      <c r="E129" s="123" t="s">
        <v>119</v>
      </c>
      <c r="F129" s="124" t="s">
        <v>120</v>
      </c>
      <c r="G129" s="125" t="s">
        <v>121</v>
      </c>
      <c r="H129" s="126">
        <v>692.87</v>
      </c>
      <c r="I129" s="127"/>
      <c r="J129" s="127"/>
      <c r="K129" s="128"/>
      <c r="L129" s="25"/>
      <c r="M129" s="129" t="s">
        <v>1</v>
      </c>
      <c r="N129" s="130" t="s">
        <v>33</v>
      </c>
      <c r="O129" s="131">
        <v>3.4000000000000002E-2</v>
      </c>
      <c r="P129" s="131">
        <f>O129*H129</f>
        <v>23.557580000000002</v>
      </c>
      <c r="Q129" s="131">
        <v>9.0000000000000006E-5</v>
      </c>
      <c r="R129" s="131">
        <f>Q129*H129</f>
        <v>6.2358300000000005E-2</v>
      </c>
      <c r="S129" s="131">
        <v>0.23</v>
      </c>
      <c r="T129" s="132">
        <f>S129*H129</f>
        <v>159.36010000000002</v>
      </c>
      <c r="AR129" s="133" t="s">
        <v>117</v>
      </c>
      <c r="AT129" s="133" t="s">
        <v>113</v>
      </c>
      <c r="AU129" s="133" t="s">
        <v>78</v>
      </c>
      <c r="AY129" s="13" t="s">
        <v>111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3" t="s">
        <v>76</v>
      </c>
      <c r="BK129" s="134">
        <f>ROUND(I129*H129,2)</f>
        <v>0</v>
      </c>
      <c r="BL129" s="13" t="s">
        <v>117</v>
      </c>
      <c r="BM129" s="133" t="s">
        <v>122</v>
      </c>
    </row>
    <row r="130" spans="2:65" s="1" customFormat="1" ht="49.05" customHeight="1">
      <c r="B130" s="121"/>
      <c r="C130" s="122" t="s">
        <v>123</v>
      </c>
      <c r="D130" s="122" t="s">
        <v>113</v>
      </c>
      <c r="E130" s="123" t="s">
        <v>124</v>
      </c>
      <c r="F130" s="124" t="s">
        <v>125</v>
      </c>
      <c r="G130" s="125" t="s">
        <v>121</v>
      </c>
      <c r="H130" s="126">
        <v>1616.75</v>
      </c>
      <c r="I130" s="127"/>
      <c r="J130" s="127"/>
      <c r="K130" s="128"/>
      <c r="L130" s="25"/>
      <c r="M130" s="129" t="s">
        <v>1</v>
      </c>
      <c r="N130" s="130" t="s">
        <v>33</v>
      </c>
      <c r="O130" s="131">
        <v>1.6E-2</v>
      </c>
      <c r="P130" s="131">
        <f>O130*H130</f>
        <v>25.868000000000002</v>
      </c>
      <c r="Q130" s="131">
        <v>4.0000000000000003E-5</v>
      </c>
      <c r="R130" s="131">
        <f>Q130*H130</f>
        <v>6.4670000000000005E-2</v>
      </c>
      <c r="S130" s="131">
        <v>9.1999999999999998E-2</v>
      </c>
      <c r="T130" s="132">
        <f>S130*H130</f>
        <v>148.74099999999999</v>
      </c>
      <c r="AR130" s="133" t="s">
        <v>117</v>
      </c>
      <c r="AT130" s="133" t="s">
        <v>113</v>
      </c>
      <c r="AU130" s="133" t="s">
        <v>78</v>
      </c>
      <c r="AY130" s="13" t="s">
        <v>111</v>
      </c>
      <c r="BE130" s="134">
        <f>IF(N130="základní",J130,0)</f>
        <v>0</v>
      </c>
      <c r="BF130" s="134">
        <f>IF(N130="snížená",J130,0)</f>
        <v>0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3" t="s">
        <v>76</v>
      </c>
      <c r="BK130" s="134">
        <f>ROUND(I130*H130,2)</f>
        <v>0</v>
      </c>
      <c r="BL130" s="13" t="s">
        <v>117</v>
      </c>
      <c r="BM130" s="133" t="s">
        <v>126</v>
      </c>
    </row>
    <row r="131" spans="2:65" s="1" customFormat="1" ht="66.75" customHeight="1">
      <c r="B131" s="121"/>
      <c r="C131" s="122" t="s">
        <v>117</v>
      </c>
      <c r="D131" s="122" t="s">
        <v>113</v>
      </c>
      <c r="E131" s="123" t="s">
        <v>127</v>
      </c>
      <c r="F131" s="124" t="s">
        <v>128</v>
      </c>
      <c r="G131" s="125" t="s">
        <v>121</v>
      </c>
      <c r="H131" s="126">
        <v>120</v>
      </c>
      <c r="I131" s="127"/>
      <c r="J131" s="127"/>
      <c r="K131" s="128"/>
      <c r="L131" s="25"/>
      <c r="M131" s="129" t="s">
        <v>1</v>
      </c>
      <c r="N131" s="130" t="s">
        <v>33</v>
      </c>
      <c r="O131" s="131">
        <v>0.185</v>
      </c>
      <c r="P131" s="131">
        <f>O131*H131</f>
        <v>22.2</v>
      </c>
      <c r="Q131" s="131">
        <v>0</v>
      </c>
      <c r="R131" s="131">
        <f>Q131*H131</f>
        <v>0</v>
      </c>
      <c r="S131" s="131">
        <v>0.44</v>
      </c>
      <c r="T131" s="132">
        <f>S131*H131</f>
        <v>52.8</v>
      </c>
      <c r="AR131" s="133" t="s">
        <v>117</v>
      </c>
      <c r="AT131" s="133" t="s">
        <v>113</v>
      </c>
      <c r="AU131" s="133" t="s">
        <v>78</v>
      </c>
      <c r="AY131" s="13" t="s">
        <v>111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3" t="s">
        <v>76</v>
      </c>
      <c r="BK131" s="134">
        <f>ROUND(I131*H131,2)</f>
        <v>0</v>
      </c>
      <c r="BL131" s="13" t="s">
        <v>117</v>
      </c>
      <c r="BM131" s="133" t="s">
        <v>129</v>
      </c>
    </row>
    <row r="132" spans="2:65" s="11" customFormat="1" ht="22.8" customHeight="1">
      <c r="B132" s="110"/>
      <c r="D132" s="111" t="s">
        <v>67</v>
      </c>
      <c r="E132" s="119" t="s">
        <v>130</v>
      </c>
      <c r="F132" s="119" t="s">
        <v>131</v>
      </c>
      <c r="J132" s="120"/>
      <c r="L132" s="110"/>
      <c r="M132" s="114"/>
      <c r="P132" s="115">
        <f>SUM(P133:P139)</f>
        <v>291.54084999999998</v>
      </c>
      <c r="R132" s="115">
        <f>SUM(R133:R139)</f>
        <v>0</v>
      </c>
      <c r="T132" s="116">
        <f>SUM(T133:T139)</f>
        <v>0</v>
      </c>
      <c r="AR132" s="111" t="s">
        <v>76</v>
      </c>
      <c r="AT132" s="117" t="s">
        <v>67</v>
      </c>
      <c r="AU132" s="117" t="s">
        <v>76</v>
      </c>
      <c r="AY132" s="111" t="s">
        <v>111</v>
      </c>
      <c r="BK132" s="118">
        <f>SUM(BK133:BK139)</f>
        <v>0</v>
      </c>
    </row>
    <row r="133" spans="2:65" s="1" customFormat="1" ht="33" customHeight="1">
      <c r="B133" s="121"/>
      <c r="C133" s="122" t="s">
        <v>130</v>
      </c>
      <c r="D133" s="122" t="s">
        <v>113</v>
      </c>
      <c r="E133" s="123" t="s">
        <v>132</v>
      </c>
      <c r="F133" s="124" t="s">
        <v>133</v>
      </c>
      <c r="G133" s="125" t="s">
        <v>121</v>
      </c>
      <c r="H133" s="126">
        <v>120</v>
      </c>
      <c r="I133" s="127"/>
      <c r="J133" s="127"/>
      <c r="K133" s="128"/>
      <c r="L133" s="25"/>
      <c r="M133" s="129" t="s">
        <v>1</v>
      </c>
      <c r="N133" s="130" t="s">
        <v>33</v>
      </c>
      <c r="O133" s="131">
        <v>4.1000000000000002E-2</v>
      </c>
      <c r="P133" s="131">
        <f t="shared" ref="P133:P139" si="0">O133*H133</f>
        <v>4.92</v>
      </c>
      <c r="Q133" s="131">
        <v>0</v>
      </c>
      <c r="R133" s="131">
        <f t="shared" ref="R133:R139" si="1">Q133*H133</f>
        <v>0</v>
      </c>
      <c r="S133" s="131">
        <v>0</v>
      </c>
      <c r="T133" s="132">
        <f t="shared" ref="T133:T139" si="2">S133*H133</f>
        <v>0</v>
      </c>
      <c r="AR133" s="133" t="s">
        <v>117</v>
      </c>
      <c r="AT133" s="133" t="s">
        <v>113</v>
      </c>
      <c r="AU133" s="133" t="s">
        <v>78</v>
      </c>
      <c r="AY133" s="13" t="s">
        <v>111</v>
      </c>
      <c r="BE133" s="134">
        <f t="shared" ref="BE133:BE139" si="3">IF(N133="základní",J133,0)</f>
        <v>0</v>
      </c>
      <c r="BF133" s="134">
        <f t="shared" ref="BF133:BF139" si="4">IF(N133="snížená",J133,0)</f>
        <v>0</v>
      </c>
      <c r="BG133" s="134">
        <f t="shared" ref="BG133:BG139" si="5">IF(N133="zákl. přenesená",J133,0)</f>
        <v>0</v>
      </c>
      <c r="BH133" s="134">
        <f t="shared" ref="BH133:BH139" si="6">IF(N133="sníž. přenesená",J133,0)</f>
        <v>0</v>
      </c>
      <c r="BI133" s="134">
        <f t="shared" ref="BI133:BI139" si="7">IF(N133="nulová",J133,0)</f>
        <v>0</v>
      </c>
      <c r="BJ133" s="13" t="s">
        <v>76</v>
      </c>
      <c r="BK133" s="134">
        <f t="shared" ref="BK133:BK139" si="8">ROUND(I133*H133,2)</f>
        <v>0</v>
      </c>
      <c r="BL133" s="13" t="s">
        <v>117</v>
      </c>
      <c r="BM133" s="133" t="s">
        <v>134</v>
      </c>
    </row>
    <row r="134" spans="2:65" s="1" customFormat="1" ht="49.05" customHeight="1">
      <c r="B134" s="121"/>
      <c r="C134" s="122" t="s">
        <v>135</v>
      </c>
      <c r="D134" s="122" t="s">
        <v>113</v>
      </c>
      <c r="E134" s="123" t="s">
        <v>136</v>
      </c>
      <c r="F134" s="124" t="s">
        <v>137</v>
      </c>
      <c r="G134" s="125" t="s">
        <v>121</v>
      </c>
      <c r="H134" s="126">
        <v>692.87</v>
      </c>
      <c r="I134" s="127"/>
      <c r="J134" s="127"/>
      <c r="K134" s="128"/>
      <c r="L134" s="25"/>
      <c r="M134" s="129" t="s">
        <v>1</v>
      </c>
      <c r="N134" s="130" t="s">
        <v>33</v>
      </c>
      <c r="O134" s="131">
        <v>0.183</v>
      </c>
      <c r="P134" s="131">
        <f t="shared" si="0"/>
        <v>126.79521</v>
      </c>
      <c r="Q134" s="131">
        <v>0</v>
      </c>
      <c r="R134" s="131">
        <f t="shared" si="1"/>
        <v>0</v>
      </c>
      <c r="S134" s="131">
        <v>0</v>
      </c>
      <c r="T134" s="132">
        <f t="shared" si="2"/>
        <v>0</v>
      </c>
      <c r="AR134" s="133" t="s">
        <v>117</v>
      </c>
      <c r="AT134" s="133" t="s">
        <v>113</v>
      </c>
      <c r="AU134" s="133" t="s">
        <v>78</v>
      </c>
      <c r="AY134" s="13" t="s">
        <v>111</v>
      </c>
      <c r="BE134" s="134">
        <f t="shared" si="3"/>
        <v>0</v>
      </c>
      <c r="BF134" s="134">
        <f t="shared" si="4"/>
        <v>0</v>
      </c>
      <c r="BG134" s="134">
        <f t="shared" si="5"/>
        <v>0</v>
      </c>
      <c r="BH134" s="134">
        <f t="shared" si="6"/>
        <v>0</v>
      </c>
      <c r="BI134" s="134">
        <f t="shared" si="7"/>
        <v>0</v>
      </c>
      <c r="BJ134" s="13" t="s">
        <v>76</v>
      </c>
      <c r="BK134" s="134">
        <f t="shared" si="8"/>
        <v>0</v>
      </c>
      <c r="BL134" s="13" t="s">
        <v>117</v>
      </c>
      <c r="BM134" s="133" t="s">
        <v>138</v>
      </c>
    </row>
    <row r="135" spans="2:65" s="1" customFormat="1" ht="24.15" customHeight="1">
      <c r="B135" s="121"/>
      <c r="C135" s="122" t="s">
        <v>139</v>
      </c>
      <c r="D135" s="122" t="s">
        <v>113</v>
      </c>
      <c r="E135" s="123" t="s">
        <v>140</v>
      </c>
      <c r="F135" s="124" t="s">
        <v>141</v>
      </c>
      <c r="G135" s="125" t="s">
        <v>121</v>
      </c>
      <c r="H135" s="126">
        <v>692.87</v>
      </c>
      <c r="I135" s="127"/>
      <c r="J135" s="127"/>
      <c r="K135" s="128"/>
      <c r="L135" s="25"/>
      <c r="M135" s="129" t="s">
        <v>1</v>
      </c>
      <c r="N135" s="130" t="s">
        <v>33</v>
      </c>
      <c r="O135" s="131">
        <v>4.0000000000000001E-3</v>
      </c>
      <c r="P135" s="131">
        <f t="shared" si="0"/>
        <v>2.7714799999999999</v>
      </c>
      <c r="Q135" s="131">
        <v>0</v>
      </c>
      <c r="R135" s="131">
        <f t="shared" si="1"/>
        <v>0</v>
      </c>
      <c r="S135" s="131">
        <v>0</v>
      </c>
      <c r="T135" s="132">
        <f t="shared" si="2"/>
        <v>0</v>
      </c>
      <c r="AR135" s="133" t="s">
        <v>117</v>
      </c>
      <c r="AT135" s="133" t="s">
        <v>113</v>
      </c>
      <c r="AU135" s="133" t="s">
        <v>78</v>
      </c>
      <c r="AY135" s="13" t="s">
        <v>111</v>
      </c>
      <c r="BE135" s="134">
        <f t="shared" si="3"/>
        <v>0</v>
      </c>
      <c r="BF135" s="134">
        <f t="shared" si="4"/>
        <v>0</v>
      </c>
      <c r="BG135" s="134">
        <f t="shared" si="5"/>
        <v>0</v>
      </c>
      <c r="BH135" s="134">
        <f t="shared" si="6"/>
        <v>0</v>
      </c>
      <c r="BI135" s="134">
        <f t="shared" si="7"/>
        <v>0</v>
      </c>
      <c r="BJ135" s="13" t="s">
        <v>76</v>
      </c>
      <c r="BK135" s="134">
        <f t="shared" si="8"/>
        <v>0</v>
      </c>
      <c r="BL135" s="13" t="s">
        <v>117</v>
      </c>
      <c r="BM135" s="133" t="s">
        <v>142</v>
      </c>
    </row>
    <row r="136" spans="2:65" s="1" customFormat="1" ht="24.15" customHeight="1">
      <c r="B136" s="121"/>
      <c r="C136" s="122" t="s">
        <v>143</v>
      </c>
      <c r="D136" s="122" t="s">
        <v>113</v>
      </c>
      <c r="E136" s="123" t="s">
        <v>144</v>
      </c>
      <c r="F136" s="124" t="s">
        <v>145</v>
      </c>
      <c r="G136" s="125" t="s">
        <v>121</v>
      </c>
      <c r="H136" s="126">
        <v>2309.62</v>
      </c>
      <c r="I136" s="127"/>
      <c r="J136" s="127"/>
      <c r="K136" s="128"/>
      <c r="L136" s="25"/>
      <c r="M136" s="129" t="s">
        <v>1</v>
      </c>
      <c r="N136" s="130" t="s">
        <v>33</v>
      </c>
      <c r="O136" s="131">
        <v>2E-3</v>
      </c>
      <c r="P136" s="131">
        <f t="shared" si="0"/>
        <v>4.6192399999999996</v>
      </c>
      <c r="Q136" s="131">
        <v>0</v>
      </c>
      <c r="R136" s="131">
        <f t="shared" si="1"/>
        <v>0</v>
      </c>
      <c r="S136" s="131">
        <v>0</v>
      </c>
      <c r="T136" s="132">
        <f t="shared" si="2"/>
        <v>0</v>
      </c>
      <c r="AR136" s="133" t="s">
        <v>117</v>
      </c>
      <c r="AT136" s="133" t="s">
        <v>113</v>
      </c>
      <c r="AU136" s="133" t="s">
        <v>78</v>
      </c>
      <c r="AY136" s="13" t="s">
        <v>111</v>
      </c>
      <c r="BE136" s="134">
        <f t="shared" si="3"/>
        <v>0</v>
      </c>
      <c r="BF136" s="134">
        <f t="shared" si="4"/>
        <v>0</v>
      </c>
      <c r="BG136" s="134">
        <f t="shared" si="5"/>
        <v>0</v>
      </c>
      <c r="BH136" s="134">
        <f t="shared" si="6"/>
        <v>0</v>
      </c>
      <c r="BI136" s="134">
        <f t="shared" si="7"/>
        <v>0</v>
      </c>
      <c r="BJ136" s="13" t="s">
        <v>76</v>
      </c>
      <c r="BK136" s="134">
        <f t="shared" si="8"/>
        <v>0</v>
      </c>
      <c r="BL136" s="13" t="s">
        <v>117</v>
      </c>
      <c r="BM136" s="133" t="s">
        <v>146</v>
      </c>
    </row>
    <row r="137" spans="2:65" s="1" customFormat="1" ht="49.05" customHeight="1">
      <c r="B137" s="121"/>
      <c r="C137" s="122" t="s">
        <v>147</v>
      </c>
      <c r="D137" s="122" t="s">
        <v>113</v>
      </c>
      <c r="E137" s="123" t="s">
        <v>148</v>
      </c>
      <c r="F137" s="124" t="s">
        <v>149</v>
      </c>
      <c r="G137" s="125" t="s">
        <v>121</v>
      </c>
      <c r="H137" s="126">
        <v>2309.62</v>
      </c>
      <c r="I137" s="127"/>
      <c r="J137" s="127"/>
      <c r="K137" s="128"/>
      <c r="L137" s="25"/>
      <c r="M137" s="129" t="s">
        <v>1</v>
      </c>
      <c r="N137" s="130" t="s">
        <v>33</v>
      </c>
      <c r="O137" s="131">
        <v>6.6000000000000003E-2</v>
      </c>
      <c r="P137" s="131">
        <f t="shared" si="0"/>
        <v>152.43492000000001</v>
      </c>
      <c r="Q137" s="131">
        <v>0</v>
      </c>
      <c r="R137" s="131">
        <f t="shared" si="1"/>
        <v>0</v>
      </c>
      <c r="S137" s="131">
        <v>0</v>
      </c>
      <c r="T137" s="132">
        <f t="shared" si="2"/>
        <v>0</v>
      </c>
      <c r="AR137" s="133" t="s">
        <v>117</v>
      </c>
      <c r="AT137" s="133" t="s">
        <v>113</v>
      </c>
      <c r="AU137" s="133" t="s">
        <v>78</v>
      </c>
      <c r="AY137" s="13" t="s">
        <v>111</v>
      </c>
      <c r="BE137" s="134">
        <f t="shared" si="3"/>
        <v>0</v>
      </c>
      <c r="BF137" s="134">
        <f t="shared" si="4"/>
        <v>0</v>
      </c>
      <c r="BG137" s="134">
        <f t="shared" si="5"/>
        <v>0</v>
      </c>
      <c r="BH137" s="134">
        <f t="shared" si="6"/>
        <v>0</v>
      </c>
      <c r="BI137" s="134">
        <f t="shared" si="7"/>
        <v>0</v>
      </c>
      <c r="BJ137" s="13" t="s">
        <v>76</v>
      </c>
      <c r="BK137" s="134">
        <f t="shared" si="8"/>
        <v>0</v>
      </c>
      <c r="BL137" s="13" t="s">
        <v>117</v>
      </c>
      <c r="BM137" s="133" t="s">
        <v>150</v>
      </c>
    </row>
    <row r="138" spans="2:65" s="1" customFormat="1" ht="16.5" customHeight="1">
      <c r="B138" s="121"/>
      <c r="C138" s="122" t="s">
        <v>151</v>
      </c>
      <c r="D138" s="122" t="s">
        <v>113</v>
      </c>
      <c r="E138" s="123" t="s">
        <v>152</v>
      </c>
      <c r="F138" s="124" t="s">
        <v>153</v>
      </c>
      <c r="G138" s="125" t="s">
        <v>154</v>
      </c>
      <c r="H138" s="126">
        <v>2</v>
      </c>
      <c r="I138" s="127"/>
      <c r="J138" s="127"/>
      <c r="K138" s="128"/>
      <c r="L138" s="25"/>
      <c r="M138" s="129" t="s">
        <v>1</v>
      </c>
      <c r="N138" s="130" t="s">
        <v>33</v>
      </c>
      <c r="O138" s="131">
        <v>0</v>
      </c>
      <c r="P138" s="131">
        <f t="shared" si="0"/>
        <v>0</v>
      </c>
      <c r="Q138" s="131">
        <v>0</v>
      </c>
      <c r="R138" s="131">
        <f t="shared" si="1"/>
        <v>0</v>
      </c>
      <c r="S138" s="131">
        <v>0</v>
      </c>
      <c r="T138" s="132">
        <f t="shared" si="2"/>
        <v>0</v>
      </c>
      <c r="AR138" s="133" t="s">
        <v>117</v>
      </c>
      <c r="AT138" s="133" t="s">
        <v>113</v>
      </c>
      <c r="AU138" s="133" t="s">
        <v>78</v>
      </c>
      <c r="AY138" s="13" t="s">
        <v>111</v>
      </c>
      <c r="BE138" s="134">
        <f t="shared" si="3"/>
        <v>0</v>
      </c>
      <c r="BF138" s="134">
        <f t="shared" si="4"/>
        <v>0</v>
      </c>
      <c r="BG138" s="134">
        <f t="shared" si="5"/>
        <v>0</v>
      </c>
      <c r="BH138" s="134">
        <f t="shared" si="6"/>
        <v>0</v>
      </c>
      <c r="BI138" s="134">
        <f t="shared" si="7"/>
        <v>0</v>
      </c>
      <c r="BJ138" s="13" t="s">
        <v>76</v>
      </c>
      <c r="BK138" s="134">
        <f t="shared" si="8"/>
        <v>0</v>
      </c>
      <c r="BL138" s="13" t="s">
        <v>117</v>
      </c>
      <c r="BM138" s="133" t="s">
        <v>155</v>
      </c>
    </row>
    <row r="139" spans="2:65" s="1" customFormat="1" ht="16.5" customHeight="1">
      <c r="B139" s="121"/>
      <c r="C139" s="122" t="s">
        <v>156</v>
      </c>
      <c r="D139" s="122" t="s">
        <v>113</v>
      </c>
      <c r="E139" s="123" t="s">
        <v>157</v>
      </c>
      <c r="F139" s="124" t="s">
        <v>158</v>
      </c>
      <c r="G139" s="125" t="s">
        <v>154</v>
      </c>
      <c r="H139" s="126">
        <v>1</v>
      </c>
      <c r="I139" s="127"/>
      <c r="J139" s="127"/>
      <c r="K139" s="128"/>
      <c r="L139" s="25"/>
      <c r="M139" s="129" t="s">
        <v>1</v>
      </c>
      <c r="N139" s="130" t="s">
        <v>33</v>
      </c>
      <c r="O139" s="131">
        <v>0</v>
      </c>
      <c r="P139" s="131">
        <f t="shared" si="0"/>
        <v>0</v>
      </c>
      <c r="Q139" s="131">
        <v>0</v>
      </c>
      <c r="R139" s="131">
        <f t="shared" si="1"/>
        <v>0</v>
      </c>
      <c r="S139" s="131">
        <v>0</v>
      </c>
      <c r="T139" s="132">
        <f t="shared" si="2"/>
        <v>0</v>
      </c>
      <c r="AR139" s="133" t="s">
        <v>117</v>
      </c>
      <c r="AT139" s="133" t="s">
        <v>113</v>
      </c>
      <c r="AU139" s="133" t="s">
        <v>78</v>
      </c>
      <c r="AY139" s="13" t="s">
        <v>111</v>
      </c>
      <c r="BE139" s="134">
        <f t="shared" si="3"/>
        <v>0</v>
      </c>
      <c r="BF139" s="134">
        <f t="shared" si="4"/>
        <v>0</v>
      </c>
      <c r="BG139" s="134">
        <f t="shared" si="5"/>
        <v>0</v>
      </c>
      <c r="BH139" s="134">
        <f t="shared" si="6"/>
        <v>0</v>
      </c>
      <c r="BI139" s="134">
        <f t="shared" si="7"/>
        <v>0</v>
      </c>
      <c r="BJ139" s="13" t="s">
        <v>76</v>
      </c>
      <c r="BK139" s="134">
        <f t="shared" si="8"/>
        <v>0</v>
      </c>
      <c r="BL139" s="13" t="s">
        <v>117</v>
      </c>
      <c r="BM139" s="133" t="s">
        <v>159</v>
      </c>
    </row>
    <row r="140" spans="2:65" s="11" customFormat="1" ht="22.8" customHeight="1">
      <c r="B140" s="110"/>
      <c r="D140" s="111" t="s">
        <v>67</v>
      </c>
      <c r="E140" s="119" t="s">
        <v>147</v>
      </c>
      <c r="F140" s="119" t="s">
        <v>160</v>
      </c>
      <c r="J140" s="120"/>
      <c r="L140" s="110"/>
      <c r="M140" s="114"/>
      <c r="P140" s="115">
        <f>SUM(P141:P143)</f>
        <v>25.438000000000002</v>
      </c>
      <c r="R140" s="115">
        <f>SUM(R141:R143)</f>
        <v>7.0000000000000001E-3</v>
      </c>
      <c r="T140" s="116">
        <f>SUM(T141:T143)</f>
        <v>77.616</v>
      </c>
      <c r="AR140" s="111" t="s">
        <v>76</v>
      </c>
      <c r="AT140" s="117" t="s">
        <v>67</v>
      </c>
      <c r="AU140" s="117" t="s">
        <v>76</v>
      </c>
      <c r="AY140" s="111" t="s">
        <v>111</v>
      </c>
      <c r="BK140" s="118">
        <f>SUM(BK141:BK143)</f>
        <v>0</v>
      </c>
    </row>
    <row r="141" spans="2:65" s="1" customFormat="1" ht="37.799999999999997" customHeight="1">
      <c r="B141" s="121"/>
      <c r="C141" s="122" t="s">
        <v>8</v>
      </c>
      <c r="D141" s="122" t="s">
        <v>113</v>
      </c>
      <c r="E141" s="123" t="s">
        <v>161</v>
      </c>
      <c r="F141" s="124" t="s">
        <v>162</v>
      </c>
      <c r="G141" s="125" t="s">
        <v>116</v>
      </c>
      <c r="H141" s="126">
        <v>14</v>
      </c>
      <c r="I141" s="127"/>
      <c r="J141" s="127"/>
      <c r="K141" s="128"/>
      <c r="L141" s="25"/>
      <c r="M141" s="129" t="s">
        <v>1</v>
      </c>
      <c r="N141" s="130" t="s">
        <v>33</v>
      </c>
      <c r="O141" s="131">
        <v>0.15</v>
      </c>
      <c r="P141" s="131">
        <f>O141*H141</f>
        <v>2.1</v>
      </c>
      <c r="Q141" s="131">
        <v>0</v>
      </c>
      <c r="R141" s="131">
        <f>Q141*H141</f>
        <v>0</v>
      </c>
      <c r="S141" s="131">
        <v>0</v>
      </c>
      <c r="T141" s="132">
        <f>S141*H141</f>
        <v>0</v>
      </c>
      <c r="AR141" s="133" t="s">
        <v>117</v>
      </c>
      <c r="AT141" s="133" t="s">
        <v>113</v>
      </c>
      <c r="AU141" s="133" t="s">
        <v>78</v>
      </c>
      <c r="AY141" s="13" t="s">
        <v>111</v>
      </c>
      <c r="BE141" s="134">
        <f>IF(N141="základní",J141,0)</f>
        <v>0</v>
      </c>
      <c r="BF141" s="134">
        <f>IF(N141="snížená",J141,0)</f>
        <v>0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3" t="s">
        <v>76</v>
      </c>
      <c r="BK141" s="134">
        <f>ROUND(I141*H141,2)</f>
        <v>0</v>
      </c>
      <c r="BL141" s="13" t="s">
        <v>117</v>
      </c>
      <c r="BM141" s="133" t="s">
        <v>163</v>
      </c>
    </row>
    <row r="142" spans="2:65" s="1" customFormat="1" ht="55.5" customHeight="1">
      <c r="B142" s="121"/>
      <c r="C142" s="122" t="s">
        <v>164</v>
      </c>
      <c r="D142" s="122" t="s">
        <v>113</v>
      </c>
      <c r="E142" s="123" t="s">
        <v>165</v>
      </c>
      <c r="F142" s="124" t="s">
        <v>166</v>
      </c>
      <c r="G142" s="125" t="s">
        <v>116</v>
      </c>
      <c r="H142" s="126">
        <v>14</v>
      </c>
      <c r="I142" s="127"/>
      <c r="J142" s="127"/>
      <c r="K142" s="128"/>
      <c r="L142" s="25"/>
      <c r="M142" s="129" t="s">
        <v>1</v>
      </c>
      <c r="N142" s="130" t="s">
        <v>33</v>
      </c>
      <c r="O142" s="131">
        <v>0.17100000000000001</v>
      </c>
      <c r="P142" s="131">
        <f>O142*H142</f>
        <v>2.3940000000000001</v>
      </c>
      <c r="Q142" s="131">
        <v>5.0000000000000001E-4</v>
      </c>
      <c r="R142" s="131">
        <f>Q142*H142</f>
        <v>7.0000000000000001E-3</v>
      </c>
      <c r="S142" s="131">
        <v>0</v>
      </c>
      <c r="T142" s="132">
        <f>S142*H142</f>
        <v>0</v>
      </c>
      <c r="AR142" s="133" t="s">
        <v>117</v>
      </c>
      <c r="AT142" s="133" t="s">
        <v>113</v>
      </c>
      <c r="AU142" s="133" t="s">
        <v>78</v>
      </c>
      <c r="AY142" s="13" t="s">
        <v>111</v>
      </c>
      <c r="BE142" s="134">
        <f>IF(N142="základní",J142,0)</f>
        <v>0</v>
      </c>
      <c r="BF142" s="134">
        <f>IF(N142="snížená",J142,0)</f>
        <v>0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3" t="s">
        <v>76</v>
      </c>
      <c r="BK142" s="134">
        <f>ROUND(I142*H142,2)</f>
        <v>0</v>
      </c>
      <c r="BL142" s="13" t="s">
        <v>117</v>
      </c>
      <c r="BM142" s="133" t="s">
        <v>167</v>
      </c>
    </row>
    <row r="143" spans="2:65" s="1" customFormat="1" ht="66.75" customHeight="1">
      <c r="B143" s="121"/>
      <c r="C143" s="122" t="s">
        <v>168</v>
      </c>
      <c r="D143" s="122" t="s">
        <v>113</v>
      </c>
      <c r="E143" s="123" t="s">
        <v>169</v>
      </c>
      <c r="F143" s="124" t="s">
        <v>170</v>
      </c>
      <c r="G143" s="125" t="s">
        <v>121</v>
      </c>
      <c r="H143" s="126">
        <v>616</v>
      </c>
      <c r="I143" s="127"/>
      <c r="J143" s="127"/>
      <c r="K143" s="128"/>
      <c r="L143" s="25"/>
      <c r="M143" s="129" t="s">
        <v>1</v>
      </c>
      <c r="N143" s="130" t="s">
        <v>33</v>
      </c>
      <c r="O143" s="131">
        <v>3.4000000000000002E-2</v>
      </c>
      <c r="P143" s="131">
        <f>O143*H143</f>
        <v>20.944000000000003</v>
      </c>
      <c r="Q143" s="131">
        <v>0</v>
      </c>
      <c r="R143" s="131">
        <f>Q143*H143</f>
        <v>0</v>
      </c>
      <c r="S143" s="131">
        <v>0.126</v>
      </c>
      <c r="T143" s="132">
        <f>S143*H143</f>
        <v>77.616</v>
      </c>
      <c r="AR143" s="133" t="s">
        <v>117</v>
      </c>
      <c r="AT143" s="133" t="s">
        <v>113</v>
      </c>
      <c r="AU143" s="133" t="s">
        <v>78</v>
      </c>
      <c r="AY143" s="13" t="s">
        <v>111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3" t="s">
        <v>76</v>
      </c>
      <c r="BK143" s="134">
        <f>ROUND(I143*H143,2)</f>
        <v>0</v>
      </c>
      <c r="BL143" s="13" t="s">
        <v>117</v>
      </c>
      <c r="BM143" s="133" t="s">
        <v>171</v>
      </c>
    </row>
    <row r="144" spans="2:65" s="11" customFormat="1" ht="22.8" customHeight="1">
      <c r="B144" s="110"/>
      <c r="D144" s="111" t="s">
        <v>67</v>
      </c>
      <c r="E144" s="119" t="s">
        <v>172</v>
      </c>
      <c r="F144" s="119" t="s">
        <v>173</v>
      </c>
      <c r="J144" s="120"/>
      <c r="L144" s="110"/>
      <c r="M144" s="114"/>
      <c r="P144" s="115">
        <f>SUM(P145:P149)</f>
        <v>124.58895</v>
      </c>
      <c r="R144" s="115">
        <f>SUM(R145:R149)</f>
        <v>0</v>
      </c>
      <c r="T144" s="116">
        <f>SUM(T145:T149)</f>
        <v>0</v>
      </c>
      <c r="AR144" s="111" t="s">
        <v>76</v>
      </c>
      <c r="AT144" s="117" t="s">
        <v>67</v>
      </c>
      <c r="AU144" s="117" t="s">
        <v>76</v>
      </c>
      <c r="AY144" s="111" t="s">
        <v>111</v>
      </c>
      <c r="BK144" s="118">
        <f>SUM(BK145:BK149)</f>
        <v>0</v>
      </c>
    </row>
    <row r="145" spans="2:65" s="1" customFormat="1" ht="37.799999999999997" customHeight="1">
      <c r="B145" s="121"/>
      <c r="C145" s="122" t="s">
        <v>174</v>
      </c>
      <c r="D145" s="122" t="s">
        <v>113</v>
      </c>
      <c r="E145" s="123" t="s">
        <v>175</v>
      </c>
      <c r="F145" s="124" t="s">
        <v>176</v>
      </c>
      <c r="G145" s="125" t="s">
        <v>177</v>
      </c>
      <c r="H145" s="126">
        <v>548.85</v>
      </c>
      <c r="I145" s="127"/>
      <c r="J145" s="127"/>
      <c r="K145" s="128"/>
      <c r="L145" s="25"/>
      <c r="M145" s="129" t="s">
        <v>1</v>
      </c>
      <c r="N145" s="130" t="s">
        <v>33</v>
      </c>
      <c r="O145" s="131">
        <v>0.03</v>
      </c>
      <c r="P145" s="131">
        <f>O145*H145</f>
        <v>16.465499999999999</v>
      </c>
      <c r="Q145" s="131">
        <v>0</v>
      </c>
      <c r="R145" s="131">
        <f>Q145*H145</f>
        <v>0</v>
      </c>
      <c r="S145" s="131">
        <v>0</v>
      </c>
      <c r="T145" s="132">
        <f>S145*H145</f>
        <v>0</v>
      </c>
      <c r="AR145" s="133" t="s">
        <v>117</v>
      </c>
      <c r="AT145" s="133" t="s">
        <v>113</v>
      </c>
      <c r="AU145" s="133" t="s">
        <v>78</v>
      </c>
      <c r="AY145" s="13" t="s">
        <v>111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3" t="s">
        <v>76</v>
      </c>
      <c r="BK145" s="134">
        <f>ROUND(I145*H145,2)</f>
        <v>0</v>
      </c>
      <c r="BL145" s="13" t="s">
        <v>117</v>
      </c>
      <c r="BM145" s="133" t="s">
        <v>178</v>
      </c>
    </row>
    <row r="146" spans="2:65" s="1" customFormat="1" ht="37.799999999999997" customHeight="1">
      <c r="B146" s="121"/>
      <c r="C146" s="122" t="s">
        <v>179</v>
      </c>
      <c r="D146" s="122" t="s">
        <v>113</v>
      </c>
      <c r="E146" s="123" t="s">
        <v>180</v>
      </c>
      <c r="F146" s="124" t="s">
        <v>181</v>
      </c>
      <c r="G146" s="125" t="s">
        <v>177</v>
      </c>
      <c r="H146" s="126">
        <v>10428.15</v>
      </c>
      <c r="I146" s="127"/>
      <c r="J146" s="127"/>
      <c r="K146" s="128"/>
      <c r="L146" s="25"/>
      <c r="M146" s="129" t="s">
        <v>1</v>
      </c>
      <c r="N146" s="130" t="s">
        <v>33</v>
      </c>
      <c r="O146" s="131">
        <v>2E-3</v>
      </c>
      <c r="P146" s="131">
        <f>O146*H146</f>
        <v>20.856300000000001</v>
      </c>
      <c r="Q146" s="131">
        <v>0</v>
      </c>
      <c r="R146" s="131">
        <f>Q146*H146</f>
        <v>0</v>
      </c>
      <c r="S146" s="131">
        <v>0</v>
      </c>
      <c r="T146" s="132">
        <f>S146*H146</f>
        <v>0</v>
      </c>
      <c r="AR146" s="133" t="s">
        <v>117</v>
      </c>
      <c r="AT146" s="133" t="s">
        <v>113</v>
      </c>
      <c r="AU146" s="133" t="s">
        <v>78</v>
      </c>
      <c r="AY146" s="13" t="s">
        <v>111</v>
      </c>
      <c r="BE146" s="134">
        <f>IF(N146="základní",J146,0)</f>
        <v>0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3" t="s">
        <v>76</v>
      </c>
      <c r="BK146" s="134">
        <f>ROUND(I146*H146,2)</f>
        <v>0</v>
      </c>
      <c r="BL146" s="13" t="s">
        <v>117</v>
      </c>
      <c r="BM146" s="133" t="s">
        <v>182</v>
      </c>
    </row>
    <row r="147" spans="2:65" s="1" customFormat="1" ht="24.15" customHeight="1">
      <c r="B147" s="121"/>
      <c r="C147" s="122" t="s">
        <v>183</v>
      </c>
      <c r="D147" s="122" t="s">
        <v>113</v>
      </c>
      <c r="E147" s="123" t="s">
        <v>184</v>
      </c>
      <c r="F147" s="124" t="s">
        <v>185</v>
      </c>
      <c r="G147" s="125" t="s">
        <v>177</v>
      </c>
      <c r="H147" s="126">
        <v>548.85</v>
      </c>
      <c r="I147" s="127"/>
      <c r="J147" s="127"/>
      <c r="K147" s="128"/>
      <c r="L147" s="25"/>
      <c r="M147" s="129" t="s">
        <v>1</v>
      </c>
      <c r="N147" s="130" t="s">
        <v>33</v>
      </c>
      <c r="O147" s="131">
        <v>0.159</v>
      </c>
      <c r="P147" s="131">
        <f>O147*H147</f>
        <v>87.267150000000001</v>
      </c>
      <c r="Q147" s="131">
        <v>0</v>
      </c>
      <c r="R147" s="131">
        <f>Q147*H147</f>
        <v>0</v>
      </c>
      <c r="S147" s="131">
        <v>0</v>
      </c>
      <c r="T147" s="132">
        <f>S147*H147</f>
        <v>0</v>
      </c>
      <c r="AR147" s="133" t="s">
        <v>117</v>
      </c>
      <c r="AT147" s="133" t="s">
        <v>113</v>
      </c>
      <c r="AU147" s="133" t="s">
        <v>78</v>
      </c>
      <c r="AY147" s="13" t="s">
        <v>111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3" t="s">
        <v>76</v>
      </c>
      <c r="BK147" s="134">
        <f>ROUND(I147*H147,2)</f>
        <v>0</v>
      </c>
      <c r="BL147" s="13" t="s">
        <v>117</v>
      </c>
      <c r="BM147" s="133" t="s">
        <v>186</v>
      </c>
    </row>
    <row r="148" spans="2:65" s="1" customFormat="1" ht="44.25" customHeight="1">
      <c r="B148" s="121"/>
      <c r="C148" s="122" t="s">
        <v>187</v>
      </c>
      <c r="D148" s="122" t="s">
        <v>113</v>
      </c>
      <c r="E148" s="123" t="s">
        <v>188</v>
      </c>
      <c r="F148" s="124" t="s">
        <v>189</v>
      </c>
      <c r="G148" s="125" t="s">
        <v>177</v>
      </c>
      <c r="H148" s="126">
        <v>195.2</v>
      </c>
      <c r="I148" s="127"/>
      <c r="J148" s="127"/>
      <c r="K148" s="128"/>
      <c r="L148" s="25"/>
      <c r="M148" s="129" t="s">
        <v>1</v>
      </c>
      <c r="N148" s="130" t="s">
        <v>33</v>
      </c>
      <c r="O148" s="131">
        <v>0</v>
      </c>
      <c r="P148" s="131">
        <f>O148*H148</f>
        <v>0</v>
      </c>
      <c r="Q148" s="131">
        <v>0</v>
      </c>
      <c r="R148" s="131">
        <f>Q148*H148</f>
        <v>0</v>
      </c>
      <c r="S148" s="131">
        <v>0</v>
      </c>
      <c r="T148" s="132">
        <f>S148*H148</f>
        <v>0</v>
      </c>
      <c r="AR148" s="133" t="s">
        <v>117</v>
      </c>
      <c r="AT148" s="133" t="s">
        <v>113</v>
      </c>
      <c r="AU148" s="133" t="s">
        <v>78</v>
      </c>
      <c r="AY148" s="13" t="s">
        <v>111</v>
      </c>
      <c r="BE148" s="134">
        <f>IF(N148="základní",J148,0)</f>
        <v>0</v>
      </c>
      <c r="BF148" s="134">
        <f>IF(N148="snížená",J148,0)</f>
        <v>0</v>
      </c>
      <c r="BG148" s="134">
        <f>IF(N148="zákl. přenesená",J148,0)</f>
        <v>0</v>
      </c>
      <c r="BH148" s="134">
        <f>IF(N148="sníž. přenesená",J148,0)</f>
        <v>0</v>
      </c>
      <c r="BI148" s="134">
        <f>IF(N148="nulová",J148,0)</f>
        <v>0</v>
      </c>
      <c r="BJ148" s="13" t="s">
        <v>76</v>
      </c>
      <c r="BK148" s="134">
        <f>ROUND(I148*H148,2)</f>
        <v>0</v>
      </c>
      <c r="BL148" s="13" t="s">
        <v>117</v>
      </c>
      <c r="BM148" s="133" t="s">
        <v>190</v>
      </c>
    </row>
    <row r="149" spans="2:65" s="1" customFormat="1" ht="44.25" customHeight="1">
      <c r="B149" s="121"/>
      <c r="C149" s="122" t="s">
        <v>191</v>
      </c>
      <c r="D149" s="122" t="s">
        <v>113</v>
      </c>
      <c r="E149" s="123" t="s">
        <v>192</v>
      </c>
      <c r="F149" s="124" t="s">
        <v>193</v>
      </c>
      <c r="G149" s="125" t="s">
        <v>177</v>
      </c>
      <c r="H149" s="126">
        <v>353.65</v>
      </c>
      <c r="I149" s="127"/>
      <c r="J149" s="127"/>
      <c r="K149" s="128"/>
      <c r="L149" s="25"/>
      <c r="M149" s="129" t="s">
        <v>1</v>
      </c>
      <c r="N149" s="130" t="s">
        <v>33</v>
      </c>
      <c r="O149" s="131">
        <v>0</v>
      </c>
      <c r="P149" s="131">
        <f>O149*H149</f>
        <v>0</v>
      </c>
      <c r="Q149" s="131">
        <v>0</v>
      </c>
      <c r="R149" s="131">
        <f>Q149*H149</f>
        <v>0</v>
      </c>
      <c r="S149" s="131">
        <v>0</v>
      </c>
      <c r="T149" s="132">
        <f>S149*H149</f>
        <v>0</v>
      </c>
      <c r="AR149" s="133" t="s">
        <v>117</v>
      </c>
      <c r="AT149" s="133" t="s">
        <v>113</v>
      </c>
      <c r="AU149" s="133" t="s">
        <v>78</v>
      </c>
      <c r="AY149" s="13" t="s">
        <v>111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3" t="s">
        <v>76</v>
      </c>
      <c r="BK149" s="134">
        <f>ROUND(I149*H149,2)</f>
        <v>0</v>
      </c>
      <c r="BL149" s="13" t="s">
        <v>117</v>
      </c>
      <c r="BM149" s="133" t="s">
        <v>194</v>
      </c>
    </row>
    <row r="150" spans="2:65" s="11" customFormat="1" ht="22.8" customHeight="1">
      <c r="B150" s="110"/>
      <c r="D150" s="111" t="s">
        <v>67</v>
      </c>
      <c r="E150" s="119" t="s">
        <v>195</v>
      </c>
      <c r="F150" s="119" t="s">
        <v>196</v>
      </c>
      <c r="J150" s="120"/>
      <c r="L150" s="110"/>
      <c r="M150" s="114"/>
      <c r="P150" s="115">
        <f>P151</f>
        <v>8.8440000000000012E-3</v>
      </c>
      <c r="R150" s="115">
        <f>R151</f>
        <v>0</v>
      </c>
      <c r="T150" s="116">
        <f>T151</f>
        <v>0</v>
      </c>
      <c r="AR150" s="111" t="s">
        <v>76</v>
      </c>
      <c r="AT150" s="117" t="s">
        <v>67</v>
      </c>
      <c r="AU150" s="117" t="s">
        <v>76</v>
      </c>
      <c r="AY150" s="111" t="s">
        <v>111</v>
      </c>
      <c r="BK150" s="118">
        <f>BK151</f>
        <v>0</v>
      </c>
    </row>
    <row r="151" spans="2:65" s="1" customFormat="1" ht="44.25" customHeight="1">
      <c r="B151" s="121"/>
      <c r="C151" s="122" t="s">
        <v>197</v>
      </c>
      <c r="D151" s="122" t="s">
        <v>113</v>
      </c>
      <c r="E151" s="123" t="s">
        <v>198</v>
      </c>
      <c r="F151" s="124" t="s">
        <v>199</v>
      </c>
      <c r="G151" s="125" t="s">
        <v>177</v>
      </c>
      <c r="H151" s="126">
        <v>0.13400000000000001</v>
      </c>
      <c r="I151" s="127"/>
      <c r="J151" s="127"/>
      <c r="K151" s="128"/>
      <c r="L151" s="25"/>
      <c r="M151" s="129" t="s">
        <v>1</v>
      </c>
      <c r="N151" s="130" t="s">
        <v>33</v>
      </c>
      <c r="O151" s="131">
        <v>6.6000000000000003E-2</v>
      </c>
      <c r="P151" s="131">
        <f>O151*H151</f>
        <v>8.8440000000000012E-3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117</v>
      </c>
      <c r="AT151" s="133" t="s">
        <v>113</v>
      </c>
      <c r="AU151" s="133" t="s">
        <v>78</v>
      </c>
      <c r="AY151" s="13" t="s">
        <v>111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3" t="s">
        <v>76</v>
      </c>
      <c r="BK151" s="134">
        <f>ROUND(I151*H151,2)</f>
        <v>0</v>
      </c>
      <c r="BL151" s="13" t="s">
        <v>117</v>
      </c>
      <c r="BM151" s="133" t="s">
        <v>200</v>
      </c>
    </row>
    <row r="152" spans="2:65" s="11" customFormat="1" ht="25.95" customHeight="1">
      <c r="B152" s="110"/>
      <c r="D152" s="111" t="s">
        <v>67</v>
      </c>
      <c r="E152" s="112" t="s">
        <v>201</v>
      </c>
      <c r="F152" s="112" t="s">
        <v>202</v>
      </c>
      <c r="J152" s="113">
        <f>BK152</f>
        <v>0</v>
      </c>
      <c r="L152" s="110"/>
      <c r="M152" s="114"/>
      <c r="P152" s="115">
        <f>P153+P156</f>
        <v>0</v>
      </c>
      <c r="R152" s="115">
        <f>R153+R156</f>
        <v>0</v>
      </c>
      <c r="T152" s="116">
        <f>T153+T156</f>
        <v>0</v>
      </c>
      <c r="AR152" s="111" t="s">
        <v>130</v>
      </c>
      <c r="AT152" s="117" t="s">
        <v>67</v>
      </c>
      <c r="AU152" s="117" t="s">
        <v>68</v>
      </c>
      <c r="AY152" s="111" t="s">
        <v>111</v>
      </c>
      <c r="BK152" s="118">
        <f>BK153+BK156</f>
        <v>0</v>
      </c>
    </row>
    <row r="153" spans="2:65" s="11" customFormat="1" ht="22.8" customHeight="1">
      <c r="B153" s="110"/>
      <c r="D153" s="111" t="s">
        <v>67</v>
      </c>
      <c r="E153" s="119" t="s">
        <v>203</v>
      </c>
      <c r="F153" s="119" t="s">
        <v>204</v>
      </c>
      <c r="J153" s="120">
        <f>BK153</f>
        <v>0</v>
      </c>
      <c r="L153" s="110"/>
      <c r="M153" s="114"/>
      <c r="P153" s="115">
        <f>SUM(P154:P155)</f>
        <v>0</v>
      </c>
      <c r="R153" s="115">
        <f>SUM(R154:R155)</f>
        <v>0</v>
      </c>
      <c r="T153" s="116">
        <f>SUM(T154:T155)</f>
        <v>0</v>
      </c>
      <c r="AR153" s="111" t="s">
        <v>130</v>
      </c>
      <c r="AT153" s="117" t="s">
        <v>67</v>
      </c>
      <c r="AU153" s="117" t="s">
        <v>76</v>
      </c>
      <c r="AY153" s="111" t="s">
        <v>111</v>
      </c>
      <c r="BK153" s="118">
        <f>SUM(BK154:BK155)</f>
        <v>0</v>
      </c>
    </row>
    <row r="154" spans="2:65" s="1" customFormat="1" ht="16.5" customHeight="1">
      <c r="B154" s="121"/>
      <c r="C154" s="122" t="s">
        <v>7</v>
      </c>
      <c r="D154" s="122" t="s">
        <v>113</v>
      </c>
      <c r="E154" s="123" t="s">
        <v>205</v>
      </c>
      <c r="F154" s="124" t="s">
        <v>206</v>
      </c>
      <c r="G154" s="125" t="s">
        <v>207</v>
      </c>
      <c r="H154" s="126">
        <v>1</v>
      </c>
      <c r="I154" s="127"/>
      <c r="J154" s="127"/>
      <c r="K154" s="128"/>
      <c r="L154" s="25"/>
      <c r="M154" s="129" t="s">
        <v>1</v>
      </c>
      <c r="N154" s="130" t="s">
        <v>33</v>
      </c>
      <c r="O154" s="131">
        <v>0</v>
      </c>
      <c r="P154" s="131">
        <f>O154*H154</f>
        <v>0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208</v>
      </c>
      <c r="AT154" s="133" t="s">
        <v>113</v>
      </c>
      <c r="AU154" s="133" t="s">
        <v>78</v>
      </c>
      <c r="AY154" s="13" t="s">
        <v>111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3" t="s">
        <v>76</v>
      </c>
      <c r="BK154" s="134">
        <f>ROUND(I154*H154,2)</f>
        <v>0</v>
      </c>
      <c r="BL154" s="13" t="s">
        <v>208</v>
      </c>
      <c r="BM154" s="133" t="s">
        <v>209</v>
      </c>
    </row>
    <row r="155" spans="2:65" s="1" customFormat="1" ht="24.15" customHeight="1">
      <c r="B155" s="121"/>
      <c r="C155" s="122" t="s">
        <v>210</v>
      </c>
      <c r="D155" s="122" t="s">
        <v>113</v>
      </c>
      <c r="E155" s="123" t="s">
        <v>211</v>
      </c>
      <c r="F155" s="124" t="s">
        <v>212</v>
      </c>
      <c r="G155" s="125" t="s">
        <v>207</v>
      </c>
      <c r="H155" s="126">
        <v>1</v>
      </c>
      <c r="I155" s="127"/>
      <c r="J155" s="127"/>
      <c r="K155" s="128"/>
      <c r="L155" s="25"/>
      <c r="M155" s="129" t="s">
        <v>1</v>
      </c>
      <c r="N155" s="130" t="s">
        <v>33</v>
      </c>
      <c r="O155" s="131">
        <v>0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208</v>
      </c>
      <c r="AT155" s="133" t="s">
        <v>113</v>
      </c>
      <c r="AU155" s="133" t="s">
        <v>78</v>
      </c>
      <c r="AY155" s="13" t="s">
        <v>111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3" t="s">
        <v>76</v>
      </c>
      <c r="BK155" s="134">
        <f>ROUND(I155*H155,2)</f>
        <v>0</v>
      </c>
      <c r="BL155" s="13" t="s">
        <v>208</v>
      </c>
      <c r="BM155" s="133" t="s">
        <v>213</v>
      </c>
    </row>
    <row r="156" spans="2:65" s="11" customFormat="1" ht="22.8" customHeight="1">
      <c r="B156" s="110"/>
      <c r="D156" s="111" t="s">
        <v>67</v>
      </c>
      <c r="E156" s="119" t="s">
        <v>214</v>
      </c>
      <c r="F156" s="119" t="s">
        <v>215</v>
      </c>
      <c r="J156" s="120"/>
      <c r="L156" s="110"/>
      <c r="M156" s="114"/>
      <c r="P156" s="115">
        <f>SUM(P157:P159)</f>
        <v>0</v>
      </c>
      <c r="R156" s="115">
        <f>SUM(R157:R159)</f>
        <v>0</v>
      </c>
      <c r="T156" s="116">
        <f>SUM(T157:T159)</f>
        <v>0</v>
      </c>
      <c r="AR156" s="111" t="s">
        <v>130</v>
      </c>
      <c r="AT156" s="117" t="s">
        <v>67</v>
      </c>
      <c r="AU156" s="117" t="s">
        <v>76</v>
      </c>
      <c r="AY156" s="111" t="s">
        <v>111</v>
      </c>
      <c r="BK156" s="118">
        <f>SUM(BK157:BK159)</f>
        <v>0</v>
      </c>
    </row>
    <row r="157" spans="2:65" s="1" customFormat="1" ht="16.5" customHeight="1">
      <c r="B157" s="121"/>
      <c r="C157" s="122" t="s">
        <v>216</v>
      </c>
      <c r="D157" s="122" t="s">
        <v>113</v>
      </c>
      <c r="E157" s="123" t="s">
        <v>217</v>
      </c>
      <c r="F157" s="124" t="s">
        <v>218</v>
      </c>
      <c r="G157" s="125" t="s">
        <v>207</v>
      </c>
      <c r="H157" s="126">
        <v>3</v>
      </c>
      <c r="I157" s="127"/>
      <c r="J157" s="127"/>
      <c r="K157" s="128"/>
      <c r="L157" s="25"/>
      <c r="M157" s="129" t="s">
        <v>1</v>
      </c>
      <c r="N157" s="130" t="s">
        <v>33</v>
      </c>
      <c r="O157" s="131">
        <v>0</v>
      </c>
      <c r="P157" s="131">
        <f>O157*H157</f>
        <v>0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208</v>
      </c>
      <c r="AT157" s="133" t="s">
        <v>113</v>
      </c>
      <c r="AU157" s="133" t="s">
        <v>78</v>
      </c>
      <c r="AY157" s="13" t="s">
        <v>111</v>
      </c>
      <c r="BE157" s="134">
        <f>IF(N157="základní",J157,0)</f>
        <v>0</v>
      </c>
      <c r="BF157" s="134">
        <f>IF(N157="snížená",J157,0)</f>
        <v>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3" t="s">
        <v>76</v>
      </c>
      <c r="BK157" s="134">
        <f>ROUND(I157*H157,2)</f>
        <v>0</v>
      </c>
      <c r="BL157" s="13" t="s">
        <v>208</v>
      </c>
      <c r="BM157" s="133" t="s">
        <v>219</v>
      </c>
    </row>
    <row r="158" spans="2:65" s="1" customFormat="1" ht="16.5" customHeight="1">
      <c r="B158" s="121"/>
      <c r="C158" s="122" t="s">
        <v>220</v>
      </c>
      <c r="D158" s="122" t="s">
        <v>113</v>
      </c>
      <c r="E158" s="123" t="s">
        <v>221</v>
      </c>
      <c r="F158" s="124" t="s">
        <v>222</v>
      </c>
      <c r="G158" s="125" t="s">
        <v>207</v>
      </c>
      <c r="H158" s="126">
        <v>1</v>
      </c>
      <c r="I158" s="127"/>
      <c r="J158" s="127"/>
      <c r="K158" s="128"/>
      <c r="L158" s="25"/>
      <c r="M158" s="129" t="s">
        <v>1</v>
      </c>
      <c r="N158" s="130" t="s">
        <v>33</v>
      </c>
      <c r="O158" s="131">
        <v>0</v>
      </c>
      <c r="P158" s="131">
        <f>O158*H158</f>
        <v>0</v>
      </c>
      <c r="Q158" s="131">
        <v>0</v>
      </c>
      <c r="R158" s="131">
        <f>Q158*H158</f>
        <v>0</v>
      </c>
      <c r="S158" s="131">
        <v>0</v>
      </c>
      <c r="T158" s="132">
        <f>S158*H158</f>
        <v>0</v>
      </c>
      <c r="AR158" s="133" t="s">
        <v>117</v>
      </c>
      <c r="AT158" s="133" t="s">
        <v>113</v>
      </c>
      <c r="AU158" s="133" t="s">
        <v>78</v>
      </c>
      <c r="AY158" s="13" t="s">
        <v>111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3" t="s">
        <v>76</v>
      </c>
      <c r="BK158" s="134">
        <f>ROUND(I158*H158,2)</f>
        <v>0</v>
      </c>
      <c r="BL158" s="13" t="s">
        <v>117</v>
      </c>
      <c r="BM158" s="133" t="s">
        <v>223</v>
      </c>
    </row>
    <row r="159" spans="2:65" s="1" customFormat="1" ht="16.5" customHeight="1">
      <c r="B159" s="121"/>
      <c r="C159" s="122" t="s">
        <v>224</v>
      </c>
      <c r="D159" s="122" t="s">
        <v>113</v>
      </c>
      <c r="E159" s="123" t="s">
        <v>225</v>
      </c>
      <c r="F159" s="124" t="s">
        <v>215</v>
      </c>
      <c r="G159" s="125" t="s">
        <v>207</v>
      </c>
      <c r="H159" s="126">
        <v>1</v>
      </c>
      <c r="I159" s="127"/>
      <c r="J159" s="127"/>
      <c r="K159" s="128"/>
      <c r="L159" s="25"/>
      <c r="M159" s="135" t="s">
        <v>1</v>
      </c>
      <c r="N159" s="136" t="s">
        <v>33</v>
      </c>
      <c r="O159" s="137">
        <v>0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3" t="s">
        <v>208</v>
      </c>
      <c r="AT159" s="133" t="s">
        <v>113</v>
      </c>
      <c r="AU159" s="133" t="s">
        <v>78</v>
      </c>
      <c r="AY159" s="13" t="s">
        <v>111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3" t="s">
        <v>76</v>
      </c>
      <c r="BK159" s="134">
        <f>ROUND(I159*H159,2)</f>
        <v>0</v>
      </c>
      <c r="BL159" s="13" t="s">
        <v>208</v>
      </c>
      <c r="BM159" s="133" t="s">
        <v>226</v>
      </c>
    </row>
    <row r="160" spans="2:65" s="1" customFormat="1" ht="6.9" customHeight="1">
      <c r="B160" s="37"/>
      <c r="C160" s="38"/>
      <c r="D160" s="38"/>
      <c r="E160" s="38"/>
      <c r="F160" s="38"/>
      <c r="G160" s="38"/>
      <c r="H160" s="38"/>
      <c r="I160" s="38"/>
      <c r="J160" s="38"/>
      <c r="K160" s="38"/>
      <c r="L160" s="25"/>
    </row>
  </sheetData>
  <autoFilter ref="C124:K159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71DFE0A20D3744BD86EFD4C65640DA" ma:contentTypeVersion="18" ma:contentTypeDescription="Vytvoří nový dokument" ma:contentTypeScope="" ma:versionID="c09f33ba760bc21ea23fb06101230f6f">
  <xsd:schema xmlns:xsd="http://www.w3.org/2001/XMLSchema" xmlns:xs="http://www.w3.org/2001/XMLSchema" xmlns:p="http://schemas.microsoft.com/office/2006/metadata/properties" xmlns:ns2="00e5791a-f2c0-4d7e-a25c-b6769ea50201" xmlns:ns3="11ff9f9e-734c-493a-8100-d4cbb4b19e03" targetNamespace="http://schemas.microsoft.com/office/2006/metadata/properties" ma:root="true" ma:fieldsID="96477af2358fb04d7ab60e99fda0a5e9" ns2:_="" ns3:_="">
    <xsd:import namespace="00e5791a-f2c0-4d7e-a25c-b6769ea50201"/>
    <xsd:import namespace="11ff9f9e-734c-493a-8100-d4cbb4b19e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791a-f2c0-4d7e-a25c-b6769ea50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f9f9e-734c-493a-8100-d4cbb4b19e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c683d1-3d24-4eb9-8c66-8885032c2a7f}" ma:internalName="TaxCatchAll" ma:showField="CatchAllData" ma:web="11ff9f9e-734c-493a-8100-d4cbb4b19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0C7687-24BD-4D07-9020-599A81134E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ADDC3D-AD52-4454-A0E9-78F026414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5791a-f2c0-4d7e-a25c-b6769ea50201"/>
    <ds:schemaRef ds:uri="11ff9f9e-734c-493a-8100-d4cbb4b19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Komunikace</vt:lpstr>
      <vt:lpstr>'Rekapitulace stavby'!Názvy_tisku</vt:lpstr>
      <vt:lpstr>'SO 01 - Komunikace'!Názvy_tisku</vt:lpstr>
      <vt:lpstr>'Rekapitulace stavby'!Oblast_tisku</vt:lpstr>
      <vt:lpstr>'SO 01 - Komunikace'!Oblast_tisku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Jokiel Stanislav</dc:creator>
  <cp:lastModifiedBy>zajicova</cp:lastModifiedBy>
  <dcterms:created xsi:type="dcterms:W3CDTF">2024-02-26T12:46:25Z</dcterms:created>
  <dcterms:modified xsi:type="dcterms:W3CDTF">2024-02-28T12:10:55Z</dcterms:modified>
</cp:coreProperties>
</file>