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01 - Odbahnění vodní ná..." sheetId="2" r:id="rId2"/>
    <sheet name="SO02 - Rekonstrukce břeho..." sheetId="3" r:id="rId3"/>
    <sheet name="SO03 - Sedimentační tůň" sheetId="4" r:id="rId4"/>
    <sheet name="VRN - Vedlejší rozpočtové...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'SO01 - Odbahnění vodní ná...'!$C$119:$K$146</definedName>
    <definedName name="_xlnm.Print_Area" localSheetId="1">'SO01 - Odbahnění vodní ná...'!$C$4:$J$76,'SO01 - Odbahnění vodní ná...'!$C$107:$J$146</definedName>
    <definedName name="_xlnm.Print_Titles" localSheetId="1">'SO01 - Odbahnění vodní ná...'!$119:$119</definedName>
    <definedName name="_xlnm._FilterDatabase" localSheetId="2" hidden="1">'SO02 - Rekonstrukce břeho...'!$C$120:$K$155</definedName>
    <definedName name="_xlnm.Print_Area" localSheetId="2">'SO02 - Rekonstrukce břeho...'!$C$4:$J$76,'SO02 - Rekonstrukce břeho...'!$C$108:$J$155</definedName>
    <definedName name="_xlnm.Print_Titles" localSheetId="2">'SO02 - Rekonstrukce břeho...'!$120:$120</definedName>
    <definedName name="_xlnm._FilterDatabase" localSheetId="3" hidden="1">'SO03 - Sedimentační tůň'!$C$121:$K$157</definedName>
    <definedName name="_xlnm.Print_Area" localSheetId="3">'SO03 - Sedimentační tůň'!$C$4:$J$76,'SO03 - Sedimentační tůň'!$C$109:$J$157</definedName>
    <definedName name="_xlnm.Print_Titles" localSheetId="3">'SO03 - Sedimentační tůň'!$121:$121</definedName>
    <definedName name="_xlnm._FilterDatabase" localSheetId="4" hidden="1">'VRN - Vedlejší rozpočtové...'!$C$116:$K$131</definedName>
    <definedName name="_xlnm.Print_Area" localSheetId="4">'VRN - Vedlejší rozpočtové...'!$C$4:$J$76,'VRN - Vedlejší rozpočtové...'!$C$104:$J$131</definedName>
    <definedName name="_xlnm.Print_Titles" localSheetId="4">'VRN - Vedlejší rozpočtové...'!$116:$116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92"/>
  <c r="J17"/>
  <c r="J12"/>
  <c r="J111"/>
  <c r="E7"/>
  <c r="E107"/>
  <c i="4" r="J37"/>
  <c r="J36"/>
  <c i="1" r="AY97"/>
  <c i="4" r="J35"/>
  <c i="1" r="AX97"/>
  <c i="4" r="BI157"/>
  <c r="BH157"/>
  <c r="BG157"/>
  <c r="BF157"/>
  <c r="T157"/>
  <c r="T156"/>
  <c r="R157"/>
  <c r="R156"/>
  <c r="P157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T145"/>
  <c r="R146"/>
  <c r="R145"/>
  <c r="P146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116"/>
  <c r="E7"/>
  <c r="E112"/>
  <c i="3" r="J37"/>
  <c r="J36"/>
  <c i="1" r="AY96"/>
  <c i="3" r="J35"/>
  <c i="1" r="AX96"/>
  <c i="3" r="BI155"/>
  <c r="BH155"/>
  <c r="BG155"/>
  <c r="BF155"/>
  <c r="T155"/>
  <c r="T154"/>
  <c r="R155"/>
  <c r="R154"/>
  <c r="P155"/>
  <c r="P154"/>
  <c r="BI150"/>
  <c r="BH150"/>
  <c r="BG150"/>
  <c r="BF150"/>
  <c r="T150"/>
  <c r="T149"/>
  <c r="R150"/>
  <c r="R149"/>
  <c r="P150"/>
  <c r="P149"/>
  <c r="BI148"/>
  <c r="BH148"/>
  <c r="BG148"/>
  <c r="BF148"/>
  <c r="T148"/>
  <c r="R148"/>
  <c r="P148"/>
  <c r="BI142"/>
  <c r="BH142"/>
  <c r="BG142"/>
  <c r="BF142"/>
  <c r="T142"/>
  <c r="R142"/>
  <c r="P142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89"/>
  <c r="E7"/>
  <c r="E111"/>
  <c i="2" r="J37"/>
  <c r="J36"/>
  <c i="1" r="AY95"/>
  <c i="2" r="J35"/>
  <c i="1" r="AX95"/>
  <c i="2" r="BI146"/>
  <c r="BH146"/>
  <c r="BG146"/>
  <c r="BF146"/>
  <c r="T146"/>
  <c r="T145"/>
  <c r="R146"/>
  <c r="R145"/>
  <c r="P146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117"/>
  <c r="J17"/>
  <c r="J12"/>
  <c r="J89"/>
  <c r="E7"/>
  <c r="E110"/>
  <c i="1" r="L90"/>
  <c r="AM90"/>
  <c r="AM89"/>
  <c r="L89"/>
  <c r="AM87"/>
  <c r="L87"/>
  <c r="L85"/>
  <c r="L84"/>
  <c i="5" r="J119"/>
  <c r="J128"/>
  <c i="2" r="BK127"/>
  <c r="J131"/>
  <c r="BK141"/>
  <c r="BK140"/>
  <c r="BK144"/>
  <c r="J144"/>
  <c i="3" r="BK155"/>
  <c r="BK150"/>
  <c r="BK124"/>
  <c r="J128"/>
  <c r="BK127"/>
  <c i="4" r="BK128"/>
  <c r="J152"/>
  <c r="J125"/>
  <c r="J148"/>
  <c r="BK152"/>
  <c r="BK138"/>
  <c r="J138"/>
  <c r="BK127"/>
  <c i="5" r="J125"/>
  <c r="BK120"/>
  <c r="J124"/>
  <c r="BK119"/>
  <c r="J121"/>
  <c i="2" r="J143"/>
  <c r="BK134"/>
  <c r="J141"/>
  <c r="J135"/>
  <c r="BK137"/>
  <c r="J123"/>
  <c i="3" r="J139"/>
  <c r="BK138"/>
  <c r="J150"/>
  <c r="J148"/>
  <c i="4" r="J139"/>
  <c r="BK131"/>
  <c r="BK143"/>
  <c r="BK133"/>
  <c r="BK157"/>
  <c r="BK154"/>
  <c r="J130"/>
  <c i="5" r="J127"/>
  <c r="BK128"/>
  <c r="J122"/>
  <c i="1" r="AS94"/>
  <c i="2" r="BK129"/>
  <c r="J137"/>
  <c i="3" r="BK139"/>
  <c r="BK142"/>
  <c r="BK148"/>
  <c r="J124"/>
  <c r="BK128"/>
  <c i="4" r="BK153"/>
  <c r="J141"/>
  <c r="J149"/>
  <c r="J128"/>
  <c r="J132"/>
  <c r="BK139"/>
  <c r="BK141"/>
  <c i="5" r="BK129"/>
  <c r="J129"/>
  <c r="BK126"/>
  <c r="BK121"/>
  <c i="2" r="BK136"/>
  <c r="BK132"/>
  <c r="J133"/>
  <c r="J134"/>
  <c r="BK125"/>
  <c r="J136"/>
  <c i="3" r="J155"/>
  <c r="J142"/>
  <c r="J132"/>
  <c i="4" r="BK146"/>
  <c r="J150"/>
  <c r="J143"/>
  <c r="BK125"/>
  <c r="J153"/>
  <c r="BK135"/>
  <c r="BK148"/>
  <c r="J131"/>
  <c i="5" r="BK131"/>
  <c r="BK123"/>
  <c r="BK122"/>
  <c r="J123"/>
  <c i="2" r="BK135"/>
  <c r="BK133"/>
  <c r="BK146"/>
  <c r="J146"/>
  <c r="J127"/>
  <c r="BK143"/>
  <c i="3" r="J126"/>
  <c r="BK136"/>
  <c r="BK126"/>
  <c r="BK132"/>
  <c i="4" r="J134"/>
  <c r="J146"/>
  <c r="J136"/>
  <c r="J135"/>
  <c r="BK149"/>
  <c r="J127"/>
  <c r="BK136"/>
  <c i="5" r="J120"/>
  <c r="J131"/>
  <c r="BK127"/>
  <c r="J126"/>
  <c i="2" r="BK131"/>
  <c r="J132"/>
  <c r="J125"/>
  <c r="BK123"/>
  <c r="J129"/>
  <c r="J140"/>
  <c i="3" r="J127"/>
  <c r="J136"/>
  <c r="J138"/>
  <c i="4" r="J157"/>
  <c r="BK134"/>
  <c r="BK150"/>
  <c r="J154"/>
  <c r="BK130"/>
  <c r="J133"/>
  <c r="BK132"/>
  <c i="5" r="BK130"/>
  <c r="BK125"/>
  <c r="BK124"/>
  <c r="J130"/>
  <c i="2" l="1" r="P122"/>
  <c r="P121"/>
  <c r="P120"/>
  <c i="1" r="AU95"/>
  <c i="3" r="T141"/>
  <c i="4" r="R140"/>
  <c i="2" r="BK122"/>
  <c r="P142"/>
  <c i="3" r="BK141"/>
  <c r="J141"/>
  <c r="J99"/>
  <c i="4" r="P140"/>
  <c i="2" r="BK142"/>
  <c r="J142"/>
  <c r="J99"/>
  <c i="3" r="P141"/>
  <c i="4" r="BK140"/>
  <c r="J140"/>
  <c r="J99"/>
  <c r="BK147"/>
  <c r="J147"/>
  <c r="J101"/>
  <c i="2" r="R142"/>
  <c i="3" r="R123"/>
  <c i="4" r="P124"/>
  <c r="R147"/>
  <c i="5" r="BK118"/>
  <c r="J118"/>
  <c r="J97"/>
  <c i="2" r="T122"/>
  <c i="3" r="BK123"/>
  <c r="R141"/>
  <c i="4" r="T124"/>
  <c r="T147"/>
  <c i="5" r="P118"/>
  <c r="P117"/>
  <c i="1" r="AU98"/>
  <c i="2" r="T142"/>
  <c i="3" r="T123"/>
  <c r="T122"/>
  <c r="T121"/>
  <c i="4" r="R124"/>
  <c r="R123"/>
  <c r="R122"/>
  <c r="P147"/>
  <c i="5" r="R118"/>
  <c r="R117"/>
  <c i="2" r="R122"/>
  <c r="R121"/>
  <c r="R120"/>
  <c i="3" r="P123"/>
  <c r="P122"/>
  <c r="P121"/>
  <c i="1" r="AU96"/>
  <c i="4" r="BK124"/>
  <c r="J124"/>
  <c r="J98"/>
  <c r="T140"/>
  <c i="5" r="T118"/>
  <c r="T117"/>
  <c i="4" r="BK145"/>
  <c r="J145"/>
  <c r="J100"/>
  <c r="BK156"/>
  <c r="J156"/>
  <c r="J102"/>
  <c i="2" r="BK145"/>
  <c r="J145"/>
  <c r="J100"/>
  <c i="3" r="BK149"/>
  <c r="J149"/>
  <c r="J100"/>
  <c r="BK154"/>
  <c r="J154"/>
  <c r="J101"/>
  <c i="5" r="F114"/>
  <c r="E85"/>
  <c r="BE120"/>
  <c r="BE123"/>
  <c r="BE125"/>
  <c i="4" r="BK123"/>
  <c r="BK122"/>
  <c r="J122"/>
  <c i="5" r="BE129"/>
  <c r="BE126"/>
  <c r="BE127"/>
  <c r="BE128"/>
  <c r="BE130"/>
  <c r="J89"/>
  <c r="BE119"/>
  <c r="BE121"/>
  <c r="BE122"/>
  <c r="BE124"/>
  <c r="BE131"/>
  <c i="4" r="BE136"/>
  <c i="3" r="J123"/>
  <c r="J98"/>
  <c i="4" r="BE131"/>
  <c r="BE133"/>
  <c r="BE157"/>
  <c r="BE125"/>
  <c r="BE143"/>
  <c r="BE146"/>
  <c r="BE150"/>
  <c r="E85"/>
  <c r="BE127"/>
  <c r="BE130"/>
  <c r="BE134"/>
  <c r="BE135"/>
  <c r="BE141"/>
  <c r="J89"/>
  <c r="BE139"/>
  <c r="BE152"/>
  <c r="BE153"/>
  <c r="BE154"/>
  <c r="BE128"/>
  <c r="BE148"/>
  <c r="BE149"/>
  <c r="F92"/>
  <c r="BE132"/>
  <c r="BE138"/>
  <c i="3" r="BE142"/>
  <c r="J115"/>
  <c r="BE139"/>
  <c r="BE155"/>
  <c r="E85"/>
  <c i="2" r="J122"/>
  <c r="J98"/>
  <c i="3" r="BE124"/>
  <c r="BE136"/>
  <c r="BE138"/>
  <c r="BE150"/>
  <c r="BE148"/>
  <c r="F92"/>
  <c r="BE126"/>
  <c r="BE127"/>
  <c r="BE128"/>
  <c r="BE132"/>
  <c i="2" r="BE129"/>
  <c r="BE131"/>
  <c r="BE132"/>
  <c r="BE133"/>
  <c r="BE137"/>
  <c r="J114"/>
  <c r="BE125"/>
  <c r="BE146"/>
  <c r="E85"/>
  <c r="BE141"/>
  <c r="BE123"/>
  <c r="BE127"/>
  <c r="BE140"/>
  <c r="F92"/>
  <c r="BE134"/>
  <c r="BE135"/>
  <c r="BE136"/>
  <c r="BE143"/>
  <c r="BE144"/>
  <c r="F35"/>
  <c i="1" r="BB95"/>
  <c i="4" r="F34"/>
  <c i="1" r="BA97"/>
  <c i="5" r="F36"/>
  <c i="1" r="BC98"/>
  <c i="2" r="F34"/>
  <c i="1" r="BA95"/>
  <c i="4" r="F36"/>
  <c i="1" r="BC97"/>
  <c i="5" r="F35"/>
  <c i="1" r="BB98"/>
  <c i="2" r="F36"/>
  <c i="1" r="BC95"/>
  <c i="4" r="F37"/>
  <c i="1" r="BD97"/>
  <c i="5" r="J34"/>
  <c i="1" r="AW98"/>
  <c i="3" r="F36"/>
  <c i="1" r="BC96"/>
  <c i="3" r="F37"/>
  <c i="1" r="BD96"/>
  <c i="5" r="F37"/>
  <c i="1" r="BD98"/>
  <c i="2" r="J34"/>
  <c i="1" r="AW95"/>
  <c i="4" r="F35"/>
  <c i="1" r="BB97"/>
  <c i="4" r="J30"/>
  <c i="3" r="J34"/>
  <c i="1" r="AW96"/>
  <c i="3" r="F35"/>
  <c i="1" r="BB96"/>
  <c i="5" r="F34"/>
  <c i="1" r="BA98"/>
  <c i="2" r="F37"/>
  <c i="1" r="BD95"/>
  <c i="3" r="F34"/>
  <c i="1" r="BA96"/>
  <c i="4" r="J34"/>
  <c i="1" r="AW97"/>
  <c i="4" l="1" r="T123"/>
  <c r="T122"/>
  <c i="2" r="T121"/>
  <c r="T120"/>
  <c i="3" r="R122"/>
  <c r="R121"/>
  <c i="2" r="BK121"/>
  <c r="J121"/>
  <c r="J97"/>
  <c i="4" r="P123"/>
  <c r="P122"/>
  <c i="1" r="AU97"/>
  <c i="3" r="BK122"/>
  <c r="BK121"/>
  <c r="J121"/>
  <c i="5" r="BK117"/>
  <c r="J117"/>
  <c r="J96"/>
  <c i="1" r="AG97"/>
  <c i="4" r="J96"/>
  <c r="J123"/>
  <c r="J97"/>
  <c i="3" r="J30"/>
  <c i="1" r="AG96"/>
  <c i="2" r="F33"/>
  <c i="1" r="AZ95"/>
  <c i="4" r="J33"/>
  <c i="1" r="AV97"/>
  <c r="AT97"/>
  <c r="AN97"/>
  <c r="AU94"/>
  <c i="3" r="F33"/>
  <c i="1" r="AZ96"/>
  <c i="5" r="J33"/>
  <c i="1" r="AV98"/>
  <c r="AT98"/>
  <c i="2" r="J33"/>
  <c i="1" r="AV95"/>
  <c r="AT95"/>
  <c i="5" r="F33"/>
  <c i="1" r="AZ98"/>
  <c r="BB94"/>
  <c r="W31"/>
  <c i="3" r="J33"/>
  <c i="1" r="AV96"/>
  <c r="AT96"/>
  <c r="AN96"/>
  <c r="BA94"/>
  <c r="AW94"/>
  <c r="AK30"/>
  <c r="BC94"/>
  <c r="AY94"/>
  <c i="4" r="F33"/>
  <c i="1" r="AZ97"/>
  <c r="BD94"/>
  <c r="W33"/>
  <c i="3" l="1" r="J96"/>
  <c i="2" r="BK120"/>
  <c r="J120"/>
  <c r="J96"/>
  <c i="3" r="J122"/>
  <c r="J97"/>
  <c i="4" r="J39"/>
  <c i="3" r="J39"/>
  <c i="5" r="J30"/>
  <c i="1" r="AG98"/>
  <c r="W30"/>
  <c r="AX94"/>
  <c r="W32"/>
  <c r="AZ94"/>
  <c r="W29"/>
  <c i="5" l="1" r="J39"/>
  <c i="1" r="AN98"/>
  <c r="AV94"/>
  <c r="AK29"/>
  <c i="2" r="J30"/>
  <c i="1" r="AG95"/>
  <c r="AN95"/>
  <c i="2" l="1" r="J39"/>
  <c i="1"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<sst xmlns="http://schemas.openxmlformats.org/spreadsheetml/2006/main">
  <si>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</si>
  <si>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</si>
  <si>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</si>
  <si>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</si>
  <si>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</si>
  <si>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{b0771199-262d-4d6e-92b3-f2550506a176}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</si>
  <si>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</si>
  <si>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</si>
  <si>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</si>
  <si>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</si>
  <si>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</si>
  <si>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</si>
  <si>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</si>
  <si>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</si>
  <si>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2021_L1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</si>
  <si>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</si>
  <si>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</si>
  <si>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rybníka Pivovárnice_v2</t>
  </si>
  <si>
    <t>KSO:</t>
  </si>
  <si>
    <t>CC-CZ:</t>
  </si>
  <si>
    <t>Místo:</t>
  </si>
  <si>
    <t>k.ú. Kostomlátky</t>
  </si>
  <si>
    <t>Datum:</t>
  </si>
  <si>
    <t>21. 1. 2021</t>
  </si>
  <si>
    <t>Zadavatel:</t>
  </si>
  <si>
    <t>IČ:</t>
  </si>
  <si>
    <t>48931250</t>
  </si>
  <si>
    <t>Obec Kostomlátky</t>
  </si>
  <si>
    <t>DIČ:</t>
  </si>
  <si>
    <t>Uchazeč:</t>
  </si>
  <si>
    <t>Vyplň údaj</t>
  </si>
  <si>
    <t>Projektant:</t>
  </si>
  <si>
    <t>24826651</t>
  </si>
  <si>
    <t>Anylopex plus, s.r.o.</t>
  </si>
  <si>
    <t>True</t>
  </si>
  <si>
    <t>Zpracovatel:</t>
  </si>
  <si>
    <t>Ing. Libor Kouřík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</si>
  <si>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</si>
  <si>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</si>
  <si>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</si>
  <si>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</si>
  <si>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</si>
  <si>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</si>
  <si>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</si>
  <si>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</si>
  <si>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</si>
  <si>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</si>
  <si>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</si>
  <si>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</si>
  <si>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</si>
  <si>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</si>
  <si>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</si>
  <si>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</si>
  <si>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</si>
  <si>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</si>
  <si>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</si>
  <si>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</si>
  <si>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</si>
  <si>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</si>
  <si>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</si>
  <si>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</si>
  <si>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</si>
  <si>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</si>
  <si>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</si>
  <si>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</si>
  <si>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</si>
  <si>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</si>
  <si>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</si>
  <si>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</si>
  <si>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</si>
  <si>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</si>
  <si>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</si>
  <si>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</si>
  <si>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</si>
  <si>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</si>
  <si>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</si>
  <si>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</si>
  <si>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</si>
  <si>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</si>
  <si>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</si>
  <si>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</si>
  <si>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</si>
  <si>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</si>
  <si>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</si>
  <si>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Odbahnění vodní nádrže</t>
  </si>
  <si>
    <t>STA</t>
  </si>
  <si>
    <t>1</t>
  </si>
  <si>
    <t>{08c942a9-7e2e-49c8-ac83-82f7ba5874da}</t>
  </si>
  <si>
    <t>2</t>
  </si>
  <si>
    <t>SO02</t>
  </si>
  <si>
    <t>Rekonstrukce břehového opevnění</t>
  </si>
  <si>
    <t>{4171cec8-f328-44db-be93-6b9291a9deec}</t>
  </si>
  <si>
    <t>SO03</t>
  </si>
  <si>
    <t>Sedimentační tůň</t>
  </si>
  <si>
    <t>{e6c6fbba-17cd-490e-af3b-739dafc5a26b}</t>
  </si>
  <si>
    <t>VRN</t>
  </si>
  <si>
    <t>Vedlejší rozpočtové náklady</t>
  </si>
  <si>
    <t>{ecb92528-2f90-4182-8e74-25e8df46299a}</t>
  </si>
  <si>
    <t>KRYCÍ LIST SOUPISU PRACÍ</t>
  </si>
  <si>
    <t>Objekt:</t>
  </si>
  <si>
    <t>SO01 - Odbahnění vodní nádrže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</si>
  <si>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</si>
  <si>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</si>
  <si>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</si>
  <si>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</si>
  <si>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</si>
  <si>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</si>
  <si>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</si>
  <si>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8 - Trubní vedení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</si>
  <si>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</si>
  <si>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</si>
  <si>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</si>
  <si>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</si>
  <si>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</si>
  <si>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</si>
  <si>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</si>
  <si>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</si>
  <si>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</si>
  <si>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</si>
  <si>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</si>
  <si>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</si>
  <si>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</si>
  <si>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</si>
  <si>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</si>
  <si>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</si>
  <si>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</si>
  <si>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</si>
  <si>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</si>
  <si>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291111111</t>
  </si>
  <si>
    <t>Podklad pro zpevněné plochy z kameniva drceného 0 až 63 mm</t>
  </si>
  <si>
    <t>m3</t>
  </si>
  <si>
    <t>4</t>
  </si>
  <si>
    <t>-2143270789</t>
  </si>
  <si>
    <t>VV</t>
  </si>
  <si>
    <t>50*3,5*0,2</t>
  </si>
  <si>
    <t>115101201</t>
  </si>
  <si>
    <t>Čerpání vody na dopravní výšku do 10 m průměrný přítok do 500 l/min</t>
  </si>
  <si>
    <t>hod</t>
  </si>
  <si>
    <t>70208371</t>
  </si>
  <si>
    <t>P</t>
  </si>
  <si>
    <t>Poznámka k položce:_x000d_
Čerpání vody pro odvodnění sedimentu.</t>
  </si>
  <si>
    <t>3</t>
  </si>
  <si>
    <t>132251101</t>
  </si>
  <si>
    <t>Hloubení rýh nezapažených š do 800 mm v hornině třídy těžitelnosti I skupiny 3 objem do 20 m3 strojně</t>
  </si>
  <si>
    <t>1338460212</t>
  </si>
  <si>
    <t>8*1*0,8</t>
  </si>
  <si>
    <t>131213702</t>
  </si>
  <si>
    <t>Hloubení nezapažených jam v nesoudržných horninách třídy těžitelnosti I skupiny 3 ručně</t>
  </si>
  <si>
    <t>-707380750</t>
  </si>
  <si>
    <t>4*1,5*1,5*0,5</t>
  </si>
  <si>
    <t>5</t>
  </si>
  <si>
    <t>122703602</t>
  </si>
  <si>
    <t>Odstranění nánosů při únosnosti dna přes 40 do 60 kPa</t>
  </si>
  <si>
    <t>1326457453</t>
  </si>
  <si>
    <t>6</t>
  </si>
  <si>
    <t>162253101</t>
  </si>
  <si>
    <t>Vodorovné přemístění nánosu z nádrží přes 20 do 60 m při únosnosti dna přes 40 kPa</t>
  </si>
  <si>
    <t>-493185379</t>
  </si>
  <si>
    <t>7</t>
  </si>
  <si>
    <t>162253902</t>
  </si>
  <si>
    <t>Příplatek k vodorovnému přemístění nánosu při únosnosti dna do 40 kPa ZKD 10 m přes 40 m</t>
  </si>
  <si>
    <t>1432760273</t>
  </si>
  <si>
    <t>8</t>
  </si>
  <si>
    <t>167151111</t>
  </si>
  <si>
    <t>Nakládání výkopku z hornin třídy těžitelnosti I skupiny 1 až 3 přes 100 m3</t>
  </si>
  <si>
    <t>-889203472</t>
  </si>
  <si>
    <t>9</t>
  </si>
  <si>
    <t>162351103</t>
  </si>
  <si>
    <t>Vodorovné přemístění přes 50 do 500 m výkopku/sypaniny z horniny třídy těžitelnosti I skupiny 1 až 3</t>
  </si>
  <si>
    <t>1990531110</t>
  </si>
  <si>
    <t>10</t>
  </si>
  <si>
    <t>171251101</t>
  </si>
  <si>
    <t>Uložení sypaniny do násypů nezhutněných strojně</t>
  </si>
  <si>
    <t>62314252</t>
  </si>
  <si>
    <t>11</t>
  </si>
  <si>
    <t>181006111</t>
  </si>
  <si>
    <t>Rozprostření zemin tl vrstvy do 0,1 m schopných zúrodnění v rovině a sklonu do 1:5</t>
  </si>
  <si>
    <t>m2</t>
  </si>
  <si>
    <t>-878911284</t>
  </si>
  <si>
    <t>Poznámka k položce:_x000d_
Rozprostření sedimentu na pozemcích.</t>
  </si>
  <si>
    <t>1780*10 'Přepočtené koeficientem množství</t>
  </si>
  <si>
    <t>12</t>
  </si>
  <si>
    <t>181951111</t>
  </si>
  <si>
    <t>Úprava pláně v hornině třídy těžitelnosti I skupiny 1 až 3 bez zhutnění strojně</t>
  </si>
  <si>
    <t>-45689278</t>
  </si>
  <si>
    <t>13</t>
  </si>
  <si>
    <t>113152112</t>
  </si>
  <si>
    <t>Odstranění podkladů zpevněných ploch z kameniva drceného</t>
  </si>
  <si>
    <t>1437448060</t>
  </si>
  <si>
    <t>Trubní vedení</t>
  </si>
  <si>
    <t>14</t>
  </si>
  <si>
    <t>871390410</t>
  </si>
  <si>
    <t>Montáž kanalizačního potrubí korugovaného SN 10 z polypropylenu DN 400</t>
  </si>
  <si>
    <t>m</t>
  </si>
  <si>
    <t>372474749</t>
  </si>
  <si>
    <t>M</t>
  </si>
  <si>
    <t>28617047</t>
  </si>
  <si>
    <t>trubka kanalizační PP korugovaná DN 400x6000mm SN10</t>
  </si>
  <si>
    <t>50554302</t>
  </si>
  <si>
    <t>998</t>
  </si>
  <si>
    <t>Přesun hmot</t>
  </si>
  <si>
    <t>16</t>
  </si>
  <si>
    <t>998331011</t>
  </si>
  <si>
    <t>Přesun hmot pro nádrže</t>
  </si>
  <si>
    <t>t</t>
  </si>
  <si>
    <t>888784022</t>
  </si>
  <si>
    <t>SO02 - Rekonstrukce břehového opevnění</t>
  </si>
  <si>
    <t xml:space="preserve">    2 - Zakládání</t>
  </si>
  <si>
    <t xml:space="preserve">    4 - Vodorovné konstrukce</t>
  </si>
  <si>
    <t>-1402053913</t>
  </si>
  <si>
    <t>(210+37)*0,375*0,72 "výkop pro patku</t>
  </si>
  <si>
    <t>-1377483845</t>
  </si>
  <si>
    <t>162351104</t>
  </si>
  <si>
    <t>Vodorovné přemístění přes 500 do 1000 m výkopku/sypaniny z horniny třídy těžitelnosti I skupiny 1 až 3</t>
  </si>
  <si>
    <t>-1833268790</t>
  </si>
  <si>
    <t>174101101</t>
  </si>
  <si>
    <t>Zásyp jam, šachet rýh nebo kolem objektů sypaninou se zhutněním</t>
  </si>
  <si>
    <t>2127281288</t>
  </si>
  <si>
    <t>1,5*0,6*210</t>
  </si>
  <si>
    <t>8*0,4*30</t>
  </si>
  <si>
    <t>Součet</t>
  </si>
  <si>
    <t>463212121</t>
  </si>
  <si>
    <t>Rovnanina z lomového kamene upraveného s vyplněním spár těženým kamenivem</t>
  </si>
  <si>
    <t>329241477</t>
  </si>
  <si>
    <t>210*0,636</t>
  </si>
  <si>
    <t>38*0,572</t>
  </si>
  <si>
    <t>-29536615</t>
  </si>
  <si>
    <t>215*1,5</t>
  </si>
  <si>
    <t>181451121</t>
  </si>
  <si>
    <t>Založení lučního trávníku výsevem pl přes 1000 m2 v rovině a ve svahu do 1:5</t>
  </si>
  <si>
    <t>554402592</t>
  </si>
  <si>
    <t>00572470</t>
  </si>
  <si>
    <t>osivo směs travní univerzál</t>
  </si>
  <si>
    <t>kg</t>
  </si>
  <si>
    <t>-1663175414</t>
  </si>
  <si>
    <t>322,5*0,015 'Přepočtené koeficientem množství</t>
  </si>
  <si>
    <t>Zakládání</t>
  </si>
  <si>
    <t>213141131</t>
  </si>
  <si>
    <t>Zřízení vrstvy z geotextilie ve sklonu přes 1:2 do 1:1 š do 3 m</t>
  </si>
  <si>
    <t>-669303827</t>
  </si>
  <si>
    <t>Poznámka k položce:_x000d_
Uvažována rezerva 10% na prostřih a přesahy.</t>
  </si>
  <si>
    <t>2*220</t>
  </si>
  <si>
    <t>1,6*38</t>
  </si>
  <si>
    <t>500,8*1,1 'Přepočtené koeficientem množství</t>
  </si>
  <si>
    <t>69311081</t>
  </si>
  <si>
    <t>geotextilie netkaná separační, ochranná, filtrační, drenážní PES 300g/m2</t>
  </si>
  <si>
    <t>-2010808570</t>
  </si>
  <si>
    <t>Vodorovné konstrukce</t>
  </si>
  <si>
    <t>463212191</t>
  </si>
  <si>
    <t>Příplatek za vypracováni líce rovnaniny</t>
  </si>
  <si>
    <t>-1628259628</t>
  </si>
  <si>
    <t>210*1,1</t>
  </si>
  <si>
    <t>38*0,6</t>
  </si>
  <si>
    <t>84888904</t>
  </si>
  <si>
    <t>SO03 - Sedimentační tůň</t>
  </si>
  <si>
    <t xml:space="preserve">    9 - Ostatní konstrukce a práce, bourání</t>
  </si>
  <si>
    <t>70613169</t>
  </si>
  <si>
    <t>-2041299666</t>
  </si>
  <si>
    <t>181277188</t>
  </si>
  <si>
    <t>3,755*1,15*3,3</t>
  </si>
  <si>
    <t>1873156162</t>
  </si>
  <si>
    <t>-1165749989</t>
  </si>
  <si>
    <t>666263221</t>
  </si>
  <si>
    <t>1448935209</t>
  </si>
  <si>
    <t>-836537346</t>
  </si>
  <si>
    <t>1862034982</t>
  </si>
  <si>
    <t>655700093</t>
  </si>
  <si>
    <t>-827723013</t>
  </si>
  <si>
    <t>1549900945</t>
  </si>
  <si>
    <t>213311142</t>
  </si>
  <si>
    <t>Polštáře zhutněné pod základy ze štěrkopísku netříděného</t>
  </si>
  <si>
    <t>-1897366758</t>
  </si>
  <si>
    <t>0,1*2,42*3</t>
  </si>
  <si>
    <t>275311511</t>
  </si>
  <si>
    <t>Základové patky prokládané kamenem z betonu tř. C 12/15</t>
  </si>
  <si>
    <t>-1847546189</t>
  </si>
  <si>
    <t>0,4*0,4*0,8*2</t>
  </si>
  <si>
    <t>-348351088</t>
  </si>
  <si>
    <t>Ostatní konstrukce a práce, bourání</t>
  </si>
  <si>
    <t>389121111</t>
  </si>
  <si>
    <t>Osazení dílců rámové konstrukce propustků a podchodů hmotnosti do 5 t</t>
  </si>
  <si>
    <t>kus</t>
  </si>
  <si>
    <t>-427120699</t>
  </si>
  <si>
    <t>17</t>
  </si>
  <si>
    <t>59383451_R</t>
  </si>
  <si>
    <t>propust rámová 1,00x2,00x1,05m</t>
  </si>
  <si>
    <t>-309327674</t>
  </si>
  <si>
    <t>18</t>
  </si>
  <si>
    <t>1_R</t>
  </si>
  <si>
    <t>Dřevěné zábradlí v. 1,1 m vč montáže</t>
  </si>
  <si>
    <t>soubor</t>
  </si>
  <si>
    <t>761627066</t>
  </si>
  <si>
    <t>Poznámka k položce:_x000d_
Cena za kompletní dodávku vč. montáže, dopravy, finálního nátěru nátěru apod.</t>
  </si>
  <si>
    <t>19</t>
  </si>
  <si>
    <t>916231113</t>
  </si>
  <si>
    <t>Osazení chodníkového obrubníku betonového ležatého s boční opěrou do lože z betonu prostého</t>
  </si>
  <si>
    <t>692886745</t>
  </si>
  <si>
    <t>20</t>
  </si>
  <si>
    <t>59217022</t>
  </si>
  <si>
    <t>obrubník betonový chodníkový krajový 1000x150x250mm</t>
  </si>
  <si>
    <t>726565381</t>
  </si>
  <si>
    <t>571904111</t>
  </si>
  <si>
    <t>Posyp krytu kamenivem drceným nebo těženým přes 15 do 20 kg/m2</t>
  </si>
  <si>
    <t>733044765</t>
  </si>
  <si>
    <t>8*1,5</t>
  </si>
  <si>
    <t>22</t>
  </si>
  <si>
    <t>1663308198</t>
  </si>
  <si>
    <t>VRN - Vedlejší rozpočtové náklady</t>
  </si>
  <si>
    <t>Obec Ohrobec</t>
  </si>
  <si>
    <t>00241491</t>
  </si>
  <si>
    <t>01</t>
  </si>
  <si>
    <t>Skládky na staveništi</t>
  </si>
  <si>
    <t>…</t>
  </si>
  <si>
    <t>1024</t>
  </si>
  <si>
    <t>-551198262</t>
  </si>
  <si>
    <t>012303000</t>
  </si>
  <si>
    <t>Geodetické práce po výstavbě</t>
  </si>
  <si>
    <t>1740794457</t>
  </si>
  <si>
    <t>02</t>
  </si>
  <si>
    <t>Energie pro zařízení staveniště</t>
  </si>
  <si>
    <t>1463551676</t>
  </si>
  <si>
    <t>03</t>
  </si>
  <si>
    <t>Zajištění a zabezpečení staveniště, zřízení a likvidace, zařízení staveniště a přístupů, ochrana dřevin</t>
  </si>
  <si>
    <t>1542948761</t>
  </si>
  <si>
    <t>04</t>
  </si>
  <si>
    <t>Zajištění umístění štítku o povolení stavby na viditelném místě u vstupu na staveniště</t>
  </si>
  <si>
    <t>-741652353</t>
  </si>
  <si>
    <t>042903000-1</t>
  </si>
  <si>
    <t>Fotodokumentace dotčených pozemků a staveb</t>
  </si>
  <si>
    <t>Soubor</t>
  </si>
  <si>
    <t>-1695176810</t>
  </si>
  <si>
    <t>05</t>
  </si>
  <si>
    <t>Uvedení dotčených pozemků a komunikací do původního (popř. v PD předepsaného) stavu</t>
  </si>
  <si>
    <t>285813287</t>
  </si>
  <si>
    <t>938908411</t>
  </si>
  <si>
    <t>Čištění vozovek splachováním vodou</t>
  </si>
  <si>
    <t>1109020399</t>
  </si>
  <si>
    <t>008</t>
  </si>
  <si>
    <t>Vypracování povodňového plánu, včetně zajištění potvrzení souladu příslušným povodňovým orgánem obce.</t>
  </si>
  <si>
    <t>-1419346762</t>
  </si>
  <si>
    <t>009</t>
  </si>
  <si>
    <t>Vypracování havarijního plánu, včetně potvrzení vodoprávním úřadem a správcem povodí.</t>
  </si>
  <si>
    <t>1851598317</t>
  </si>
  <si>
    <t>010</t>
  </si>
  <si>
    <t>Zajištění opatření vyplývající z povodňového a havarijního plánu</t>
  </si>
  <si>
    <t>-822372338</t>
  </si>
  <si>
    <t>042503000</t>
  </si>
  <si>
    <t>Plán BOZP na staveništi</t>
  </si>
  <si>
    <t>-1293099464</t>
  </si>
  <si>
    <t>072103011</t>
  </si>
  <si>
    <t>Zajištění DIO komunikace II. a III. třídy - jednoduché el. vedení</t>
  </si>
  <si>
    <t>2107914399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</si>
</sst>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32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37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42</v>
      </c>
      <c r="E29" s="46"/>
      <c r="F29" s="31" t="s">
        <v>43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44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45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46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47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48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49</v>
      </c>
      <c r="U35" s="53"/>
      <c r="V35" s="53"/>
      <c r="W35" s="53"/>
      <c r="X35" s="55" t="s">
        <v>50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51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52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53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54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53</v>
      </c>
      <c r="AI60" s="41"/>
      <c r="AJ60" s="41"/>
      <c r="AK60" s="41"/>
      <c r="AL60" s="41"/>
      <c r="AM60" s="63" t="s">
        <v>54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55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56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53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54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53</v>
      </c>
      <c r="AI75" s="41"/>
      <c r="AJ75" s="41"/>
      <c r="AK75" s="41"/>
      <c r="AL75" s="41"/>
      <c r="AM75" s="63" t="s">
        <v>54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57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2021_L1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Rekonstrukce rybníka Pivovárnice_v2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k.ú. Kostomlátky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21. 1. 2021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Obec Kostomlátky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31</v>
      </c>
      <c r="AJ89" s="39"/>
      <c r="AK89" s="39"/>
      <c r="AL89" s="39"/>
      <c r="AM89" s="79" t="str">
        <f>IF(E17="","",E17)</f>
        <v>Anylopex plus, s.r.o.</v>
      </c>
      <c r="AN89" s="70"/>
      <c r="AO89" s="70"/>
      <c r="AP89" s="70"/>
      <c r="AQ89" s="39"/>
      <c r="AR89" s="43"/>
      <c r="AS89" s="80" t="s">
        <v>58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29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35</v>
      </c>
      <c r="AJ90" s="39"/>
      <c r="AK90" s="39"/>
      <c r="AL90" s="39"/>
      <c r="AM90" s="79" t="str">
        <f>IF(E20="","",E20)</f>
        <v>Ing. Libor Kouřík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59</v>
      </c>
      <c r="D92" s="93"/>
      <c r="E92" s="93"/>
      <c r="F92" s="93"/>
      <c r="G92" s="93"/>
      <c r="H92" s="94"/>
      <c r="I92" s="95" t="s">
        <v>60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61</v>
      </c>
      <c r="AH92" s="93"/>
      <c r="AI92" s="93"/>
      <c r="AJ92" s="93"/>
      <c r="AK92" s="93"/>
      <c r="AL92" s="93"/>
      <c r="AM92" s="93"/>
      <c r="AN92" s="95" t="s">
        <v>62</v>
      </c>
      <c r="AO92" s="93"/>
      <c r="AP92" s="97"/>
      <c r="AQ92" s="98" t="s">
        <v>63</v>
      </c>
      <c r="AR92" s="43"/>
      <c r="AS92" s="99" t="s">
        <v>64</v>
      </c>
      <c r="AT92" s="100" t="s">
        <v>65</v>
      </c>
      <c r="AU92" s="100" t="s">
        <v>66</v>
      </c>
      <c r="AV92" s="100" t="s">
        <v>67</v>
      </c>
      <c r="AW92" s="100" t="s">
        <v>68</v>
      </c>
      <c r="AX92" s="100" t="s">
        <v>69</v>
      </c>
      <c r="AY92" s="100" t="s">
        <v>70</v>
      </c>
      <c r="AZ92" s="100" t="s">
        <v>71</v>
      </c>
      <c r="BA92" s="100" t="s">
        <v>72</v>
      </c>
      <c r="BB92" s="100" t="s">
        <v>73</v>
      </c>
      <c r="BC92" s="100" t="s">
        <v>74</v>
      </c>
      <c r="BD92" s="101" t="s">
        <v>75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76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ROUND(SUM(AG95:AG98),2)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ROUND(SUM(AS95:AS98),2)</f>
        <v>0</v>
      </c>
      <c r="AT94" s="113">
        <f>ROUND(SUM(AV94:AW94),2)</f>
        <v>0</v>
      </c>
      <c r="AU94" s="114">
        <f>ROUND(SUM(AU95:AU98),5)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ROUND(SUM(AZ95:AZ98),2)</f>
        <v>0</v>
      </c>
      <c r="BA94" s="113">
        <f>ROUND(SUM(BA95:BA98),2)</f>
        <v>0</v>
      </c>
      <c r="BB94" s="113">
        <f>ROUND(SUM(BB95:BB98),2)</f>
        <v>0</v>
      </c>
      <c r="BC94" s="113">
        <f>ROUND(SUM(BC95:BC98),2)</f>
        <v>0</v>
      </c>
      <c r="BD94" s="115">
        <f>ROUND(SUM(BD95:BD98),2)</f>
        <v>0</v>
      </c>
      <c r="BE94" s="6"/>
      <c r="BS94" s="116" t="s">
        <v>77</v>
      </c>
      <c r="BT94" s="116" t="s">
        <v>78</v>
      </c>
      <c r="BU94" s="117" t="s">
        <v>79</v>
      </c>
      <c r="BV94" s="116" t="s">
        <v>80</v>
      </c>
      <c r="BW94" s="116" t="s">
        <v>5</v>
      </c>
      <c r="BX94" s="116" t="s">
        <v>81</v>
      </c>
      <c r="CL94" s="116" t="s">
        <v>1</v>
      </c>
    </row>
    <row r="95" s="7" customFormat="1" ht="16.5" customHeight="1">
      <c r="A95" s="118" t="s">
        <v>82</v>
      </c>
      <c r="B95" s="119"/>
      <c r="C95" s="120"/>
      <c r="D95" s="121" t="s">
        <v>83</v>
      </c>
      <c r="E95" s="121"/>
      <c r="F95" s="121"/>
      <c r="G95" s="121"/>
      <c r="H95" s="121"/>
      <c r="I95" s="122"/>
      <c r="J95" s="121" t="s">
        <v>84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'SO01 - Odbahnění vodní ná...'!J30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85</v>
      </c>
      <c r="AR95" s="125"/>
      <c r="AS95" s="126">
        <v>0</v>
      </c>
      <c r="AT95" s="127">
        <f>ROUND(SUM(AV95:AW95),2)</f>
        <v>0</v>
      </c>
      <c r="AU95" s="128">
        <f>'SO01 - Odbahnění vodní ná...'!P120</f>
        <v>0</v>
      </c>
      <c r="AV95" s="127">
        <f>'SO01 - Odbahnění vodní ná...'!J33</f>
        <v>0</v>
      </c>
      <c r="AW95" s="127">
        <f>'SO01 - Odbahnění vodní ná...'!J34</f>
        <v>0</v>
      </c>
      <c r="AX95" s="127">
        <f>'SO01 - Odbahnění vodní ná...'!J35</f>
        <v>0</v>
      </c>
      <c r="AY95" s="127">
        <f>'SO01 - Odbahnění vodní ná...'!J36</f>
        <v>0</v>
      </c>
      <c r="AZ95" s="127">
        <f>'SO01 - Odbahnění vodní ná...'!F33</f>
        <v>0</v>
      </c>
      <c r="BA95" s="127">
        <f>'SO01 - Odbahnění vodní ná...'!F34</f>
        <v>0</v>
      </c>
      <c r="BB95" s="127">
        <f>'SO01 - Odbahnění vodní ná...'!F35</f>
        <v>0</v>
      </c>
      <c r="BC95" s="127">
        <f>'SO01 - Odbahnění vodní ná...'!F36</f>
        <v>0</v>
      </c>
      <c r="BD95" s="129">
        <f>'SO01 - Odbahnění vodní ná...'!F37</f>
        <v>0</v>
      </c>
      <c r="BE95" s="7"/>
      <c r="BT95" s="130" t="s">
        <v>86</v>
      </c>
      <c r="BV95" s="130" t="s">
        <v>80</v>
      </c>
      <c r="BW95" s="130" t="s">
        <v>87</v>
      </c>
      <c r="BX95" s="130" t="s">
        <v>5</v>
      </c>
      <c r="CL95" s="130" t="s">
        <v>1</v>
      </c>
      <c r="CM95" s="130" t="s">
        <v>88</v>
      </c>
    </row>
    <row r="96" s="7" customFormat="1" ht="16.5" customHeight="1">
      <c r="A96" s="118" t="s">
        <v>82</v>
      </c>
      <c r="B96" s="119"/>
      <c r="C96" s="120"/>
      <c r="D96" s="121" t="s">
        <v>89</v>
      </c>
      <c r="E96" s="121"/>
      <c r="F96" s="121"/>
      <c r="G96" s="121"/>
      <c r="H96" s="121"/>
      <c r="I96" s="122"/>
      <c r="J96" s="121" t="s">
        <v>90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'SO02 - Rekonstrukce břeho...'!J30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85</v>
      </c>
      <c r="AR96" s="125"/>
      <c r="AS96" s="126">
        <v>0</v>
      </c>
      <c r="AT96" s="127">
        <f>ROUND(SUM(AV96:AW96),2)</f>
        <v>0</v>
      </c>
      <c r="AU96" s="128">
        <f>'SO02 - Rekonstrukce břeho...'!P121</f>
        <v>0</v>
      </c>
      <c r="AV96" s="127">
        <f>'SO02 - Rekonstrukce břeho...'!J33</f>
        <v>0</v>
      </c>
      <c r="AW96" s="127">
        <f>'SO02 - Rekonstrukce břeho...'!J34</f>
        <v>0</v>
      </c>
      <c r="AX96" s="127">
        <f>'SO02 - Rekonstrukce břeho...'!J35</f>
        <v>0</v>
      </c>
      <c r="AY96" s="127">
        <f>'SO02 - Rekonstrukce břeho...'!J36</f>
        <v>0</v>
      </c>
      <c r="AZ96" s="127">
        <f>'SO02 - Rekonstrukce břeho...'!F33</f>
        <v>0</v>
      </c>
      <c r="BA96" s="127">
        <f>'SO02 - Rekonstrukce břeho...'!F34</f>
        <v>0</v>
      </c>
      <c r="BB96" s="127">
        <f>'SO02 - Rekonstrukce břeho...'!F35</f>
        <v>0</v>
      </c>
      <c r="BC96" s="127">
        <f>'SO02 - Rekonstrukce břeho...'!F36</f>
        <v>0</v>
      </c>
      <c r="BD96" s="129">
        <f>'SO02 - Rekonstrukce břeho...'!F37</f>
        <v>0</v>
      </c>
      <c r="BE96" s="7"/>
      <c r="BT96" s="130" t="s">
        <v>86</v>
      </c>
      <c r="BV96" s="130" t="s">
        <v>80</v>
      </c>
      <c r="BW96" s="130" t="s">
        <v>91</v>
      </c>
      <c r="BX96" s="130" t="s">
        <v>5</v>
      </c>
      <c r="CL96" s="130" t="s">
        <v>1</v>
      </c>
      <c r="CM96" s="130" t="s">
        <v>88</v>
      </c>
    </row>
    <row r="97" s="7" customFormat="1" ht="16.5" customHeight="1">
      <c r="A97" s="118" t="s">
        <v>82</v>
      </c>
      <c r="B97" s="119"/>
      <c r="C97" s="120"/>
      <c r="D97" s="121" t="s">
        <v>92</v>
      </c>
      <c r="E97" s="121"/>
      <c r="F97" s="121"/>
      <c r="G97" s="121"/>
      <c r="H97" s="121"/>
      <c r="I97" s="122"/>
      <c r="J97" s="121" t="s">
        <v>93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'SO03 - Sedimentační tůň'!J30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85</v>
      </c>
      <c r="AR97" s="125"/>
      <c r="AS97" s="126">
        <v>0</v>
      </c>
      <c r="AT97" s="127">
        <f>ROUND(SUM(AV97:AW97),2)</f>
        <v>0</v>
      </c>
      <c r="AU97" s="128">
        <f>'SO03 - Sedimentační tůň'!P122</f>
        <v>0</v>
      </c>
      <c r="AV97" s="127">
        <f>'SO03 - Sedimentační tůň'!J33</f>
        <v>0</v>
      </c>
      <c r="AW97" s="127">
        <f>'SO03 - Sedimentační tůň'!J34</f>
        <v>0</v>
      </c>
      <c r="AX97" s="127">
        <f>'SO03 - Sedimentační tůň'!J35</f>
        <v>0</v>
      </c>
      <c r="AY97" s="127">
        <f>'SO03 - Sedimentační tůň'!J36</f>
        <v>0</v>
      </c>
      <c r="AZ97" s="127">
        <f>'SO03 - Sedimentační tůň'!F33</f>
        <v>0</v>
      </c>
      <c r="BA97" s="127">
        <f>'SO03 - Sedimentační tůň'!F34</f>
        <v>0</v>
      </c>
      <c r="BB97" s="127">
        <f>'SO03 - Sedimentační tůň'!F35</f>
        <v>0</v>
      </c>
      <c r="BC97" s="127">
        <f>'SO03 - Sedimentační tůň'!F36</f>
        <v>0</v>
      </c>
      <c r="BD97" s="129">
        <f>'SO03 - Sedimentační tůň'!F37</f>
        <v>0</v>
      </c>
      <c r="BE97" s="7"/>
      <c r="BT97" s="130" t="s">
        <v>86</v>
      </c>
      <c r="BV97" s="130" t="s">
        <v>80</v>
      </c>
      <c r="BW97" s="130" t="s">
        <v>94</v>
      </c>
      <c r="BX97" s="130" t="s">
        <v>5</v>
      </c>
      <c r="CL97" s="130" t="s">
        <v>1</v>
      </c>
      <c r="CM97" s="130" t="s">
        <v>88</v>
      </c>
    </row>
    <row r="98" s="7" customFormat="1" ht="16.5" customHeight="1">
      <c r="A98" s="118" t="s">
        <v>82</v>
      </c>
      <c r="B98" s="119"/>
      <c r="C98" s="120"/>
      <c r="D98" s="121" t="s">
        <v>95</v>
      </c>
      <c r="E98" s="121"/>
      <c r="F98" s="121"/>
      <c r="G98" s="121"/>
      <c r="H98" s="121"/>
      <c r="I98" s="122"/>
      <c r="J98" s="121" t="s">
        <v>96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'VRN - Vedlejší rozpočtové...'!J30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85</v>
      </c>
      <c r="AR98" s="125"/>
      <c r="AS98" s="131">
        <v>0</v>
      </c>
      <c r="AT98" s="132">
        <f>ROUND(SUM(AV98:AW98),2)</f>
        <v>0</v>
      </c>
      <c r="AU98" s="133">
        <f>'VRN - Vedlejší rozpočtové...'!P117</f>
        <v>0</v>
      </c>
      <c r="AV98" s="132">
        <f>'VRN - Vedlejší rozpočtové...'!J33</f>
        <v>0</v>
      </c>
      <c r="AW98" s="132">
        <f>'VRN - Vedlejší rozpočtové...'!J34</f>
        <v>0</v>
      </c>
      <c r="AX98" s="132">
        <f>'VRN - Vedlejší rozpočtové...'!J35</f>
        <v>0</v>
      </c>
      <c r="AY98" s="132">
        <f>'VRN - Vedlejší rozpočtové...'!J36</f>
        <v>0</v>
      </c>
      <c r="AZ98" s="132">
        <f>'VRN - Vedlejší rozpočtové...'!F33</f>
        <v>0</v>
      </c>
      <c r="BA98" s="132">
        <f>'VRN - Vedlejší rozpočtové...'!F34</f>
        <v>0</v>
      </c>
      <c r="BB98" s="132">
        <f>'VRN - Vedlejší rozpočtové...'!F35</f>
        <v>0</v>
      </c>
      <c r="BC98" s="132">
        <f>'VRN - Vedlejší rozpočtové...'!F36</f>
        <v>0</v>
      </c>
      <c r="BD98" s="134">
        <f>'VRN - Vedlejší rozpočtové...'!F37</f>
        <v>0</v>
      </c>
      <c r="BE98" s="7"/>
      <c r="BT98" s="130" t="s">
        <v>86</v>
      </c>
      <c r="BV98" s="130" t="s">
        <v>80</v>
      </c>
      <c r="BW98" s="130" t="s">
        <v>97</v>
      </c>
      <c r="BX98" s="130" t="s">
        <v>5</v>
      </c>
      <c r="CL98" s="130" t="s">
        <v>1</v>
      </c>
      <c r="CM98" s="130" t="s">
        <v>88</v>
      </c>
    </row>
    <row r="99" s="2" customFormat="1" ht="30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43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43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</sheetData>
  <sheetProtection sheet="1" formatColumns="0" formatRows="0" objects="1" scenarios="1" spinCount="100000" saltValue="Mp5fuPt+wP7mJY+jjedQ6QzR9yDEPRR1+S2PHHNrCnmdNnhaM3k05pNBqUaJY8z8aPr9qEfh/vHhTR2AJrsjMA==" hashValue="8xC5dssVlmuQFM9zUB59Zek+MKUicHy4JwCMGZeJEiTqTMA8ljvngg9LmfXYbzb0drZ8NPgRYqWs6FWAcW5lmQ==" algorithmName="SHA-512" password="CC35"/>
  <mergeCells count="5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01 - Odbahnění vodní ná...'!C2" display="/"/>
    <hyperlink ref="A96" location="'SO02 - Rekonstrukce břeho...'!C2" display="/"/>
    <hyperlink ref="A97" location="'SO03 - Sedimentační tůň'!C2" display="/"/>
    <hyperlink ref="A98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88</v>
      </c>
    </row>
    <row r="4" s="1" customFormat="1" ht="24.96" customHeight="1">
      <c r="B4" s="19"/>
      <c r="D4" s="137" t="s">
        <v>98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Rekonstrukce rybníka Pivovárnice_v2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100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21. 1. 2021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29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31</v>
      </c>
      <c r="E20" s="37"/>
      <c r="F20" s="37"/>
      <c r="G20" s="37"/>
      <c r="H20" s="37"/>
      <c r="I20" s="139" t="s">
        <v>25</v>
      </c>
      <c r="J20" s="142" t="s">
        <v>32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33</v>
      </c>
      <c r="F21" s="37"/>
      <c r="G21" s="37"/>
      <c r="H21" s="37"/>
      <c r="I21" s="139" t="s">
        <v>28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35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36</v>
      </c>
      <c r="F24" s="37"/>
      <c r="G24" s="37"/>
      <c r="H24" s="37"/>
      <c r="I24" s="139" t="s">
        <v>28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37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38</v>
      </c>
      <c r="E30" s="37"/>
      <c r="F30" s="37"/>
      <c r="G30" s="37"/>
      <c r="H30" s="37"/>
      <c r="I30" s="37"/>
      <c r="J30" s="150">
        <f>ROUND(J120,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40</v>
      </c>
      <c r="G32" s="37"/>
      <c r="H32" s="37"/>
      <c r="I32" s="151" t="s">
        <v>39</v>
      </c>
      <c r="J32" s="151" t="s">
        <v>41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42</v>
      </c>
      <c r="E33" s="139" t="s">
        <v>43</v>
      </c>
      <c r="F33" s="153">
        <f>ROUND((SUM(BE120:BE146)),  2)</f>
        <v>0</v>
      </c>
      <c r="G33" s="37"/>
      <c r="H33" s="37"/>
      <c r="I33" s="154">
        <v>0.20999999999999999</v>
      </c>
      <c r="J33" s="153">
        <f>ROUND(((SUM(BE120:BE146))*I33),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44</v>
      </c>
      <c r="F34" s="153">
        <f>ROUND((SUM(BF120:BF146)),  2)</f>
        <v>0</v>
      </c>
      <c r="G34" s="37"/>
      <c r="H34" s="37"/>
      <c r="I34" s="154">
        <v>0.14999999999999999</v>
      </c>
      <c r="J34" s="153">
        <f>ROUND(((SUM(BF120:BF146))*I34),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45</v>
      </c>
      <c r="F35" s="153">
        <f>ROUND((SUM(BG120:BG146)),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46</v>
      </c>
      <c r="F36" s="153">
        <f>ROUND((SUM(BH120:BH146)),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47</v>
      </c>
      <c r="F37" s="153">
        <f>ROUND((SUM(BI120:BI146)),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48</v>
      </c>
      <c r="E39" s="157"/>
      <c r="F39" s="157"/>
      <c r="G39" s="158" t="s">
        <v>49</v>
      </c>
      <c r="H39" s="159" t="s">
        <v>50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51</v>
      </c>
      <c r="E50" s="163"/>
      <c r="F50" s="163"/>
      <c r="G50" s="162" t="s">
        <v>52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53</v>
      </c>
      <c r="E61" s="165"/>
      <c r="F61" s="166" t="s">
        <v>54</v>
      </c>
      <c r="G61" s="164" t="s">
        <v>53</v>
      </c>
      <c r="H61" s="165"/>
      <c r="I61" s="165"/>
      <c r="J61" s="167" t="s">
        <v>54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55</v>
      </c>
      <c r="E65" s="168"/>
      <c r="F65" s="168"/>
      <c r="G65" s="162" t="s">
        <v>56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53</v>
      </c>
      <c r="E76" s="165"/>
      <c r="F76" s="166" t="s">
        <v>54</v>
      </c>
      <c r="G76" s="164" t="s">
        <v>53</v>
      </c>
      <c r="H76" s="165"/>
      <c r="I76" s="165"/>
      <c r="J76" s="167" t="s">
        <v>54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Rekonstrukce rybníka Pivovárnice_v2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SO01 - Odbahnění vodní nádrže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>k.ú. Kostomlátky</v>
      </c>
      <c r="G89" s="39"/>
      <c r="H89" s="39"/>
      <c r="I89" s="31" t="s">
        <v>22</v>
      </c>
      <c r="J89" s="78" t="str">
        <f>IF(J12="","",J12)</f>
        <v>21. 1. 2021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Obec Kostomlátky</v>
      </c>
      <c r="G91" s="39"/>
      <c r="H91" s="39"/>
      <c r="I91" s="31" t="s">
        <v>31</v>
      </c>
      <c r="J91" s="35" t="str">
        <f>E21</f>
        <v>Anylopex plus,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Ing. Libor Kouřík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102</v>
      </c>
      <c r="D94" s="175"/>
      <c r="E94" s="175"/>
      <c r="F94" s="175"/>
      <c r="G94" s="175"/>
      <c r="H94" s="175"/>
      <c r="I94" s="175"/>
      <c r="J94" s="176" t="s">
        <v>103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104</v>
      </c>
      <c r="D96" s="39"/>
      <c r="E96" s="39"/>
      <c r="F96" s="39"/>
      <c r="G96" s="39"/>
      <c r="H96" s="39"/>
      <c r="I96" s="39"/>
      <c r="J96" s="109">
        <f>J120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105</v>
      </c>
    </row>
    <row r="97" hidden="1" s="9" customFormat="1" ht="24.96" customHeight="1">
      <c r="A97" s="9"/>
      <c r="B97" s="178"/>
      <c r="C97" s="179"/>
      <c r="D97" s="180" t="s">
        <v>106</v>
      </c>
      <c r="E97" s="181"/>
      <c r="F97" s="181"/>
      <c r="G97" s="181"/>
      <c r="H97" s="181"/>
      <c r="I97" s="181"/>
      <c r="J97" s="182">
        <f>J121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107</v>
      </c>
      <c r="E98" s="187"/>
      <c r="F98" s="187"/>
      <c r="G98" s="187"/>
      <c r="H98" s="187"/>
      <c r="I98" s="187"/>
      <c r="J98" s="188">
        <f>J122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108</v>
      </c>
      <c r="E99" s="187"/>
      <c r="F99" s="187"/>
      <c r="G99" s="187"/>
      <c r="H99" s="187"/>
      <c r="I99" s="187"/>
      <c r="J99" s="188">
        <f>J142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109</v>
      </c>
      <c r="E100" s="187"/>
      <c r="F100" s="187"/>
      <c r="G100" s="187"/>
      <c r="H100" s="187"/>
      <c r="I100" s="187"/>
      <c r="J100" s="188">
        <f>J145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hidden="1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hidden="1"/>
    <row r="104" hidden="1"/>
    <row r="105" hidden="1"/>
    <row r="106" s="2" customFormat="1" ht="6.96" customHeight="1">
      <c r="A106" s="37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110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173" t="str">
        <f>E7</f>
        <v>Rekonstrukce rybníka Pivovárnice_v2</v>
      </c>
      <c r="F110" s="31"/>
      <c r="G110" s="31"/>
      <c r="H110" s="31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99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75" t="str">
        <f>E9</f>
        <v>SO01 - Odbahnění vodní nádrže</v>
      </c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9"/>
      <c r="E114" s="39"/>
      <c r="F114" s="26" t="str">
        <f>F12</f>
        <v>k.ú. Kostomlátky</v>
      </c>
      <c r="G114" s="39"/>
      <c r="H114" s="39"/>
      <c r="I114" s="31" t="s">
        <v>22</v>
      </c>
      <c r="J114" s="78" t="str">
        <f>IF(J12="","",J12)</f>
        <v>21. 1. 2021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24</v>
      </c>
      <c r="D116" s="39"/>
      <c r="E116" s="39"/>
      <c r="F116" s="26" t="str">
        <f>E15</f>
        <v>Obec Kostomlátky</v>
      </c>
      <c r="G116" s="39"/>
      <c r="H116" s="39"/>
      <c r="I116" s="31" t="s">
        <v>31</v>
      </c>
      <c r="J116" s="35" t="str">
        <f>E21</f>
        <v>Anylopex plus, s.r.o.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29</v>
      </c>
      <c r="D117" s="39"/>
      <c r="E117" s="39"/>
      <c r="F117" s="26" t="str">
        <f>IF(E18="","",E18)</f>
        <v>Vyplň údaj</v>
      </c>
      <c r="G117" s="39"/>
      <c r="H117" s="39"/>
      <c r="I117" s="31" t="s">
        <v>35</v>
      </c>
      <c r="J117" s="35" t="str">
        <f>E24</f>
        <v>Ing. Libor Kouřík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90"/>
      <c r="B119" s="191"/>
      <c r="C119" s="192" t="s">
        <v>111</v>
      </c>
      <c r="D119" s="193" t="s">
        <v>63</v>
      </c>
      <c r="E119" s="193" t="s">
        <v>59</v>
      </c>
      <c r="F119" s="193" t="s">
        <v>60</v>
      </c>
      <c r="G119" s="193" t="s">
        <v>112</v>
      </c>
      <c r="H119" s="193" t="s">
        <v>113</v>
      </c>
      <c r="I119" s="193" t="s">
        <v>114</v>
      </c>
      <c r="J119" s="194" t="s">
        <v>103</v>
      </c>
      <c r="K119" s="195" t="s">
        <v>115</v>
      </c>
      <c r="L119" s="196"/>
      <c r="M119" s="99" t="s">
        <v>1</v>
      </c>
      <c r="N119" s="100" t="s">
        <v>42</v>
      </c>
      <c r="O119" s="100" t="s">
        <v>116</v>
      </c>
      <c r="P119" s="100" t="s">
        <v>117</v>
      </c>
      <c r="Q119" s="100" t="s">
        <v>118</v>
      </c>
      <c r="R119" s="100" t="s">
        <v>119</v>
      </c>
      <c r="S119" s="100" t="s">
        <v>120</v>
      </c>
      <c r="T119" s="101" t="s">
        <v>121</v>
      </c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</row>
    <row r="120" s="2" customFormat="1" ht="22.8" customHeight="1">
      <c r="A120" s="37"/>
      <c r="B120" s="38"/>
      <c r="C120" s="106" t="s">
        <v>122</v>
      </c>
      <c r="D120" s="39"/>
      <c r="E120" s="39"/>
      <c r="F120" s="39"/>
      <c r="G120" s="39"/>
      <c r="H120" s="39"/>
      <c r="I120" s="39"/>
      <c r="J120" s="197">
        <f>BK120</f>
        <v>0</v>
      </c>
      <c r="K120" s="39"/>
      <c r="L120" s="43"/>
      <c r="M120" s="102"/>
      <c r="N120" s="198"/>
      <c r="O120" s="103"/>
      <c r="P120" s="199">
        <f>P121</f>
        <v>0</v>
      </c>
      <c r="Q120" s="103"/>
      <c r="R120" s="199">
        <f>R121</f>
        <v>67.665430000000001</v>
      </c>
      <c r="S120" s="103"/>
      <c r="T120" s="200">
        <f>T121</f>
        <v>45.5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77</v>
      </c>
      <c r="AU120" s="16" t="s">
        <v>105</v>
      </c>
      <c r="BK120" s="201">
        <f>BK121</f>
        <v>0</v>
      </c>
    </row>
    <row r="121" s="12" customFormat="1" ht="25.92" customHeight="1">
      <c r="A121" s="12"/>
      <c r="B121" s="202"/>
      <c r="C121" s="203"/>
      <c r="D121" s="204" t="s">
        <v>77</v>
      </c>
      <c r="E121" s="205" t="s">
        <v>123</v>
      </c>
      <c r="F121" s="205" t="s">
        <v>124</v>
      </c>
      <c r="G121" s="203"/>
      <c r="H121" s="203"/>
      <c r="I121" s="206"/>
      <c r="J121" s="207">
        <f>BK121</f>
        <v>0</v>
      </c>
      <c r="K121" s="203"/>
      <c r="L121" s="208"/>
      <c r="M121" s="209"/>
      <c r="N121" s="210"/>
      <c r="O121" s="210"/>
      <c r="P121" s="211">
        <f>P122+P142+P145</f>
        <v>0</v>
      </c>
      <c r="Q121" s="210"/>
      <c r="R121" s="211">
        <f>R122+R142+R145</f>
        <v>67.665430000000001</v>
      </c>
      <c r="S121" s="210"/>
      <c r="T121" s="212">
        <f>T122+T142+T145</f>
        <v>45.5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86</v>
      </c>
      <c r="AT121" s="214" t="s">
        <v>77</v>
      </c>
      <c r="AU121" s="214" t="s">
        <v>78</v>
      </c>
      <c r="AY121" s="213" t="s">
        <v>125</v>
      </c>
      <c r="BK121" s="215">
        <f>BK122+BK142+BK145</f>
        <v>0</v>
      </c>
    </row>
    <row r="122" s="12" customFormat="1" ht="22.8" customHeight="1">
      <c r="A122" s="12"/>
      <c r="B122" s="202"/>
      <c r="C122" s="203"/>
      <c r="D122" s="204" t="s">
        <v>77</v>
      </c>
      <c r="E122" s="216" t="s">
        <v>86</v>
      </c>
      <c r="F122" s="216" t="s">
        <v>126</v>
      </c>
      <c r="G122" s="203"/>
      <c r="H122" s="203"/>
      <c r="I122" s="206"/>
      <c r="J122" s="217">
        <f>BK122</f>
        <v>0</v>
      </c>
      <c r="K122" s="203"/>
      <c r="L122" s="208"/>
      <c r="M122" s="209"/>
      <c r="N122" s="210"/>
      <c r="O122" s="210"/>
      <c r="P122" s="211">
        <f>SUM(P123:P141)</f>
        <v>0</v>
      </c>
      <c r="Q122" s="210"/>
      <c r="R122" s="211">
        <f>SUM(R123:R141)</f>
        <v>67.59975</v>
      </c>
      <c r="S122" s="210"/>
      <c r="T122" s="212">
        <f>SUM(T123:T141)</f>
        <v>45.5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86</v>
      </c>
      <c r="AT122" s="214" t="s">
        <v>77</v>
      </c>
      <c r="AU122" s="214" t="s">
        <v>86</v>
      </c>
      <c r="AY122" s="213" t="s">
        <v>125</v>
      </c>
      <c r="BK122" s="215">
        <f>SUM(BK123:BK141)</f>
        <v>0</v>
      </c>
    </row>
    <row r="123" s="2" customFormat="1" ht="24.15" customHeight="1">
      <c r="A123" s="37"/>
      <c r="B123" s="38"/>
      <c r="C123" s="218" t="s">
        <v>86</v>
      </c>
      <c r="D123" s="218" t="s">
        <v>127</v>
      </c>
      <c r="E123" s="219" t="s">
        <v>128</v>
      </c>
      <c r="F123" s="220" t="s">
        <v>129</v>
      </c>
      <c r="G123" s="221" t="s">
        <v>130</v>
      </c>
      <c r="H123" s="222">
        <v>35</v>
      </c>
      <c r="I123" s="223"/>
      <c r="J123" s="224">
        <f>ROUND(I123*H123,2)</f>
        <v>0</v>
      </c>
      <c r="K123" s="225"/>
      <c r="L123" s="43"/>
      <c r="M123" s="226" t="s">
        <v>1</v>
      </c>
      <c r="N123" s="227" t="s">
        <v>43</v>
      </c>
      <c r="O123" s="90"/>
      <c r="P123" s="228">
        <f>O123*H123</f>
        <v>0</v>
      </c>
      <c r="Q123" s="228">
        <v>1.9312499999999999</v>
      </c>
      <c r="R123" s="228">
        <f>Q123*H123</f>
        <v>67.59375</v>
      </c>
      <c r="S123" s="228">
        <v>0</v>
      </c>
      <c r="T123" s="229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0" t="s">
        <v>131</v>
      </c>
      <c r="AT123" s="230" t="s">
        <v>127</v>
      </c>
      <c r="AU123" s="230" t="s">
        <v>88</v>
      </c>
      <c r="AY123" s="16" t="s">
        <v>125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6" t="s">
        <v>86</v>
      </c>
      <c r="BK123" s="231">
        <f>ROUND(I123*H123,2)</f>
        <v>0</v>
      </c>
      <c r="BL123" s="16" t="s">
        <v>131</v>
      </c>
      <c r="BM123" s="230" t="s">
        <v>132</v>
      </c>
    </row>
    <row r="124" s="13" customFormat="1">
      <c r="A124" s="13"/>
      <c r="B124" s="232"/>
      <c r="C124" s="233"/>
      <c r="D124" s="234" t="s">
        <v>133</v>
      </c>
      <c r="E124" s="235" t="s">
        <v>1</v>
      </c>
      <c r="F124" s="236" t="s">
        <v>134</v>
      </c>
      <c r="G124" s="233"/>
      <c r="H124" s="237">
        <v>35</v>
      </c>
      <c r="I124" s="238"/>
      <c r="J124" s="233"/>
      <c r="K124" s="233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133</v>
      </c>
      <c r="AU124" s="243" t="s">
        <v>88</v>
      </c>
      <c r="AV124" s="13" t="s">
        <v>88</v>
      </c>
      <c r="AW124" s="13" t="s">
        <v>34</v>
      </c>
      <c r="AX124" s="13" t="s">
        <v>86</v>
      </c>
      <c r="AY124" s="243" t="s">
        <v>125</v>
      </c>
    </row>
    <row r="125" s="2" customFormat="1" ht="24.15" customHeight="1">
      <c r="A125" s="37"/>
      <c r="B125" s="38"/>
      <c r="C125" s="218" t="s">
        <v>88</v>
      </c>
      <c r="D125" s="218" t="s">
        <v>127</v>
      </c>
      <c r="E125" s="219" t="s">
        <v>135</v>
      </c>
      <c r="F125" s="220" t="s">
        <v>136</v>
      </c>
      <c r="G125" s="221" t="s">
        <v>137</v>
      </c>
      <c r="H125" s="222">
        <v>200</v>
      </c>
      <c r="I125" s="223"/>
      <c r="J125" s="224">
        <f>ROUND(I125*H125,2)</f>
        <v>0</v>
      </c>
      <c r="K125" s="225"/>
      <c r="L125" s="43"/>
      <c r="M125" s="226" t="s">
        <v>1</v>
      </c>
      <c r="N125" s="227" t="s">
        <v>43</v>
      </c>
      <c r="O125" s="90"/>
      <c r="P125" s="228">
        <f>O125*H125</f>
        <v>0</v>
      </c>
      <c r="Q125" s="228">
        <v>3.0000000000000001E-05</v>
      </c>
      <c r="R125" s="228">
        <f>Q125*H125</f>
        <v>0.0060000000000000001</v>
      </c>
      <c r="S125" s="228">
        <v>0</v>
      </c>
      <c r="T125" s="22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0" t="s">
        <v>131</v>
      </c>
      <c r="AT125" s="230" t="s">
        <v>127</v>
      </c>
      <c r="AU125" s="230" t="s">
        <v>88</v>
      </c>
      <c r="AY125" s="16" t="s">
        <v>125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6" t="s">
        <v>86</v>
      </c>
      <c r="BK125" s="231">
        <f>ROUND(I125*H125,2)</f>
        <v>0</v>
      </c>
      <c r="BL125" s="16" t="s">
        <v>131</v>
      </c>
      <c r="BM125" s="230" t="s">
        <v>138</v>
      </c>
    </row>
    <row r="126" s="2" customFormat="1">
      <c r="A126" s="37"/>
      <c r="B126" s="38"/>
      <c r="C126" s="39"/>
      <c r="D126" s="234" t="s">
        <v>139</v>
      </c>
      <c r="E126" s="39"/>
      <c r="F126" s="244" t="s">
        <v>140</v>
      </c>
      <c r="G126" s="39"/>
      <c r="H126" s="39"/>
      <c r="I126" s="245"/>
      <c r="J126" s="39"/>
      <c r="K126" s="39"/>
      <c r="L126" s="43"/>
      <c r="M126" s="246"/>
      <c r="N126" s="247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139</v>
      </c>
      <c r="AU126" s="16" t="s">
        <v>88</v>
      </c>
    </row>
    <row r="127" s="2" customFormat="1" ht="33" customHeight="1">
      <c r="A127" s="37"/>
      <c r="B127" s="38"/>
      <c r="C127" s="218" t="s">
        <v>141</v>
      </c>
      <c r="D127" s="218" t="s">
        <v>127</v>
      </c>
      <c r="E127" s="219" t="s">
        <v>142</v>
      </c>
      <c r="F127" s="220" t="s">
        <v>143</v>
      </c>
      <c r="G127" s="221" t="s">
        <v>130</v>
      </c>
      <c r="H127" s="222">
        <v>6.4000000000000004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43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131</v>
      </c>
      <c r="AT127" s="230" t="s">
        <v>127</v>
      </c>
      <c r="AU127" s="230" t="s">
        <v>88</v>
      </c>
      <c r="AY127" s="16" t="s">
        <v>125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86</v>
      </c>
      <c r="BK127" s="231">
        <f>ROUND(I127*H127,2)</f>
        <v>0</v>
      </c>
      <c r="BL127" s="16" t="s">
        <v>131</v>
      </c>
      <c r="BM127" s="230" t="s">
        <v>144</v>
      </c>
    </row>
    <row r="128" s="13" customFormat="1">
      <c r="A128" s="13"/>
      <c r="B128" s="232"/>
      <c r="C128" s="233"/>
      <c r="D128" s="234" t="s">
        <v>133</v>
      </c>
      <c r="E128" s="235" t="s">
        <v>1</v>
      </c>
      <c r="F128" s="236" t="s">
        <v>145</v>
      </c>
      <c r="G128" s="233"/>
      <c r="H128" s="237">
        <v>6.4000000000000004</v>
      </c>
      <c r="I128" s="238"/>
      <c r="J128" s="233"/>
      <c r="K128" s="233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133</v>
      </c>
      <c r="AU128" s="243" t="s">
        <v>88</v>
      </c>
      <c r="AV128" s="13" t="s">
        <v>88</v>
      </c>
      <c r="AW128" s="13" t="s">
        <v>34</v>
      </c>
      <c r="AX128" s="13" t="s">
        <v>86</v>
      </c>
      <c r="AY128" s="243" t="s">
        <v>125</v>
      </c>
    </row>
    <row r="129" s="2" customFormat="1" ht="24.15" customHeight="1">
      <c r="A129" s="37"/>
      <c r="B129" s="38"/>
      <c r="C129" s="218" t="s">
        <v>131</v>
      </c>
      <c r="D129" s="218" t="s">
        <v>127</v>
      </c>
      <c r="E129" s="219" t="s">
        <v>146</v>
      </c>
      <c r="F129" s="220" t="s">
        <v>147</v>
      </c>
      <c r="G129" s="221" t="s">
        <v>130</v>
      </c>
      <c r="H129" s="222">
        <v>4.5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43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131</v>
      </c>
      <c r="AT129" s="230" t="s">
        <v>127</v>
      </c>
      <c r="AU129" s="230" t="s">
        <v>88</v>
      </c>
      <c r="AY129" s="16" t="s">
        <v>125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86</v>
      </c>
      <c r="BK129" s="231">
        <f>ROUND(I129*H129,2)</f>
        <v>0</v>
      </c>
      <c r="BL129" s="16" t="s">
        <v>131</v>
      </c>
      <c r="BM129" s="230" t="s">
        <v>148</v>
      </c>
    </row>
    <row r="130" s="13" customFormat="1">
      <c r="A130" s="13"/>
      <c r="B130" s="232"/>
      <c r="C130" s="233"/>
      <c r="D130" s="234" t="s">
        <v>133</v>
      </c>
      <c r="E130" s="235" t="s">
        <v>1</v>
      </c>
      <c r="F130" s="236" t="s">
        <v>149</v>
      </c>
      <c r="G130" s="233"/>
      <c r="H130" s="237">
        <v>4.5</v>
      </c>
      <c r="I130" s="238"/>
      <c r="J130" s="233"/>
      <c r="K130" s="233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133</v>
      </c>
      <c r="AU130" s="243" t="s">
        <v>88</v>
      </c>
      <c r="AV130" s="13" t="s">
        <v>88</v>
      </c>
      <c r="AW130" s="13" t="s">
        <v>34</v>
      </c>
      <c r="AX130" s="13" t="s">
        <v>86</v>
      </c>
      <c r="AY130" s="243" t="s">
        <v>125</v>
      </c>
    </row>
    <row r="131" s="2" customFormat="1" ht="24.15" customHeight="1">
      <c r="A131" s="37"/>
      <c r="B131" s="38"/>
      <c r="C131" s="218" t="s">
        <v>150</v>
      </c>
      <c r="D131" s="218" t="s">
        <v>127</v>
      </c>
      <c r="E131" s="219" t="s">
        <v>151</v>
      </c>
      <c r="F131" s="220" t="s">
        <v>152</v>
      </c>
      <c r="G131" s="221" t="s">
        <v>130</v>
      </c>
      <c r="H131" s="222">
        <v>1780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43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131</v>
      </c>
      <c r="AT131" s="230" t="s">
        <v>127</v>
      </c>
      <c r="AU131" s="230" t="s">
        <v>88</v>
      </c>
      <c r="AY131" s="16" t="s">
        <v>125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86</v>
      </c>
      <c r="BK131" s="231">
        <f>ROUND(I131*H131,2)</f>
        <v>0</v>
      </c>
      <c r="BL131" s="16" t="s">
        <v>131</v>
      </c>
      <c r="BM131" s="230" t="s">
        <v>153</v>
      </c>
    </row>
    <row r="132" s="2" customFormat="1" ht="24.15" customHeight="1">
      <c r="A132" s="37"/>
      <c r="B132" s="38"/>
      <c r="C132" s="218" t="s">
        <v>154</v>
      </c>
      <c r="D132" s="218" t="s">
        <v>127</v>
      </c>
      <c r="E132" s="219" t="s">
        <v>155</v>
      </c>
      <c r="F132" s="220" t="s">
        <v>156</v>
      </c>
      <c r="G132" s="221" t="s">
        <v>130</v>
      </c>
      <c r="H132" s="222">
        <v>1780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43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131</v>
      </c>
      <c r="AT132" s="230" t="s">
        <v>127</v>
      </c>
      <c r="AU132" s="230" t="s">
        <v>88</v>
      </c>
      <c r="AY132" s="16" t="s">
        <v>125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86</v>
      </c>
      <c r="BK132" s="231">
        <f>ROUND(I132*H132,2)</f>
        <v>0</v>
      </c>
      <c r="BL132" s="16" t="s">
        <v>131</v>
      </c>
      <c r="BM132" s="230" t="s">
        <v>157</v>
      </c>
    </row>
    <row r="133" s="2" customFormat="1" ht="33" customHeight="1">
      <c r="A133" s="37"/>
      <c r="B133" s="38"/>
      <c r="C133" s="218" t="s">
        <v>158</v>
      </c>
      <c r="D133" s="218" t="s">
        <v>127</v>
      </c>
      <c r="E133" s="219" t="s">
        <v>159</v>
      </c>
      <c r="F133" s="220" t="s">
        <v>160</v>
      </c>
      <c r="G133" s="221" t="s">
        <v>130</v>
      </c>
      <c r="H133" s="222">
        <v>1780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43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131</v>
      </c>
      <c r="AT133" s="230" t="s">
        <v>127</v>
      </c>
      <c r="AU133" s="230" t="s">
        <v>88</v>
      </c>
      <c r="AY133" s="16" t="s">
        <v>125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86</v>
      </c>
      <c r="BK133" s="231">
        <f>ROUND(I133*H133,2)</f>
        <v>0</v>
      </c>
      <c r="BL133" s="16" t="s">
        <v>131</v>
      </c>
      <c r="BM133" s="230" t="s">
        <v>161</v>
      </c>
    </row>
    <row r="134" s="2" customFormat="1" ht="24.15" customHeight="1">
      <c r="A134" s="37"/>
      <c r="B134" s="38"/>
      <c r="C134" s="218" t="s">
        <v>162</v>
      </c>
      <c r="D134" s="218" t="s">
        <v>127</v>
      </c>
      <c r="E134" s="219" t="s">
        <v>163</v>
      </c>
      <c r="F134" s="220" t="s">
        <v>164</v>
      </c>
      <c r="G134" s="221" t="s">
        <v>130</v>
      </c>
      <c r="H134" s="222">
        <v>1780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43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131</v>
      </c>
      <c r="AT134" s="230" t="s">
        <v>127</v>
      </c>
      <c r="AU134" s="230" t="s">
        <v>88</v>
      </c>
      <c r="AY134" s="16" t="s">
        <v>125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86</v>
      </c>
      <c r="BK134" s="231">
        <f>ROUND(I134*H134,2)</f>
        <v>0</v>
      </c>
      <c r="BL134" s="16" t="s">
        <v>131</v>
      </c>
      <c r="BM134" s="230" t="s">
        <v>165</v>
      </c>
    </row>
    <row r="135" s="2" customFormat="1" ht="37.8" customHeight="1">
      <c r="A135" s="37"/>
      <c r="B135" s="38"/>
      <c r="C135" s="218" t="s">
        <v>166</v>
      </c>
      <c r="D135" s="218" t="s">
        <v>127</v>
      </c>
      <c r="E135" s="219" t="s">
        <v>167</v>
      </c>
      <c r="F135" s="220" t="s">
        <v>168</v>
      </c>
      <c r="G135" s="221" t="s">
        <v>130</v>
      </c>
      <c r="H135" s="222">
        <v>1780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43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131</v>
      </c>
      <c r="AT135" s="230" t="s">
        <v>127</v>
      </c>
      <c r="AU135" s="230" t="s">
        <v>88</v>
      </c>
      <c r="AY135" s="16" t="s">
        <v>125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86</v>
      </c>
      <c r="BK135" s="231">
        <f>ROUND(I135*H135,2)</f>
        <v>0</v>
      </c>
      <c r="BL135" s="16" t="s">
        <v>131</v>
      </c>
      <c r="BM135" s="230" t="s">
        <v>169</v>
      </c>
    </row>
    <row r="136" s="2" customFormat="1" ht="16.5" customHeight="1">
      <c r="A136" s="37"/>
      <c r="B136" s="38"/>
      <c r="C136" s="218" t="s">
        <v>170</v>
      </c>
      <c r="D136" s="218" t="s">
        <v>127</v>
      </c>
      <c r="E136" s="219" t="s">
        <v>171</v>
      </c>
      <c r="F136" s="220" t="s">
        <v>172</v>
      </c>
      <c r="G136" s="221" t="s">
        <v>130</v>
      </c>
      <c r="H136" s="222">
        <v>1780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43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131</v>
      </c>
      <c r="AT136" s="230" t="s">
        <v>127</v>
      </c>
      <c r="AU136" s="230" t="s">
        <v>88</v>
      </c>
      <c r="AY136" s="16" t="s">
        <v>125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86</v>
      </c>
      <c r="BK136" s="231">
        <f>ROUND(I136*H136,2)</f>
        <v>0</v>
      </c>
      <c r="BL136" s="16" t="s">
        <v>131</v>
      </c>
      <c r="BM136" s="230" t="s">
        <v>173</v>
      </c>
    </row>
    <row r="137" s="2" customFormat="1" ht="24.15" customHeight="1">
      <c r="A137" s="37"/>
      <c r="B137" s="38"/>
      <c r="C137" s="218" t="s">
        <v>174</v>
      </c>
      <c r="D137" s="218" t="s">
        <v>127</v>
      </c>
      <c r="E137" s="219" t="s">
        <v>175</v>
      </c>
      <c r="F137" s="220" t="s">
        <v>176</v>
      </c>
      <c r="G137" s="221" t="s">
        <v>177</v>
      </c>
      <c r="H137" s="222">
        <v>17800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43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131</v>
      </c>
      <c r="AT137" s="230" t="s">
        <v>127</v>
      </c>
      <c r="AU137" s="230" t="s">
        <v>88</v>
      </c>
      <c r="AY137" s="16" t="s">
        <v>125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86</v>
      </c>
      <c r="BK137" s="231">
        <f>ROUND(I137*H137,2)</f>
        <v>0</v>
      </c>
      <c r="BL137" s="16" t="s">
        <v>131</v>
      </c>
      <c r="BM137" s="230" t="s">
        <v>178</v>
      </c>
    </row>
    <row r="138" s="2" customFormat="1">
      <c r="A138" s="37"/>
      <c r="B138" s="38"/>
      <c r="C138" s="39"/>
      <c r="D138" s="234" t="s">
        <v>139</v>
      </c>
      <c r="E138" s="39"/>
      <c r="F138" s="244" t="s">
        <v>179</v>
      </c>
      <c r="G138" s="39"/>
      <c r="H138" s="39"/>
      <c r="I138" s="245"/>
      <c r="J138" s="39"/>
      <c r="K138" s="39"/>
      <c r="L138" s="43"/>
      <c r="M138" s="246"/>
      <c r="N138" s="247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139</v>
      </c>
      <c r="AU138" s="16" t="s">
        <v>88</v>
      </c>
    </row>
    <row r="139" s="13" customFormat="1">
      <c r="A139" s="13"/>
      <c r="B139" s="232"/>
      <c r="C139" s="233"/>
      <c r="D139" s="234" t="s">
        <v>133</v>
      </c>
      <c r="E139" s="233"/>
      <c r="F139" s="236" t="s">
        <v>180</v>
      </c>
      <c r="G139" s="233"/>
      <c r="H139" s="237">
        <v>17800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133</v>
      </c>
      <c r="AU139" s="243" t="s">
        <v>88</v>
      </c>
      <c r="AV139" s="13" t="s">
        <v>88</v>
      </c>
      <c r="AW139" s="13" t="s">
        <v>4</v>
      </c>
      <c r="AX139" s="13" t="s">
        <v>86</v>
      </c>
      <c r="AY139" s="243" t="s">
        <v>125</v>
      </c>
    </row>
    <row r="140" s="2" customFormat="1" ht="24.15" customHeight="1">
      <c r="A140" s="37"/>
      <c r="B140" s="38"/>
      <c r="C140" s="218" t="s">
        <v>181</v>
      </c>
      <c r="D140" s="218" t="s">
        <v>127</v>
      </c>
      <c r="E140" s="219" t="s">
        <v>182</v>
      </c>
      <c r="F140" s="220" t="s">
        <v>183</v>
      </c>
      <c r="G140" s="221" t="s">
        <v>177</v>
      </c>
      <c r="H140" s="222">
        <v>3665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43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131</v>
      </c>
      <c r="AT140" s="230" t="s">
        <v>127</v>
      </c>
      <c r="AU140" s="230" t="s">
        <v>88</v>
      </c>
      <c r="AY140" s="16" t="s">
        <v>125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86</v>
      </c>
      <c r="BK140" s="231">
        <f>ROUND(I140*H140,2)</f>
        <v>0</v>
      </c>
      <c r="BL140" s="16" t="s">
        <v>131</v>
      </c>
      <c r="BM140" s="230" t="s">
        <v>184</v>
      </c>
    </row>
    <row r="141" s="2" customFormat="1" ht="24.15" customHeight="1">
      <c r="A141" s="37"/>
      <c r="B141" s="38"/>
      <c r="C141" s="218" t="s">
        <v>185</v>
      </c>
      <c r="D141" s="218" t="s">
        <v>127</v>
      </c>
      <c r="E141" s="219" t="s">
        <v>186</v>
      </c>
      <c r="F141" s="220" t="s">
        <v>187</v>
      </c>
      <c r="G141" s="221" t="s">
        <v>130</v>
      </c>
      <c r="H141" s="222">
        <v>35</v>
      </c>
      <c r="I141" s="223"/>
      <c r="J141" s="224">
        <f>ROUND(I141*H141,2)</f>
        <v>0</v>
      </c>
      <c r="K141" s="225"/>
      <c r="L141" s="43"/>
      <c r="M141" s="226" t="s">
        <v>1</v>
      </c>
      <c r="N141" s="227" t="s">
        <v>43</v>
      </c>
      <c r="O141" s="90"/>
      <c r="P141" s="228">
        <f>O141*H141</f>
        <v>0</v>
      </c>
      <c r="Q141" s="228">
        <v>0</v>
      </c>
      <c r="R141" s="228">
        <f>Q141*H141</f>
        <v>0</v>
      </c>
      <c r="S141" s="228">
        <v>1.3</v>
      </c>
      <c r="T141" s="229">
        <f>S141*H141</f>
        <v>45.5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131</v>
      </c>
      <c r="AT141" s="230" t="s">
        <v>127</v>
      </c>
      <c r="AU141" s="230" t="s">
        <v>88</v>
      </c>
      <c r="AY141" s="16" t="s">
        <v>125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86</v>
      </c>
      <c r="BK141" s="231">
        <f>ROUND(I141*H141,2)</f>
        <v>0</v>
      </c>
      <c r="BL141" s="16" t="s">
        <v>131</v>
      </c>
      <c r="BM141" s="230" t="s">
        <v>188</v>
      </c>
    </row>
    <row r="142" s="12" customFormat="1" ht="22.8" customHeight="1">
      <c r="A142" s="12"/>
      <c r="B142" s="202"/>
      <c r="C142" s="203"/>
      <c r="D142" s="204" t="s">
        <v>77</v>
      </c>
      <c r="E142" s="216" t="s">
        <v>162</v>
      </c>
      <c r="F142" s="216" t="s">
        <v>189</v>
      </c>
      <c r="G142" s="203"/>
      <c r="H142" s="203"/>
      <c r="I142" s="206"/>
      <c r="J142" s="217">
        <f>BK142</f>
        <v>0</v>
      </c>
      <c r="K142" s="203"/>
      <c r="L142" s="208"/>
      <c r="M142" s="209"/>
      <c r="N142" s="210"/>
      <c r="O142" s="210"/>
      <c r="P142" s="211">
        <f>SUM(P143:P144)</f>
        <v>0</v>
      </c>
      <c r="Q142" s="210"/>
      <c r="R142" s="211">
        <f>SUM(R143:R144)</f>
        <v>0.065680000000000002</v>
      </c>
      <c r="S142" s="210"/>
      <c r="T142" s="212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3" t="s">
        <v>86</v>
      </c>
      <c r="AT142" s="214" t="s">
        <v>77</v>
      </c>
      <c r="AU142" s="214" t="s">
        <v>86</v>
      </c>
      <c r="AY142" s="213" t="s">
        <v>125</v>
      </c>
      <c r="BK142" s="215">
        <f>SUM(BK143:BK144)</f>
        <v>0</v>
      </c>
    </row>
    <row r="143" s="2" customFormat="1" ht="24.15" customHeight="1">
      <c r="A143" s="37"/>
      <c r="B143" s="38"/>
      <c r="C143" s="218" t="s">
        <v>190</v>
      </c>
      <c r="D143" s="218" t="s">
        <v>127</v>
      </c>
      <c r="E143" s="219" t="s">
        <v>191</v>
      </c>
      <c r="F143" s="220" t="s">
        <v>192</v>
      </c>
      <c r="G143" s="221" t="s">
        <v>193</v>
      </c>
      <c r="H143" s="222">
        <v>8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43</v>
      </c>
      <c r="O143" s="90"/>
      <c r="P143" s="228">
        <f>O143*H143</f>
        <v>0</v>
      </c>
      <c r="Q143" s="228">
        <v>3.0000000000000001E-05</v>
      </c>
      <c r="R143" s="228">
        <f>Q143*H143</f>
        <v>0.00024000000000000001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131</v>
      </c>
      <c r="AT143" s="230" t="s">
        <v>127</v>
      </c>
      <c r="AU143" s="230" t="s">
        <v>88</v>
      </c>
      <c r="AY143" s="16" t="s">
        <v>125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86</v>
      </c>
      <c r="BK143" s="231">
        <f>ROUND(I143*H143,2)</f>
        <v>0</v>
      </c>
      <c r="BL143" s="16" t="s">
        <v>131</v>
      </c>
      <c r="BM143" s="230" t="s">
        <v>194</v>
      </c>
    </row>
    <row r="144" s="2" customFormat="1" ht="24.15" customHeight="1">
      <c r="A144" s="37"/>
      <c r="B144" s="38"/>
      <c r="C144" s="248" t="s">
        <v>8</v>
      </c>
      <c r="D144" s="248" t="s">
        <v>195</v>
      </c>
      <c r="E144" s="249" t="s">
        <v>196</v>
      </c>
      <c r="F144" s="250" t="s">
        <v>197</v>
      </c>
      <c r="G144" s="251" t="s">
        <v>193</v>
      </c>
      <c r="H144" s="252">
        <v>8</v>
      </c>
      <c r="I144" s="253"/>
      <c r="J144" s="254">
        <f>ROUND(I144*H144,2)</f>
        <v>0</v>
      </c>
      <c r="K144" s="255"/>
      <c r="L144" s="256"/>
      <c r="M144" s="257" t="s">
        <v>1</v>
      </c>
      <c r="N144" s="258" t="s">
        <v>43</v>
      </c>
      <c r="O144" s="90"/>
      <c r="P144" s="228">
        <f>O144*H144</f>
        <v>0</v>
      </c>
      <c r="Q144" s="228">
        <v>0.0081799999999999998</v>
      </c>
      <c r="R144" s="228">
        <f>Q144*H144</f>
        <v>0.065439999999999998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162</v>
      </c>
      <c r="AT144" s="230" t="s">
        <v>195</v>
      </c>
      <c r="AU144" s="230" t="s">
        <v>88</v>
      </c>
      <c r="AY144" s="16" t="s">
        <v>125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86</v>
      </c>
      <c r="BK144" s="231">
        <f>ROUND(I144*H144,2)</f>
        <v>0</v>
      </c>
      <c r="BL144" s="16" t="s">
        <v>131</v>
      </c>
      <c r="BM144" s="230" t="s">
        <v>198</v>
      </c>
    </row>
    <row r="145" s="12" customFormat="1" ht="22.8" customHeight="1">
      <c r="A145" s="12"/>
      <c r="B145" s="202"/>
      <c r="C145" s="203"/>
      <c r="D145" s="204" t="s">
        <v>77</v>
      </c>
      <c r="E145" s="216" t="s">
        <v>199</v>
      </c>
      <c r="F145" s="216" t="s">
        <v>200</v>
      </c>
      <c r="G145" s="203"/>
      <c r="H145" s="203"/>
      <c r="I145" s="206"/>
      <c r="J145" s="217">
        <f>BK145</f>
        <v>0</v>
      </c>
      <c r="K145" s="203"/>
      <c r="L145" s="208"/>
      <c r="M145" s="209"/>
      <c r="N145" s="210"/>
      <c r="O145" s="210"/>
      <c r="P145" s="211">
        <f>P146</f>
        <v>0</v>
      </c>
      <c r="Q145" s="210"/>
      <c r="R145" s="211">
        <f>R146</f>
        <v>0</v>
      </c>
      <c r="S145" s="210"/>
      <c r="T145" s="212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3" t="s">
        <v>86</v>
      </c>
      <c r="AT145" s="214" t="s">
        <v>77</v>
      </c>
      <c r="AU145" s="214" t="s">
        <v>86</v>
      </c>
      <c r="AY145" s="213" t="s">
        <v>125</v>
      </c>
      <c r="BK145" s="215">
        <f>BK146</f>
        <v>0</v>
      </c>
    </row>
    <row r="146" s="2" customFormat="1" ht="16.5" customHeight="1">
      <c r="A146" s="37"/>
      <c r="B146" s="38"/>
      <c r="C146" s="218" t="s">
        <v>201</v>
      </c>
      <c r="D146" s="218" t="s">
        <v>127</v>
      </c>
      <c r="E146" s="219" t="s">
        <v>202</v>
      </c>
      <c r="F146" s="220" t="s">
        <v>203</v>
      </c>
      <c r="G146" s="221" t="s">
        <v>204</v>
      </c>
      <c r="H146" s="222">
        <v>67.665000000000006</v>
      </c>
      <c r="I146" s="223"/>
      <c r="J146" s="224">
        <f>ROUND(I146*H146,2)</f>
        <v>0</v>
      </c>
      <c r="K146" s="225"/>
      <c r="L146" s="43"/>
      <c r="M146" s="259" t="s">
        <v>1</v>
      </c>
      <c r="N146" s="260" t="s">
        <v>43</v>
      </c>
      <c r="O146" s="261"/>
      <c r="P146" s="262">
        <f>O146*H146</f>
        <v>0</v>
      </c>
      <c r="Q146" s="262">
        <v>0</v>
      </c>
      <c r="R146" s="262">
        <f>Q146*H146</f>
        <v>0</v>
      </c>
      <c r="S146" s="262">
        <v>0</v>
      </c>
      <c r="T146" s="26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131</v>
      </c>
      <c r="AT146" s="230" t="s">
        <v>127</v>
      </c>
      <c r="AU146" s="230" t="s">
        <v>88</v>
      </c>
      <c r="AY146" s="16" t="s">
        <v>125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86</v>
      </c>
      <c r="BK146" s="231">
        <f>ROUND(I146*H146,2)</f>
        <v>0</v>
      </c>
      <c r="BL146" s="16" t="s">
        <v>131</v>
      </c>
      <c r="BM146" s="230" t="s">
        <v>205</v>
      </c>
    </row>
    <row r="147" s="2" customFormat="1" ht="6.96" customHeight="1">
      <c r="A147" s="37"/>
      <c r="B147" s="65"/>
      <c r="C147" s="66"/>
      <c r="D147" s="66"/>
      <c r="E147" s="66"/>
      <c r="F147" s="66"/>
      <c r="G147" s="66"/>
      <c r="H147" s="66"/>
      <c r="I147" s="66"/>
      <c r="J147" s="66"/>
      <c r="K147" s="66"/>
      <c r="L147" s="43"/>
      <c r="M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</row>
  </sheetData>
  <sheetProtection sheet="1" autoFilter="0" formatColumns="0" formatRows="0" objects="1" scenarios="1" spinCount="100000" saltValue="8P5KxhfGFpA09O3LgJHxfXfGdk4vKmC0aXzfG+nvb7W6SuGWJ+nZqIqnthWHsAMXkFA09+6o5LMCghJzG2qY2w==" hashValue="SEQiU7r8AP2x1INe3AiZ9QURpIaK1BEgqdEc0spXrmOGy8fgecCCOOiZDIzIolqxHpnJ3ZSgP9ikEJOr/ThN+Q==" algorithmName="SHA-512" password="CC35"/>
  <autoFilter ref="C119:K146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91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88</v>
      </c>
    </row>
    <row r="4" s="1" customFormat="1" ht="24.96" customHeight="1">
      <c r="B4" s="19"/>
      <c r="D4" s="137" t="s">
        <v>98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Rekonstrukce rybníka Pivovárnice_v2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206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21. 1. 2021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29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31</v>
      </c>
      <c r="E20" s="37"/>
      <c r="F20" s="37"/>
      <c r="G20" s="37"/>
      <c r="H20" s="37"/>
      <c r="I20" s="139" t="s">
        <v>25</v>
      </c>
      <c r="J20" s="142" t="s">
        <v>32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33</v>
      </c>
      <c r="F21" s="37"/>
      <c r="G21" s="37"/>
      <c r="H21" s="37"/>
      <c r="I21" s="139" t="s">
        <v>28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35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36</v>
      </c>
      <c r="F24" s="37"/>
      <c r="G24" s="37"/>
      <c r="H24" s="37"/>
      <c r="I24" s="139" t="s">
        <v>28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37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38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40</v>
      </c>
      <c r="G32" s="37"/>
      <c r="H32" s="37"/>
      <c r="I32" s="151" t="s">
        <v>39</v>
      </c>
      <c r="J32" s="151" t="s">
        <v>41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42</v>
      </c>
      <c r="E33" s="139" t="s">
        <v>43</v>
      </c>
      <c r="F33" s="153">
        <f>ROUND((SUM(BE121:BE155)),  2)</f>
        <v>0</v>
      </c>
      <c r="G33" s="37"/>
      <c r="H33" s="37"/>
      <c r="I33" s="154">
        <v>0.20999999999999999</v>
      </c>
      <c r="J33" s="153">
        <f>ROUND(((SUM(BE121:BE155))*I33),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44</v>
      </c>
      <c r="F34" s="153">
        <f>ROUND((SUM(BF121:BF155)),  2)</f>
        <v>0</v>
      </c>
      <c r="G34" s="37"/>
      <c r="H34" s="37"/>
      <c r="I34" s="154">
        <v>0.14999999999999999</v>
      </c>
      <c r="J34" s="153">
        <f>ROUND(((SUM(BF121:BF155))*I34),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45</v>
      </c>
      <c r="F35" s="153">
        <f>ROUND((SUM(BG121:BG155)),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46</v>
      </c>
      <c r="F36" s="153">
        <f>ROUND((SUM(BH121:BH155)),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47</v>
      </c>
      <c r="F37" s="153">
        <f>ROUND((SUM(BI121:BI155)),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48</v>
      </c>
      <c r="E39" s="157"/>
      <c r="F39" s="157"/>
      <c r="G39" s="158" t="s">
        <v>49</v>
      </c>
      <c r="H39" s="159" t="s">
        <v>50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51</v>
      </c>
      <c r="E50" s="163"/>
      <c r="F50" s="163"/>
      <c r="G50" s="162" t="s">
        <v>52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53</v>
      </c>
      <c r="E61" s="165"/>
      <c r="F61" s="166" t="s">
        <v>54</v>
      </c>
      <c r="G61" s="164" t="s">
        <v>53</v>
      </c>
      <c r="H61" s="165"/>
      <c r="I61" s="165"/>
      <c r="J61" s="167" t="s">
        <v>54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55</v>
      </c>
      <c r="E65" s="168"/>
      <c r="F65" s="168"/>
      <c r="G65" s="162" t="s">
        <v>56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53</v>
      </c>
      <c r="E76" s="165"/>
      <c r="F76" s="166" t="s">
        <v>54</v>
      </c>
      <c r="G76" s="164" t="s">
        <v>53</v>
      </c>
      <c r="H76" s="165"/>
      <c r="I76" s="165"/>
      <c r="J76" s="167" t="s">
        <v>54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Rekonstrukce rybníka Pivovárnice_v2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SO02 - Rekonstrukce břehového opevnění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>k.ú. Kostomlátky</v>
      </c>
      <c r="G89" s="39"/>
      <c r="H89" s="39"/>
      <c r="I89" s="31" t="s">
        <v>22</v>
      </c>
      <c r="J89" s="78" t="str">
        <f>IF(J12="","",J12)</f>
        <v>21. 1. 2021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Obec Kostomlátky</v>
      </c>
      <c r="G91" s="39"/>
      <c r="H91" s="39"/>
      <c r="I91" s="31" t="s">
        <v>31</v>
      </c>
      <c r="J91" s="35" t="str">
        <f>E21</f>
        <v>Anylopex plus,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Ing. Libor Kouřík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102</v>
      </c>
      <c r="D94" s="175"/>
      <c r="E94" s="175"/>
      <c r="F94" s="175"/>
      <c r="G94" s="175"/>
      <c r="H94" s="175"/>
      <c r="I94" s="175"/>
      <c r="J94" s="176" t="s">
        <v>103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104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105</v>
      </c>
    </row>
    <row r="97" hidden="1" s="9" customFormat="1" ht="24.96" customHeight="1">
      <c r="A97" s="9"/>
      <c r="B97" s="178"/>
      <c r="C97" s="179"/>
      <c r="D97" s="180" t="s">
        <v>106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107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207</v>
      </c>
      <c r="E99" s="187"/>
      <c r="F99" s="187"/>
      <c r="G99" s="187"/>
      <c r="H99" s="187"/>
      <c r="I99" s="187"/>
      <c r="J99" s="188">
        <f>J141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208</v>
      </c>
      <c r="E100" s="187"/>
      <c r="F100" s="187"/>
      <c r="G100" s="187"/>
      <c r="H100" s="187"/>
      <c r="I100" s="187"/>
      <c r="J100" s="188">
        <f>J149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109</v>
      </c>
      <c r="E101" s="187"/>
      <c r="F101" s="187"/>
      <c r="G101" s="187"/>
      <c r="H101" s="187"/>
      <c r="I101" s="187"/>
      <c r="J101" s="188">
        <f>J154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hidden="1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hidden="1"/>
    <row r="105" hidden="1"/>
    <row r="106" hidden="1"/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110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Rekonstrukce rybníka Pivovárnice_v2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99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SO02 - Rekonstrukce břehového opevnění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k.ú. Kostomlátky</v>
      </c>
      <c r="G115" s="39"/>
      <c r="H115" s="39"/>
      <c r="I115" s="31" t="s">
        <v>22</v>
      </c>
      <c r="J115" s="78" t="str">
        <f>IF(J12="","",J12)</f>
        <v>21. 1. 2021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Obec Kostomlátky</v>
      </c>
      <c r="G117" s="39"/>
      <c r="H117" s="39"/>
      <c r="I117" s="31" t="s">
        <v>31</v>
      </c>
      <c r="J117" s="35" t="str">
        <f>E21</f>
        <v>Anylopex plus, s.r.o.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29</v>
      </c>
      <c r="D118" s="39"/>
      <c r="E118" s="39"/>
      <c r="F118" s="26" t="str">
        <f>IF(E18="","",E18)</f>
        <v>Vyplň údaj</v>
      </c>
      <c r="G118" s="39"/>
      <c r="H118" s="39"/>
      <c r="I118" s="31" t="s">
        <v>35</v>
      </c>
      <c r="J118" s="35" t="str">
        <f>E24</f>
        <v>Ing. Libor Kouřík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111</v>
      </c>
      <c r="D120" s="193" t="s">
        <v>63</v>
      </c>
      <c r="E120" s="193" t="s">
        <v>59</v>
      </c>
      <c r="F120" s="193" t="s">
        <v>60</v>
      </c>
      <c r="G120" s="193" t="s">
        <v>112</v>
      </c>
      <c r="H120" s="193" t="s">
        <v>113</v>
      </c>
      <c r="I120" s="193" t="s">
        <v>114</v>
      </c>
      <c r="J120" s="194" t="s">
        <v>103</v>
      </c>
      <c r="K120" s="195" t="s">
        <v>115</v>
      </c>
      <c r="L120" s="196"/>
      <c r="M120" s="99" t="s">
        <v>1</v>
      </c>
      <c r="N120" s="100" t="s">
        <v>42</v>
      </c>
      <c r="O120" s="100" t="s">
        <v>116</v>
      </c>
      <c r="P120" s="100" t="s">
        <v>117</v>
      </c>
      <c r="Q120" s="100" t="s">
        <v>118</v>
      </c>
      <c r="R120" s="100" t="s">
        <v>119</v>
      </c>
      <c r="S120" s="100" t="s">
        <v>120</v>
      </c>
      <c r="T120" s="101" t="s">
        <v>121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122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</f>
        <v>0</v>
      </c>
      <c r="Q121" s="103"/>
      <c r="R121" s="199">
        <f>R122</f>
        <v>375.15632279999994</v>
      </c>
      <c r="S121" s="103"/>
      <c r="T121" s="200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77</v>
      </c>
      <c r="AU121" s="16" t="s">
        <v>105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77</v>
      </c>
      <c r="E122" s="205" t="s">
        <v>123</v>
      </c>
      <c r="F122" s="205" t="s">
        <v>124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P123+P141+P149+P154</f>
        <v>0</v>
      </c>
      <c r="Q122" s="210"/>
      <c r="R122" s="211">
        <f>R123+R141+R149+R154</f>
        <v>375.15632279999994</v>
      </c>
      <c r="S122" s="210"/>
      <c r="T122" s="212">
        <f>T123+T141+T149+T154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86</v>
      </c>
      <c r="AT122" s="214" t="s">
        <v>77</v>
      </c>
      <c r="AU122" s="214" t="s">
        <v>78</v>
      </c>
      <c r="AY122" s="213" t="s">
        <v>125</v>
      </c>
      <c r="BK122" s="215">
        <f>BK123+BK141+BK149+BK154</f>
        <v>0</v>
      </c>
    </row>
    <row r="123" s="12" customFormat="1" ht="22.8" customHeight="1">
      <c r="A123" s="12"/>
      <c r="B123" s="202"/>
      <c r="C123" s="203"/>
      <c r="D123" s="204" t="s">
        <v>77</v>
      </c>
      <c r="E123" s="216" t="s">
        <v>86</v>
      </c>
      <c r="F123" s="216" t="s">
        <v>126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SUM(P124:P140)</f>
        <v>0</v>
      </c>
      <c r="Q123" s="210"/>
      <c r="R123" s="211">
        <f>SUM(R124:R140)</f>
        <v>374.93597079999995</v>
      </c>
      <c r="S123" s="210"/>
      <c r="T123" s="212">
        <f>SUM(T124:T140)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86</v>
      </c>
      <c r="AT123" s="214" t="s">
        <v>77</v>
      </c>
      <c r="AU123" s="214" t="s">
        <v>86</v>
      </c>
      <c r="AY123" s="213" t="s">
        <v>125</v>
      </c>
      <c r="BK123" s="215">
        <f>SUM(BK124:BK140)</f>
        <v>0</v>
      </c>
    </row>
    <row r="124" s="2" customFormat="1" ht="33" customHeight="1">
      <c r="A124" s="37"/>
      <c r="B124" s="38"/>
      <c r="C124" s="218" t="s">
        <v>86</v>
      </c>
      <c r="D124" s="218" t="s">
        <v>127</v>
      </c>
      <c r="E124" s="219" t="s">
        <v>142</v>
      </c>
      <c r="F124" s="220" t="s">
        <v>143</v>
      </c>
      <c r="G124" s="221" t="s">
        <v>130</v>
      </c>
      <c r="H124" s="222">
        <v>66.689999999999998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43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131</v>
      </c>
      <c r="AT124" s="230" t="s">
        <v>127</v>
      </c>
      <c r="AU124" s="230" t="s">
        <v>88</v>
      </c>
      <c r="AY124" s="16" t="s">
        <v>125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86</v>
      </c>
      <c r="BK124" s="231">
        <f>ROUND(I124*H124,2)</f>
        <v>0</v>
      </c>
      <c r="BL124" s="16" t="s">
        <v>131</v>
      </c>
      <c r="BM124" s="230" t="s">
        <v>209</v>
      </c>
    </row>
    <row r="125" s="13" customFormat="1">
      <c r="A125" s="13"/>
      <c r="B125" s="232"/>
      <c r="C125" s="233"/>
      <c r="D125" s="234" t="s">
        <v>133</v>
      </c>
      <c r="E125" s="235" t="s">
        <v>1</v>
      </c>
      <c r="F125" s="236" t="s">
        <v>210</v>
      </c>
      <c r="G125" s="233"/>
      <c r="H125" s="237">
        <v>66.689999999999998</v>
      </c>
      <c r="I125" s="238"/>
      <c r="J125" s="233"/>
      <c r="K125" s="233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133</v>
      </c>
      <c r="AU125" s="243" t="s">
        <v>88</v>
      </c>
      <c r="AV125" s="13" t="s">
        <v>88</v>
      </c>
      <c r="AW125" s="13" t="s">
        <v>34</v>
      </c>
      <c r="AX125" s="13" t="s">
        <v>86</v>
      </c>
      <c r="AY125" s="243" t="s">
        <v>125</v>
      </c>
    </row>
    <row r="126" s="2" customFormat="1" ht="24.15" customHeight="1">
      <c r="A126" s="37"/>
      <c r="B126" s="38"/>
      <c r="C126" s="218" t="s">
        <v>88</v>
      </c>
      <c r="D126" s="218" t="s">
        <v>127</v>
      </c>
      <c r="E126" s="219" t="s">
        <v>163</v>
      </c>
      <c r="F126" s="220" t="s">
        <v>164</v>
      </c>
      <c r="G126" s="221" t="s">
        <v>130</v>
      </c>
      <c r="H126" s="222">
        <v>285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43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131</v>
      </c>
      <c r="AT126" s="230" t="s">
        <v>127</v>
      </c>
      <c r="AU126" s="230" t="s">
        <v>88</v>
      </c>
      <c r="AY126" s="16" t="s">
        <v>125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86</v>
      </c>
      <c r="BK126" s="231">
        <f>ROUND(I126*H126,2)</f>
        <v>0</v>
      </c>
      <c r="BL126" s="16" t="s">
        <v>131</v>
      </c>
      <c r="BM126" s="230" t="s">
        <v>211</v>
      </c>
    </row>
    <row r="127" s="2" customFormat="1" ht="37.8" customHeight="1">
      <c r="A127" s="37"/>
      <c r="B127" s="38"/>
      <c r="C127" s="218" t="s">
        <v>141</v>
      </c>
      <c r="D127" s="218" t="s">
        <v>127</v>
      </c>
      <c r="E127" s="219" t="s">
        <v>212</v>
      </c>
      <c r="F127" s="220" t="s">
        <v>213</v>
      </c>
      <c r="G127" s="221" t="s">
        <v>130</v>
      </c>
      <c r="H127" s="222">
        <v>285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43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131</v>
      </c>
      <c r="AT127" s="230" t="s">
        <v>127</v>
      </c>
      <c r="AU127" s="230" t="s">
        <v>88</v>
      </c>
      <c r="AY127" s="16" t="s">
        <v>125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86</v>
      </c>
      <c r="BK127" s="231">
        <f>ROUND(I127*H127,2)</f>
        <v>0</v>
      </c>
      <c r="BL127" s="16" t="s">
        <v>131</v>
      </c>
      <c r="BM127" s="230" t="s">
        <v>214</v>
      </c>
    </row>
    <row r="128" s="2" customFormat="1" ht="24.15" customHeight="1">
      <c r="A128" s="37"/>
      <c r="B128" s="38"/>
      <c r="C128" s="218" t="s">
        <v>131</v>
      </c>
      <c r="D128" s="218" t="s">
        <v>127</v>
      </c>
      <c r="E128" s="219" t="s">
        <v>215</v>
      </c>
      <c r="F128" s="220" t="s">
        <v>216</v>
      </c>
      <c r="G128" s="221" t="s">
        <v>130</v>
      </c>
      <c r="H128" s="222">
        <v>285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43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131</v>
      </c>
      <c r="AT128" s="230" t="s">
        <v>127</v>
      </c>
      <c r="AU128" s="230" t="s">
        <v>88</v>
      </c>
      <c r="AY128" s="16" t="s">
        <v>125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86</v>
      </c>
      <c r="BK128" s="231">
        <f>ROUND(I128*H128,2)</f>
        <v>0</v>
      </c>
      <c r="BL128" s="16" t="s">
        <v>131</v>
      </c>
      <c r="BM128" s="230" t="s">
        <v>217</v>
      </c>
    </row>
    <row r="129" s="13" customFormat="1">
      <c r="A129" s="13"/>
      <c r="B129" s="232"/>
      <c r="C129" s="233"/>
      <c r="D129" s="234" t="s">
        <v>133</v>
      </c>
      <c r="E129" s="235" t="s">
        <v>1</v>
      </c>
      <c r="F129" s="236" t="s">
        <v>218</v>
      </c>
      <c r="G129" s="233"/>
      <c r="H129" s="237">
        <v>189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133</v>
      </c>
      <c r="AU129" s="243" t="s">
        <v>88</v>
      </c>
      <c r="AV129" s="13" t="s">
        <v>88</v>
      </c>
      <c r="AW129" s="13" t="s">
        <v>34</v>
      </c>
      <c r="AX129" s="13" t="s">
        <v>78</v>
      </c>
      <c r="AY129" s="243" t="s">
        <v>125</v>
      </c>
    </row>
    <row r="130" s="13" customFormat="1">
      <c r="A130" s="13"/>
      <c r="B130" s="232"/>
      <c r="C130" s="233"/>
      <c r="D130" s="234" t="s">
        <v>133</v>
      </c>
      <c r="E130" s="235" t="s">
        <v>1</v>
      </c>
      <c r="F130" s="236" t="s">
        <v>219</v>
      </c>
      <c r="G130" s="233"/>
      <c r="H130" s="237">
        <v>96</v>
      </c>
      <c r="I130" s="238"/>
      <c r="J130" s="233"/>
      <c r="K130" s="233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133</v>
      </c>
      <c r="AU130" s="243" t="s">
        <v>88</v>
      </c>
      <c r="AV130" s="13" t="s">
        <v>88</v>
      </c>
      <c r="AW130" s="13" t="s">
        <v>34</v>
      </c>
      <c r="AX130" s="13" t="s">
        <v>78</v>
      </c>
      <c r="AY130" s="243" t="s">
        <v>125</v>
      </c>
    </row>
    <row r="131" s="14" customFormat="1">
      <c r="A131" s="14"/>
      <c r="B131" s="264"/>
      <c r="C131" s="265"/>
      <c r="D131" s="234" t="s">
        <v>133</v>
      </c>
      <c r="E131" s="266" t="s">
        <v>1</v>
      </c>
      <c r="F131" s="267" t="s">
        <v>220</v>
      </c>
      <c r="G131" s="265"/>
      <c r="H131" s="268">
        <v>285</v>
      </c>
      <c r="I131" s="269"/>
      <c r="J131" s="265"/>
      <c r="K131" s="265"/>
      <c r="L131" s="270"/>
      <c r="M131" s="271"/>
      <c r="N131" s="272"/>
      <c r="O131" s="272"/>
      <c r="P131" s="272"/>
      <c r="Q131" s="272"/>
      <c r="R131" s="272"/>
      <c r="S131" s="272"/>
      <c r="T131" s="27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74" t="s">
        <v>133</v>
      </c>
      <c r="AU131" s="274" t="s">
        <v>88</v>
      </c>
      <c r="AV131" s="14" t="s">
        <v>131</v>
      </c>
      <c r="AW131" s="14" t="s">
        <v>34</v>
      </c>
      <c r="AX131" s="14" t="s">
        <v>86</v>
      </c>
      <c r="AY131" s="274" t="s">
        <v>125</v>
      </c>
    </row>
    <row r="132" s="2" customFormat="1" ht="24.15" customHeight="1">
      <c r="A132" s="37"/>
      <c r="B132" s="38"/>
      <c r="C132" s="218" t="s">
        <v>150</v>
      </c>
      <c r="D132" s="218" t="s">
        <v>127</v>
      </c>
      <c r="E132" s="219" t="s">
        <v>221</v>
      </c>
      <c r="F132" s="220" t="s">
        <v>222</v>
      </c>
      <c r="G132" s="221" t="s">
        <v>130</v>
      </c>
      <c r="H132" s="222">
        <v>155.29599999999999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43</v>
      </c>
      <c r="O132" s="90"/>
      <c r="P132" s="228">
        <f>O132*H132</f>
        <v>0</v>
      </c>
      <c r="Q132" s="228">
        <v>2.4142999999999999</v>
      </c>
      <c r="R132" s="228">
        <f>Q132*H132</f>
        <v>374.93113279999994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131</v>
      </c>
      <c r="AT132" s="230" t="s">
        <v>127</v>
      </c>
      <c r="AU132" s="230" t="s">
        <v>88</v>
      </c>
      <c r="AY132" s="16" t="s">
        <v>125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86</v>
      </c>
      <c r="BK132" s="231">
        <f>ROUND(I132*H132,2)</f>
        <v>0</v>
      </c>
      <c r="BL132" s="16" t="s">
        <v>131</v>
      </c>
      <c r="BM132" s="230" t="s">
        <v>223</v>
      </c>
    </row>
    <row r="133" s="13" customFormat="1">
      <c r="A133" s="13"/>
      <c r="B133" s="232"/>
      <c r="C133" s="233"/>
      <c r="D133" s="234" t="s">
        <v>133</v>
      </c>
      <c r="E133" s="235" t="s">
        <v>1</v>
      </c>
      <c r="F133" s="236" t="s">
        <v>224</v>
      </c>
      <c r="G133" s="233"/>
      <c r="H133" s="237">
        <v>133.56</v>
      </c>
      <c r="I133" s="238"/>
      <c r="J133" s="233"/>
      <c r="K133" s="233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133</v>
      </c>
      <c r="AU133" s="243" t="s">
        <v>88</v>
      </c>
      <c r="AV133" s="13" t="s">
        <v>88</v>
      </c>
      <c r="AW133" s="13" t="s">
        <v>34</v>
      </c>
      <c r="AX133" s="13" t="s">
        <v>78</v>
      </c>
      <c r="AY133" s="243" t="s">
        <v>125</v>
      </c>
    </row>
    <row r="134" s="13" customFormat="1">
      <c r="A134" s="13"/>
      <c r="B134" s="232"/>
      <c r="C134" s="233"/>
      <c r="D134" s="234" t="s">
        <v>133</v>
      </c>
      <c r="E134" s="235" t="s">
        <v>1</v>
      </c>
      <c r="F134" s="236" t="s">
        <v>225</v>
      </c>
      <c r="G134" s="233"/>
      <c r="H134" s="237">
        <v>21.736000000000001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133</v>
      </c>
      <c r="AU134" s="243" t="s">
        <v>88</v>
      </c>
      <c r="AV134" s="13" t="s">
        <v>88</v>
      </c>
      <c r="AW134" s="13" t="s">
        <v>34</v>
      </c>
      <c r="AX134" s="13" t="s">
        <v>78</v>
      </c>
      <c r="AY134" s="243" t="s">
        <v>125</v>
      </c>
    </row>
    <row r="135" s="14" customFormat="1">
      <c r="A135" s="14"/>
      <c r="B135" s="264"/>
      <c r="C135" s="265"/>
      <c r="D135" s="234" t="s">
        <v>133</v>
      </c>
      <c r="E135" s="266" t="s">
        <v>1</v>
      </c>
      <c r="F135" s="267" t="s">
        <v>220</v>
      </c>
      <c r="G135" s="265"/>
      <c r="H135" s="268">
        <v>155.29599999999999</v>
      </c>
      <c r="I135" s="269"/>
      <c r="J135" s="265"/>
      <c r="K135" s="265"/>
      <c r="L135" s="270"/>
      <c r="M135" s="271"/>
      <c r="N135" s="272"/>
      <c r="O135" s="272"/>
      <c r="P135" s="272"/>
      <c r="Q135" s="272"/>
      <c r="R135" s="272"/>
      <c r="S135" s="272"/>
      <c r="T135" s="27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74" t="s">
        <v>133</v>
      </c>
      <c r="AU135" s="274" t="s">
        <v>88</v>
      </c>
      <c r="AV135" s="14" t="s">
        <v>131</v>
      </c>
      <c r="AW135" s="14" t="s">
        <v>34</v>
      </c>
      <c r="AX135" s="14" t="s">
        <v>86</v>
      </c>
      <c r="AY135" s="274" t="s">
        <v>125</v>
      </c>
    </row>
    <row r="136" s="2" customFormat="1" ht="24.15" customHeight="1">
      <c r="A136" s="37"/>
      <c r="B136" s="38"/>
      <c r="C136" s="218" t="s">
        <v>154</v>
      </c>
      <c r="D136" s="218" t="s">
        <v>127</v>
      </c>
      <c r="E136" s="219" t="s">
        <v>175</v>
      </c>
      <c r="F136" s="220" t="s">
        <v>176</v>
      </c>
      <c r="G136" s="221" t="s">
        <v>177</v>
      </c>
      <c r="H136" s="222">
        <v>322.5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43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131</v>
      </c>
      <c r="AT136" s="230" t="s">
        <v>127</v>
      </c>
      <c r="AU136" s="230" t="s">
        <v>88</v>
      </c>
      <c r="AY136" s="16" t="s">
        <v>125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86</v>
      </c>
      <c r="BK136" s="231">
        <f>ROUND(I136*H136,2)</f>
        <v>0</v>
      </c>
      <c r="BL136" s="16" t="s">
        <v>131</v>
      </c>
      <c r="BM136" s="230" t="s">
        <v>226</v>
      </c>
    </row>
    <row r="137" s="13" customFormat="1">
      <c r="A137" s="13"/>
      <c r="B137" s="232"/>
      <c r="C137" s="233"/>
      <c r="D137" s="234" t="s">
        <v>133</v>
      </c>
      <c r="E137" s="235" t="s">
        <v>1</v>
      </c>
      <c r="F137" s="236" t="s">
        <v>227</v>
      </c>
      <c r="G137" s="233"/>
      <c r="H137" s="237">
        <v>322.5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133</v>
      </c>
      <c r="AU137" s="243" t="s">
        <v>88</v>
      </c>
      <c r="AV137" s="13" t="s">
        <v>88</v>
      </c>
      <c r="AW137" s="13" t="s">
        <v>34</v>
      </c>
      <c r="AX137" s="13" t="s">
        <v>86</v>
      </c>
      <c r="AY137" s="243" t="s">
        <v>125</v>
      </c>
    </row>
    <row r="138" s="2" customFormat="1" ht="24.15" customHeight="1">
      <c r="A138" s="37"/>
      <c r="B138" s="38"/>
      <c r="C138" s="218" t="s">
        <v>158</v>
      </c>
      <c r="D138" s="218" t="s">
        <v>127</v>
      </c>
      <c r="E138" s="219" t="s">
        <v>228</v>
      </c>
      <c r="F138" s="220" t="s">
        <v>229</v>
      </c>
      <c r="G138" s="221" t="s">
        <v>177</v>
      </c>
      <c r="H138" s="222">
        <v>322.5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43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131</v>
      </c>
      <c r="AT138" s="230" t="s">
        <v>127</v>
      </c>
      <c r="AU138" s="230" t="s">
        <v>88</v>
      </c>
      <c r="AY138" s="16" t="s">
        <v>125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86</v>
      </c>
      <c r="BK138" s="231">
        <f>ROUND(I138*H138,2)</f>
        <v>0</v>
      </c>
      <c r="BL138" s="16" t="s">
        <v>131</v>
      </c>
      <c r="BM138" s="230" t="s">
        <v>230</v>
      </c>
    </row>
    <row r="139" s="2" customFormat="1" ht="16.5" customHeight="1">
      <c r="A139" s="37"/>
      <c r="B139" s="38"/>
      <c r="C139" s="248" t="s">
        <v>162</v>
      </c>
      <c r="D139" s="248" t="s">
        <v>195</v>
      </c>
      <c r="E139" s="249" t="s">
        <v>231</v>
      </c>
      <c r="F139" s="250" t="s">
        <v>232</v>
      </c>
      <c r="G139" s="251" t="s">
        <v>233</v>
      </c>
      <c r="H139" s="252">
        <v>4.8380000000000001</v>
      </c>
      <c r="I139" s="253"/>
      <c r="J139" s="254">
        <f>ROUND(I139*H139,2)</f>
        <v>0</v>
      </c>
      <c r="K139" s="255"/>
      <c r="L139" s="256"/>
      <c r="M139" s="257" t="s">
        <v>1</v>
      </c>
      <c r="N139" s="258" t="s">
        <v>43</v>
      </c>
      <c r="O139" s="90"/>
      <c r="P139" s="228">
        <f>O139*H139</f>
        <v>0</v>
      </c>
      <c r="Q139" s="228">
        <v>0.001</v>
      </c>
      <c r="R139" s="228">
        <f>Q139*H139</f>
        <v>0.0048380000000000003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162</v>
      </c>
      <c r="AT139" s="230" t="s">
        <v>195</v>
      </c>
      <c r="AU139" s="230" t="s">
        <v>88</v>
      </c>
      <c r="AY139" s="16" t="s">
        <v>125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86</v>
      </c>
      <c r="BK139" s="231">
        <f>ROUND(I139*H139,2)</f>
        <v>0</v>
      </c>
      <c r="BL139" s="16" t="s">
        <v>131</v>
      </c>
      <c r="BM139" s="230" t="s">
        <v>234</v>
      </c>
    </row>
    <row r="140" s="13" customFormat="1">
      <c r="A140" s="13"/>
      <c r="B140" s="232"/>
      <c r="C140" s="233"/>
      <c r="D140" s="234" t="s">
        <v>133</v>
      </c>
      <c r="E140" s="233"/>
      <c r="F140" s="236" t="s">
        <v>235</v>
      </c>
      <c r="G140" s="233"/>
      <c r="H140" s="237">
        <v>4.8380000000000001</v>
      </c>
      <c r="I140" s="238"/>
      <c r="J140" s="233"/>
      <c r="K140" s="233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133</v>
      </c>
      <c r="AU140" s="243" t="s">
        <v>88</v>
      </c>
      <c r="AV140" s="13" t="s">
        <v>88</v>
      </c>
      <c r="AW140" s="13" t="s">
        <v>4</v>
      </c>
      <c r="AX140" s="13" t="s">
        <v>86</v>
      </c>
      <c r="AY140" s="243" t="s">
        <v>125</v>
      </c>
    </row>
    <row r="141" s="12" customFormat="1" ht="22.8" customHeight="1">
      <c r="A141" s="12"/>
      <c r="B141" s="202"/>
      <c r="C141" s="203"/>
      <c r="D141" s="204" t="s">
        <v>77</v>
      </c>
      <c r="E141" s="216" t="s">
        <v>88</v>
      </c>
      <c r="F141" s="216" t="s">
        <v>236</v>
      </c>
      <c r="G141" s="203"/>
      <c r="H141" s="203"/>
      <c r="I141" s="206"/>
      <c r="J141" s="217">
        <f>BK141</f>
        <v>0</v>
      </c>
      <c r="K141" s="203"/>
      <c r="L141" s="208"/>
      <c r="M141" s="209"/>
      <c r="N141" s="210"/>
      <c r="O141" s="210"/>
      <c r="P141" s="211">
        <f>SUM(P142:P148)</f>
        <v>0</v>
      </c>
      <c r="Q141" s="210"/>
      <c r="R141" s="211">
        <f>SUM(R142:R148)</f>
        <v>0.22035199999999999</v>
      </c>
      <c r="S141" s="210"/>
      <c r="T141" s="212">
        <f>SUM(T142:T148)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3" t="s">
        <v>86</v>
      </c>
      <c r="AT141" s="214" t="s">
        <v>77</v>
      </c>
      <c r="AU141" s="214" t="s">
        <v>86</v>
      </c>
      <c r="AY141" s="213" t="s">
        <v>125</v>
      </c>
      <c r="BK141" s="215">
        <f>SUM(BK142:BK148)</f>
        <v>0</v>
      </c>
    </row>
    <row r="142" s="2" customFormat="1" ht="24.15" customHeight="1">
      <c r="A142" s="37"/>
      <c r="B142" s="38"/>
      <c r="C142" s="218" t="s">
        <v>166</v>
      </c>
      <c r="D142" s="218" t="s">
        <v>127</v>
      </c>
      <c r="E142" s="219" t="s">
        <v>237</v>
      </c>
      <c r="F142" s="220" t="s">
        <v>238</v>
      </c>
      <c r="G142" s="221" t="s">
        <v>177</v>
      </c>
      <c r="H142" s="222">
        <v>550.88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43</v>
      </c>
      <c r="O142" s="90"/>
      <c r="P142" s="228">
        <f>O142*H142</f>
        <v>0</v>
      </c>
      <c r="Q142" s="228">
        <v>0.00010000000000000001</v>
      </c>
      <c r="R142" s="228">
        <f>Q142*H142</f>
        <v>0.055088000000000005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131</v>
      </c>
      <c r="AT142" s="230" t="s">
        <v>127</v>
      </c>
      <c r="AU142" s="230" t="s">
        <v>88</v>
      </c>
      <c r="AY142" s="16" t="s">
        <v>125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86</v>
      </c>
      <c r="BK142" s="231">
        <f>ROUND(I142*H142,2)</f>
        <v>0</v>
      </c>
      <c r="BL142" s="16" t="s">
        <v>131</v>
      </c>
      <c r="BM142" s="230" t="s">
        <v>239</v>
      </c>
    </row>
    <row r="143" s="2" customFormat="1">
      <c r="A143" s="37"/>
      <c r="B143" s="38"/>
      <c r="C143" s="39"/>
      <c r="D143" s="234" t="s">
        <v>139</v>
      </c>
      <c r="E143" s="39"/>
      <c r="F143" s="244" t="s">
        <v>240</v>
      </c>
      <c r="G143" s="39"/>
      <c r="H143" s="39"/>
      <c r="I143" s="245"/>
      <c r="J143" s="39"/>
      <c r="K143" s="39"/>
      <c r="L143" s="43"/>
      <c r="M143" s="246"/>
      <c r="N143" s="247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139</v>
      </c>
      <c r="AU143" s="16" t="s">
        <v>88</v>
      </c>
    </row>
    <row r="144" s="13" customFormat="1">
      <c r="A144" s="13"/>
      <c r="B144" s="232"/>
      <c r="C144" s="233"/>
      <c r="D144" s="234" t="s">
        <v>133</v>
      </c>
      <c r="E144" s="235" t="s">
        <v>1</v>
      </c>
      <c r="F144" s="236" t="s">
        <v>241</v>
      </c>
      <c r="G144" s="233"/>
      <c r="H144" s="237">
        <v>440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133</v>
      </c>
      <c r="AU144" s="243" t="s">
        <v>88</v>
      </c>
      <c r="AV144" s="13" t="s">
        <v>88</v>
      </c>
      <c r="AW144" s="13" t="s">
        <v>34</v>
      </c>
      <c r="AX144" s="13" t="s">
        <v>78</v>
      </c>
      <c r="AY144" s="243" t="s">
        <v>125</v>
      </c>
    </row>
    <row r="145" s="13" customFormat="1">
      <c r="A145" s="13"/>
      <c r="B145" s="232"/>
      <c r="C145" s="233"/>
      <c r="D145" s="234" t="s">
        <v>133</v>
      </c>
      <c r="E145" s="235" t="s">
        <v>1</v>
      </c>
      <c r="F145" s="236" t="s">
        <v>242</v>
      </c>
      <c r="G145" s="233"/>
      <c r="H145" s="237">
        <v>60.799999999999997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133</v>
      </c>
      <c r="AU145" s="243" t="s">
        <v>88</v>
      </c>
      <c r="AV145" s="13" t="s">
        <v>88</v>
      </c>
      <c r="AW145" s="13" t="s">
        <v>34</v>
      </c>
      <c r="AX145" s="13" t="s">
        <v>78</v>
      </c>
      <c r="AY145" s="243" t="s">
        <v>125</v>
      </c>
    </row>
    <row r="146" s="14" customFormat="1">
      <c r="A146" s="14"/>
      <c r="B146" s="264"/>
      <c r="C146" s="265"/>
      <c r="D146" s="234" t="s">
        <v>133</v>
      </c>
      <c r="E146" s="266" t="s">
        <v>1</v>
      </c>
      <c r="F146" s="267" t="s">
        <v>220</v>
      </c>
      <c r="G146" s="265"/>
      <c r="H146" s="268">
        <v>500.80000000000001</v>
      </c>
      <c r="I146" s="269"/>
      <c r="J146" s="265"/>
      <c r="K146" s="265"/>
      <c r="L146" s="270"/>
      <c r="M146" s="271"/>
      <c r="N146" s="272"/>
      <c r="O146" s="272"/>
      <c r="P146" s="272"/>
      <c r="Q146" s="272"/>
      <c r="R146" s="272"/>
      <c r="S146" s="272"/>
      <c r="T146" s="27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74" t="s">
        <v>133</v>
      </c>
      <c r="AU146" s="274" t="s">
        <v>88</v>
      </c>
      <c r="AV146" s="14" t="s">
        <v>131</v>
      </c>
      <c r="AW146" s="14" t="s">
        <v>34</v>
      </c>
      <c r="AX146" s="14" t="s">
        <v>86</v>
      </c>
      <c r="AY146" s="274" t="s">
        <v>125</v>
      </c>
    </row>
    <row r="147" s="13" customFormat="1">
      <c r="A147" s="13"/>
      <c r="B147" s="232"/>
      <c r="C147" s="233"/>
      <c r="D147" s="234" t="s">
        <v>133</v>
      </c>
      <c r="E147" s="233"/>
      <c r="F147" s="236" t="s">
        <v>243</v>
      </c>
      <c r="G147" s="233"/>
      <c r="H147" s="237">
        <v>550.88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133</v>
      </c>
      <c r="AU147" s="243" t="s">
        <v>88</v>
      </c>
      <c r="AV147" s="13" t="s">
        <v>88</v>
      </c>
      <c r="AW147" s="13" t="s">
        <v>4</v>
      </c>
      <c r="AX147" s="13" t="s">
        <v>86</v>
      </c>
      <c r="AY147" s="243" t="s">
        <v>125</v>
      </c>
    </row>
    <row r="148" s="2" customFormat="1" ht="24.15" customHeight="1">
      <c r="A148" s="37"/>
      <c r="B148" s="38"/>
      <c r="C148" s="248" t="s">
        <v>170</v>
      </c>
      <c r="D148" s="248" t="s">
        <v>195</v>
      </c>
      <c r="E148" s="249" t="s">
        <v>244</v>
      </c>
      <c r="F148" s="250" t="s">
        <v>245</v>
      </c>
      <c r="G148" s="251" t="s">
        <v>177</v>
      </c>
      <c r="H148" s="252">
        <v>550.88</v>
      </c>
      <c r="I148" s="253"/>
      <c r="J148" s="254">
        <f>ROUND(I148*H148,2)</f>
        <v>0</v>
      </c>
      <c r="K148" s="255"/>
      <c r="L148" s="256"/>
      <c r="M148" s="257" t="s">
        <v>1</v>
      </c>
      <c r="N148" s="258" t="s">
        <v>43</v>
      </c>
      <c r="O148" s="90"/>
      <c r="P148" s="228">
        <f>O148*H148</f>
        <v>0</v>
      </c>
      <c r="Q148" s="228">
        <v>0.00029999999999999997</v>
      </c>
      <c r="R148" s="228">
        <f>Q148*H148</f>
        <v>0.16526399999999999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162</v>
      </c>
      <c r="AT148" s="230" t="s">
        <v>195</v>
      </c>
      <c r="AU148" s="230" t="s">
        <v>88</v>
      </c>
      <c r="AY148" s="16" t="s">
        <v>125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86</v>
      </c>
      <c r="BK148" s="231">
        <f>ROUND(I148*H148,2)</f>
        <v>0</v>
      </c>
      <c r="BL148" s="16" t="s">
        <v>131</v>
      </c>
      <c r="BM148" s="230" t="s">
        <v>246</v>
      </c>
    </row>
    <row r="149" s="12" customFormat="1" ht="22.8" customHeight="1">
      <c r="A149" s="12"/>
      <c r="B149" s="202"/>
      <c r="C149" s="203"/>
      <c r="D149" s="204" t="s">
        <v>77</v>
      </c>
      <c r="E149" s="216" t="s">
        <v>131</v>
      </c>
      <c r="F149" s="216" t="s">
        <v>247</v>
      </c>
      <c r="G149" s="203"/>
      <c r="H149" s="203"/>
      <c r="I149" s="206"/>
      <c r="J149" s="217">
        <f>BK149</f>
        <v>0</v>
      </c>
      <c r="K149" s="203"/>
      <c r="L149" s="208"/>
      <c r="M149" s="209"/>
      <c r="N149" s="210"/>
      <c r="O149" s="210"/>
      <c r="P149" s="211">
        <f>SUM(P150:P153)</f>
        <v>0</v>
      </c>
      <c r="Q149" s="210"/>
      <c r="R149" s="211">
        <f>SUM(R150:R153)</f>
        <v>0</v>
      </c>
      <c r="S149" s="210"/>
      <c r="T149" s="212">
        <f>SUM(T150:T153)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3" t="s">
        <v>86</v>
      </c>
      <c r="AT149" s="214" t="s">
        <v>77</v>
      </c>
      <c r="AU149" s="214" t="s">
        <v>86</v>
      </c>
      <c r="AY149" s="213" t="s">
        <v>125</v>
      </c>
      <c r="BK149" s="215">
        <f>SUM(BK150:BK153)</f>
        <v>0</v>
      </c>
    </row>
    <row r="150" s="2" customFormat="1" ht="16.5" customHeight="1">
      <c r="A150" s="37"/>
      <c r="B150" s="38"/>
      <c r="C150" s="218" t="s">
        <v>174</v>
      </c>
      <c r="D150" s="218" t="s">
        <v>127</v>
      </c>
      <c r="E150" s="219" t="s">
        <v>248</v>
      </c>
      <c r="F150" s="220" t="s">
        <v>249</v>
      </c>
      <c r="G150" s="221" t="s">
        <v>177</v>
      </c>
      <c r="H150" s="222">
        <v>253.80000000000001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43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131</v>
      </c>
      <c r="AT150" s="230" t="s">
        <v>127</v>
      </c>
      <c r="AU150" s="230" t="s">
        <v>88</v>
      </c>
      <c r="AY150" s="16" t="s">
        <v>125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86</v>
      </c>
      <c r="BK150" s="231">
        <f>ROUND(I150*H150,2)</f>
        <v>0</v>
      </c>
      <c r="BL150" s="16" t="s">
        <v>131</v>
      </c>
      <c r="BM150" s="230" t="s">
        <v>250</v>
      </c>
    </row>
    <row r="151" s="13" customFormat="1">
      <c r="A151" s="13"/>
      <c r="B151" s="232"/>
      <c r="C151" s="233"/>
      <c r="D151" s="234" t="s">
        <v>133</v>
      </c>
      <c r="E151" s="235" t="s">
        <v>1</v>
      </c>
      <c r="F151" s="236" t="s">
        <v>251</v>
      </c>
      <c r="G151" s="233"/>
      <c r="H151" s="237">
        <v>231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133</v>
      </c>
      <c r="AU151" s="243" t="s">
        <v>88</v>
      </c>
      <c r="AV151" s="13" t="s">
        <v>88</v>
      </c>
      <c r="AW151" s="13" t="s">
        <v>34</v>
      </c>
      <c r="AX151" s="13" t="s">
        <v>78</v>
      </c>
      <c r="AY151" s="243" t="s">
        <v>125</v>
      </c>
    </row>
    <row r="152" s="13" customFormat="1">
      <c r="A152" s="13"/>
      <c r="B152" s="232"/>
      <c r="C152" s="233"/>
      <c r="D152" s="234" t="s">
        <v>133</v>
      </c>
      <c r="E152" s="235" t="s">
        <v>1</v>
      </c>
      <c r="F152" s="236" t="s">
        <v>252</v>
      </c>
      <c r="G152" s="233"/>
      <c r="H152" s="237">
        <v>22.800000000000001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133</v>
      </c>
      <c r="AU152" s="243" t="s">
        <v>88</v>
      </c>
      <c r="AV152" s="13" t="s">
        <v>88</v>
      </c>
      <c r="AW152" s="13" t="s">
        <v>34</v>
      </c>
      <c r="AX152" s="13" t="s">
        <v>78</v>
      </c>
      <c r="AY152" s="243" t="s">
        <v>125</v>
      </c>
    </row>
    <row r="153" s="14" customFormat="1">
      <c r="A153" s="14"/>
      <c r="B153" s="264"/>
      <c r="C153" s="265"/>
      <c r="D153" s="234" t="s">
        <v>133</v>
      </c>
      <c r="E153" s="266" t="s">
        <v>1</v>
      </c>
      <c r="F153" s="267" t="s">
        <v>220</v>
      </c>
      <c r="G153" s="265"/>
      <c r="H153" s="268">
        <v>253.80000000000001</v>
      </c>
      <c r="I153" s="269"/>
      <c r="J153" s="265"/>
      <c r="K153" s="265"/>
      <c r="L153" s="270"/>
      <c r="M153" s="271"/>
      <c r="N153" s="272"/>
      <c r="O153" s="272"/>
      <c r="P153" s="272"/>
      <c r="Q153" s="272"/>
      <c r="R153" s="272"/>
      <c r="S153" s="272"/>
      <c r="T153" s="27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74" t="s">
        <v>133</v>
      </c>
      <c r="AU153" s="274" t="s">
        <v>88</v>
      </c>
      <c r="AV153" s="14" t="s">
        <v>131</v>
      </c>
      <c r="AW153" s="14" t="s">
        <v>34</v>
      </c>
      <c r="AX153" s="14" t="s">
        <v>86</v>
      </c>
      <c r="AY153" s="274" t="s">
        <v>125</v>
      </c>
    </row>
    <row r="154" s="12" customFormat="1" ht="22.8" customHeight="1">
      <c r="A154" s="12"/>
      <c r="B154" s="202"/>
      <c r="C154" s="203"/>
      <c r="D154" s="204" t="s">
        <v>77</v>
      </c>
      <c r="E154" s="216" t="s">
        <v>199</v>
      </c>
      <c r="F154" s="216" t="s">
        <v>200</v>
      </c>
      <c r="G154" s="203"/>
      <c r="H154" s="203"/>
      <c r="I154" s="206"/>
      <c r="J154" s="217">
        <f>BK154</f>
        <v>0</v>
      </c>
      <c r="K154" s="203"/>
      <c r="L154" s="208"/>
      <c r="M154" s="209"/>
      <c r="N154" s="210"/>
      <c r="O154" s="210"/>
      <c r="P154" s="211">
        <f>P155</f>
        <v>0</v>
      </c>
      <c r="Q154" s="210"/>
      <c r="R154" s="211">
        <f>R155</f>
        <v>0</v>
      </c>
      <c r="S154" s="210"/>
      <c r="T154" s="212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3" t="s">
        <v>86</v>
      </c>
      <c r="AT154" s="214" t="s">
        <v>77</v>
      </c>
      <c r="AU154" s="214" t="s">
        <v>86</v>
      </c>
      <c r="AY154" s="213" t="s">
        <v>125</v>
      </c>
      <c r="BK154" s="215">
        <f>BK155</f>
        <v>0</v>
      </c>
    </row>
    <row r="155" s="2" customFormat="1" ht="16.5" customHeight="1">
      <c r="A155" s="37"/>
      <c r="B155" s="38"/>
      <c r="C155" s="218" t="s">
        <v>181</v>
      </c>
      <c r="D155" s="218" t="s">
        <v>127</v>
      </c>
      <c r="E155" s="219" t="s">
        <v>202</v>
      </c>
      <c r="F155" s="220" t="s">
        <v>203</v>
      </c>
      <c r="G155" s="221" t="s">
        <v>204</v>
      </c>
      <c r="H155" s="222">
        <v>375.15600000000001</v>
      </c>
      <c r="I155" s="223"/>
      <c r="J155" s="224">
        <f>ROUND(I155*H155,2)</f>
        <v>0</v>
      </c>
      <c r="K155" s="225"/>
      <c r="L155" s="43"/>
      <c r="M155" s="259" t="s">
        <v>1</v>
      </c>
      <c r="N155" s="260" t="s">
        <v>43</v>
      </c>
      <c r="O155" s="261"/>
      <c r="P155" s="262">
        <f>O155*H155</f>
        <v>0</v>
      </c>
      <c r="Q155" s="262">
        <v>0</v>
      </c>
      <c r="R155" s="262">
        <f>Q155*H155</f>
        <v>0</v>
      </c>
      <c r="S155" s="262">
        <v>0</v>
      </c>
      <c r="T155" s="26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131</v>
      </c>
      <c r="AT155" s="230" t="s">
        <v>127</v>
      </c>
      <c r="AU155" s="230" t="s">
        <v>88</v>
      </c>
      <c r="AY155" s="16" t="s">
        <v>125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86</v>
      </c>
      <c r="BK155" s="231">
        <f>ROUND(I155*H155,2)</f>
        <v>0</v>
      </c>
      <c r="BL155" s="16" t="s">
        <v>131</v>
      </c>
      <c r="BM155" s="230" t="s">
        <v>253</v>
      </c>
    </row>
    <row r="156" s="2" customFormat="1" ht="6.96" customHeight="1">
      <c r="A156" s="37"/>
      <c r="B156" s="65"/>
      <c r="C156" s="66"/>
      <c r="D156" s="66"/>
      <c r="E156" s="66"/>
      <c r="F156" s="66"/>
      <c r="G156" s="66"/>
      <c r="H156" s="66"/>
      <c r="I156" s="66"/>
      <c r="J156" s="66"/>
      <c r="K156" s="66"/>
      <c r="L156" s="43"/>
      <c r="M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</row>
  </sheetData>
  <sheetProtection sheet="1" autoFilter="0" formatColumns="0" formatRows="0" objects="1" scenarios="1" spinCount="100000" saltValue="DnOsFSHtbZ1923W1cOxVF0OSx9roEUyvdrhjIPROQPplap69H0DJbCxEj7MzcASGb/tTZ/Xkicr1BId2gkfbiA==" hashValue="3yUhcTetVx8LWdO1Ecm30yRzJfEGCcN9t3OenQdxPpQRlV9SoYxvuFdzbDljE8r2UipahdZW/8DjsvJoLeklCg==" algorithmName="SHA-512" password="CC35"/>
  <autoFilter ref="C120:K155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88</v>
      </c>
    </row>
    <row r="4" s="1" customFormat="1" ht="24.96" customHeight="1">
      <c r="B4" s="19"/>
      <c r="D4" s="137" t="s">
        <v>98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Rekonstrukce rybníka Pivovárnice_v2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254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21. 1. 2021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29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31</v>
      </c>
      <c r="E20" s="37"/>
      <c r="F20" s="37"/>
      <c r="G20" s="37"/>
      <c r="H20" s="37"/>
      <c r="I20" s="139" t="s">
        <v>25</v>
      </c>
      <c r="J20" s="142" t="s">
        <v>32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33</v>
      </c>
      <c r="F21" s="37"/>
      <c r="G21" s="37"/>
      <c r="H21" s="37"/>
      <c r="I21" s="139" t="s">
        <v>28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35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36</v>
      </c>
      <c r="F24" s="37"/>
      <c r="G24" s="37"/>
      <c r="H24" s="37"/>
      <c r="I24" s="139" t="s">
        <v>28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37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38</v>
      </c>
      <c r="E30" s="37"/>
      <c r="F30" s="37"/>
      <c r="G30" s="37"/>
      <c r="H30" s="37"/>
      <c r="I30" s="37"/>
      <c r="J30" s="150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40</v>
      </c>
      <c r="G32" s="37"/>
      <c r="H32" s="37"/>
      <c r="I32" s="151" t="s">
        <v>39</v>
      </c>
      <c r="J32" s="151" t="s">
        <v>41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42</v>
      </c>
      <c r="E33" s="139" t="s">
        <v>43</v>
      </c>
      <c r="F33" s="153">
        <f>ROUND((SUM(BE122:BE157)),  2)</f>
        <v>0</v>
      </c>
      <c r="G33" s="37"/>
      <c r="H33" s="37"/>
      <c r="I33" s="154">
        <v>0.20999999999999999</v>
      </c>
      <c r="J33" s="153">
        <f>ROUND(((SUM(BE122:BE157))*I33),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44</v>
      </c>
      <c r="F34" s="153">
        <f>ROUND((SUM(BF122:BF157)),  2)</f>
        <v>0</v>
      </c>
      <c r="G34" s="37"/>
      <c r="H34" s="37"/>
      <c r="I34" s="154">
        <v>0.14999999999999999</v>
      </c>
      <c r="J34" s="153">
        <f>ROUND(((SUM(BF122:BF157))*I34),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45</v>
      </c>
      <c r="F35" s="153">
        <f>ROUND((SUM(BG122:BG157)),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46</v>
      </c>
      <c r="F36" s="153">
        <f>ROUND((SUM(BH122:BH157)),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47</v>
      </c>
      <c r="F37" s="153">
        <f>ROUND((SUM(BI122:BI157)),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48</v>
      </c>
      <c r="E39" s="157"/>
      <c r="F39" s="157"/>
      <c r="G39" s="158" t="s">
        <v>49</v>
      </c>
      <c r="H39" s="159" t="s">
        <v>50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51</v>
      </c>
      <c r="E50" s="163"/>
      <c r="F50" s="163"/>
      <c r="G50" s="162" t="s">
        <v>52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53</v>
      </c>
      <c r="E61" s="165"/>
      <c r="F61" s="166" t="s">
        <v>54</v>
      </c>
      <c r="G61" s="164" t="s">
        <v>53</v>
      </c>
      <c r="H61" s="165"/>
      <c r="I61" s="165"/>
      <c r="J61" s="167" t="s">
        <v>54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55</v>
      </c>
      <c r="E65" s="168"/>
      <c r="F65" s="168"/>
      <c r="G65" s="162" t="s">
        <v>56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53</v>
      </c>
      <c r="E76" s="165"/>
      <c r="F76" s="166" t="s">
        <v>54</v>
      </c>
      <c r="G76" s="164" t="s">
        <v>53</v>
      </c>
      <c r="H76" s="165"/>
      <c r="I76" s="165"/>
      <c r="J76" s="167" t="s">
        <v>54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Rekonstrukce rybníka Pivovárnice_v2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SO03 - Sedimentační tůň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>k.ú. Kostomlátky</v>
      </c>
      <c r="G89" s="39"/>
      <c r="H89" s="39"/>
      <c r="I89" s="31" t="s">
        <v>22</v>
      </c>
      <c r="J89" s="78" t="str">
        <f>IF(J12="","",J12)</f>
        <v>21. 1. 2021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Obec Kostomlátky</v>
      </c>
      <c r="G91" s="39"/>
      <c r="H91" s="39"/>
      <c r="I91" s="31" t="s">
        <v>31</v>
      </c>
      <c r="J91" s="35" t="str">
        <f>E21</f>
        <v>Anylopex plus,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Ing. Libor Kouřík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102</v>
      </c>
      <c r="D94" s="175"/>
      <c r="E94" s="175"/>
      <c r="F94" s="175"/>
      <c r="G94" s="175"/>
      <c r="H94" s="175"/>
      <c r="I94" s="175"/>
      <c r="J94" s="176" t="s">
        <v>103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104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105</v>
      </c>
    </row>
    <row r="97" hidden="1" s="9" customFormat="1" ht="24.96" customHeight="1">
      <c r="A97" s="9"/>
      <c r="B97" s="178"/>
      <c r="C97" s="179"/>
      <c r="D97" s="180" t="s">
        <v>106</v>
      </c>
      <c r="E97" s="181"/>
      <c r="F97" s="181"/>
      <c r="G97" s="181"/>
      <c r="H97" s="181"/>
      <c r="I97" s="181"/>
      <c r="J97" s="182">
        <f>J123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107</v>
      </c>
      <c r="E98" s="187"/>
      <c r="F98" s="187"/>
      <c r="G98" s="187"/>
      <c r="H98" s="187"/>
      <c r="I98" s="187"/>
      <c r="J98" s="188">
        <f>J124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207</v>
      </c>
      <c r="E99" s="187"/>
      <c r="F99" s="187"/>
      <c r="G99" s="187"/>
      <c r="H99" s="187"/>
      <c r="I99" s="187"/>
      <c r="J99" s="188">
        <f>J140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208</v>
      </c>
      <c r="E100" s="187"/>
      <c r="F100" s="187"/>
      <c r="G100" s="187"/>
      <c r="H100" s="187"/>
      <c r="I100" s="187"/>
      <c r="J100" s="188">
        <f>J145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255</v>
      </c>
      <c r="E101" s="187"/>
      <c r="F101" s="187"/>
      <c r="G101" s="187"/>
      <c r="H101" s="187"/>
      <c r="I101" s="187"/>
      <c r="J101" s="188">
        <f>J147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4"/>
      <c r="C102" s="185"/>
      <c r="D102" s="186" t="s">
        <v>109</v>
      </c>
      <c r="E102" s="187"/>
      <c r="F102" s="187"/>
      <c r="G102" s="187"/>
      <c r="H102" s="187"/>
      <c r="I102" s="187"/>
      <c r="J102" s="188">
        <f>J156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hidden="1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hidden="1"/>
    <row r="106" hidden="1"/>
    <row r="107" hidden="1"/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110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73" t="str">
        <f>E7</f>
        <v>Rekonstrukce rybníka Pivovárnice_v2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99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SO03 - Sedimentační tůň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>k.ú. Kostomlátky</v>
      </c>
      <c r="G116" s="39"/>
      <c r="H116" s="39"/>
      <c r="I116" s="31" t="s">
        <v>22</v>
      </c>
      <c r="J116" s="78" t="str">
        <f>IF(J12="","",J12)</f>
        <v>21. 1. 2021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9"/>
      <c r="E118" s="39"/>
      <c r="F118" s="26" t="str">
        <f>E15</f>
        <v>Obec Kostomlátky</v>
      </c>
      <c r="G118" s="39"/>
      <c r="H118" s="39"/>
      <c r="I118" s="31" t="s">
        <v>31</v>
      </c>
      <c r="J118" s="35" t="str">
        <f>E21</f>
        <v>Anylopex plus, s.r.o.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29</v>
      </c>
      <c r="D119" s="39"/>
      <c r="E119" s="39"/>
      <c r="F119" s="26" t="str">
        <f>IF(E18="","",E18)</f>
        <v>Vyplň údaj</v>
      </c>
      <c r="G119" s="39"/>
      <c r="H119" s="39"/>
      <c r="I119" s="31" t="s">
        <v>35</v>
      </c>
      <c r="J119" s="35" t="str">
        <f>E24</f>
        <v>Ing. Libor Kouřík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90"/>
      <c r="B121" s="191"/>
      <c r="C121" s="192" t="s">
        <v>111</v>
      </c>
      <c r="D121" s="193" t="s">
        <v>63</v>
      </c>
      <c r="E121" s="193" t="s">
        <v>59</v>
      </c>
      <c r="F121" s="193" t="s">
        <v>60</v>
      </c>
      <c r="G121" s="193" t="s">
        <v>112</v>
      </c>
      <c r="H121" s="193" t="s">
        <v>113</v>
      </c>
      <c r="I121" s="193" t="s">
        <v>114</v>
      </c>
      <c r="J121" s="194" t="s">
        <v>103</v>
      </c>
      <c r="K121" s="195" t="s">
        <v>115</v>
      </c>
      <c r="L121" s="196"/>
      <c r="M121" s="99" t="s">
        <v>1</v>
      </c>
      <c r="N121" s="100" t="s">
        <v>42</v>
      </c>
      <c r="O121" s="100" t="s">
        <v>116</v>
      </c>
      <c r="P121" s="100" t="s">
        <v>117</v>
      </c>
      <c r="Q121" s="100" t="s">
        <v>118</v>
      </c>
      <c r="R121" s="100" t="s">
        <v>119</v>
      </c>
      <c r="S121" s="100" t="s">
        <v>120</v>
      </c>
      <c r="T121" s="101" t="s">
        <v>121</v>
      </c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</row>
    <row r="122" s="2" customFormat="1" ht="22.8" customHeight="1">
      <c r="A122" s="37"/>
      <c r="B122" s="38"/>
      <c r="C122" s="106" t="s">
        <v>122</v>
      </c>
      <c r="D122" s="39"/>
      <c r="E122" s="39"/>
      <c r="F122" s="39"/>
      <c r="G122" s="39"/>
      <c r="H122" s="39"/>
      <c r="I122" s="39"/>
      <c r="J122" s="197">
        <f>BK122</f>
        <v>0</v>
      </c>
      <c r="K122" s="39"/>
      <c r="L122" s="43"/>
      <c r="M122" s="102"/>
      <c r="N122" s="198"/>
      <c r="O122" s="103"/>
      <c r="P122" s="199">
        <f>P123</f>
        <v>0</v>
      </c>
      <c r="Q122" s="103"/>
      <c r="R122" s="199">
        <f>R123</f>
        <v>26.543072840000001</v>
      </c>
      <c r="S122" s="103"/>
      <c r="T122" s="200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77</v>
      </c>
      <c r="AU122" s="16" t="s">
        <v>105</v>
      </c>
      <c r="BK122" s="201">
        <f>BK123</f>
        <v>0</v>
      </c>
    </row>
    <row r="123" s="12" customFormat="1" ht="25.92" customHeight="1">
      <c r="A123" s="12"/>
      <c r="B123" s="202"/>
      <c r="C123" s="203"/>
      <c r="D123" s="204" t="s">
        <v>77</v>
      </c>
      <c r="E123" s="205" t="s">
        <v>123</v>
      </c>
      <c r="F123" s="205" t="s">
        <v>124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P124+P140+P145+P147+P156</f>
        <v>0</v>
      </c>
      <c r="Q123" s="210"/>
      <c r="R123" s="211">
        <f>R124+R140+R145+R147+R156</f>
        <v>26.543072840000001</v>
      </c>
      <c r="S123" s="210"/>
      <c r="T123" s="212">
        <f>T124+T140+T145+T147+T156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86</v>
      </c>
      <c r="AT123" s="214" t="s">
        <v>77</v>
      </c>
      <c r="AU123" s="214" t="s">
        <v>78</v>
      </c>
      <c r="AY123" s="213" t="s">
        <v>125</v>
      </c>
      <c r="BK123" s="215">
        <f>BK124+BK140+BK145+BK147+BK156</f>
        <v>0</v>
      </c>
    </row>
    <row r="124" s="12" customFormat="1" ht="22.8" customHeight="1">
      <c r="A124" s="12"/>
      <c r="B124" s="202"/>
      <c r="C124" s="203"/>
      <c r="D124" s="204" t="s">
        <v>77</v>
      </c>
      <c r="E124" s="216" t="s">
        <v>86</v>
      </c>
      <c r="F124" s="216" t="s">
        <v>126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SUM(P125:P139)</f>
        <v>0</v>
      </c>
      <c r="Q124" s="210"/>
      <c r="R124" s="211">
        <f>SUM(R125:R139)</f>
        <v>10.262274999999999</v>
      </c>
      <c r="S124" s="210"/>
      <c r="T124" s="212">
        <f>SUM(T125:T139)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86</v>
      </c>
      <c r="AT124" s="214" t="s">
        <v>77</v>
      </c>
      <c r="AU124" s="214" t="s">
        <v>86</v>
      </c>
      <c r="AY124" s="213" t="s">
        <v>125</v>
      </c>
      <c r="BK124" s="215">
        <f>SUM(BK125:BK139)</f>
        <v>0</v>
      </c>
    </row>
    <row r="125" s="2" customFormat="1" ht="24.15" customHeight="1">
      <c r="A125" s="37"/>
      <c r="B125" s="38"/>
      <c r="C125" s="218" t="s">
        <v>86</v>
      </c>
      <c r="D125" s="218" t="s">
        <v>127</v>
      </c>
      <c r="E125" s="219" t="s">
        <v>135</v>
      </c>
      <c r="F125" s="220" t="s">
        <v>136</v>
      </c>
      <c r="G125" s="221" t="s">
        <v>137</v>
      </c>
      <c r="H125" s="222">
        <v>50</v>
      </c>
      <c r="I125" s="223"/>
      <c r="J125" s="224">
        <f>ROUND(I125*H125,2)</f>
        <v>0</v>
      </c>
      <c r="K125" s="225"/>
      <c r="L125" s="43"/>
      <c r="M125" s="226" t="s">
        <v>1</v>
      </c>
      <c r="N125" s="227" t="s">
        <v>43</v>
      </c>
      <c r="O125" s="90"/>
      <c r="P125" s="228">
        <f>O125*H125</f>
        <v>0</v>
      </c>
      <c r="Q125" s="228">
        <v>3.0000000000000001E-05</v>
      </c>
      <c r="R125" s="228">
        <f>Q125*H125</f>
        <v>0.0015</v>
      </c>
      <c r="S125" s="228">
        <v>0</v>
      </c>
      <c r="T125" s="22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0" t="s">
        <v>131</v>
      </c>
      <c r="AT125" s="230" t="s">
        <v>127</v>
      </c>
      <c r="AU125" s="230" t="s">
        <v>88</v>
      </c>
      <c r="AY125" s="16" t="s">
        <v>125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6" t="s">
        <v>86</v>
      </c>
      <c r="BK125" s="231">
        <f>ROUND(I125*H125,2)</f>
        <v>0</v>
      </c>
      <c r="BL125" s="16" t="s">
        <v>131</v>
      </c>
      <c r="BM125" s="230" t="s">
        <v>256</v>
      </c>
    </row>
    <row r="126" s="2" customFormat="1">
      <c r="A126" s="37"/>
      <c r="B126" s="38"/>
      <c r="C126" s="39"/>
      <c r="D126" s="234" t="s">
        <v>139</v>
      </c>
      <c r="E126" s="39"/>
      <c r="F126" s="244" t="s">
        <v>140</v>
      </c>
      <c r="G126" s="39"/>
      <c r="H126" s="39"/>
      <c r="I126" s="245"/>
      <c r="J126" s="39"/>
      <c r="K126" s="39"/>
      <c r="L126" s="43"/>
      <c r="M126" s="246"/>
      <c r="N126" s="247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139</v>
      </c>
      <c r="AU126" s="16" t="s">
        <v>88</v>
      </c>
    </row>
    <row r="127" s="2" customFormat="1" ht="24.15" customHeight="1">
      <c r="A127" s="37"/>
      <c r="B127" s="38"/>
      <c r="C127" s="218" t="s">
        <v>88</v>
      </c>
      <c r="D127" s="218" t="s">
        <v>127</v>
      </c>
      <c r="E127" s="219" t="s">
        <v>151</v>
      </c>
      <c r="F127" s="220" t="s">
        <v>152</v>
      </c>
      <c r="G127" s="221" t="s">
        <v>130</v>
      </c>
      <c r="H127" s="222">
        <v>140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43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131</v>
      </c>
      <c r="AT127" s="230" t="s">
        <v>127</v>
      </c>
      <c r="AU127" s="230" t="s">
        <v>88</v>
      </c>
      <c r="AY127" s="16" t="s">
        <v>125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86</v>
      </c>
      <c r="BK127" s="231">
        <f>ROUND(I127*H127,2)</f>
        <v>0</v>
      </c>
      <c r="BL127" s="16" t="s">
        <v>131</v>
      </c>
      <c r="BM127" s="230" t="s">
        <v>257</v>
      </c>
    </row>
    <row r="128" s="2" customFormat="1" ht="24.15" customHeight="1">
      <c r="A128" s="37"/>
      <c r="B128" s="38"/>
      <c r="C128" s="218" t="s">
        <v>141</v>
      </c>
      <c r="D128" s="218" t="s">
        <v>127</v>
      </c>
      <c r="E128" s="219" t="s">
        <v>146</v>
      </c>
      <c r="F128" s="220" t="s">
        <v>147</v>
      </c>
      <c r="G128" s="221" t="s">
        <v>130</v>
      </c>
      <c r="H128" s="222">
        <v>14.25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43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131</v>
      </c>
      <c r="AT128" s="230" t="s">
        <v>127</v>
      </c>
      <c r="AU128" s="230" t="s">
        <v>88</v>
      </c>
      <c r="AY128" s="16" t="s">
        <v>125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86</v>
      </c>
      <c r="BK128" s="231">
        <f>ROUND(I128*H128,2)</f>
        <v>0</v>
      </c>
      <c r="BL128" s="16" t="s">
        <v>131</v>
      </c>
      <c r="BM128" s="230" t="s">
        <v>258</v>
      </c>
    </row>
    <row r="129" s="13" customFormat="1">
      <c r="A129" s="13"/>
      <c r="B129" s="232"/>
      <c r="C129" s="233"/>
      <c r="D129" s="234" t="s">
        <v>133</v>
      </c>
      <c r="E129" s="235" t="s">
        <v>1</v>
      </c>
      <c r="F129" s="236" t="s">
        <v>259</v>
      </c>
      <c r="G129" s="233"/>
      <c r="H129" s="237">
        <v>14.25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133</v>
      </c>
      <c r="AU129" s="243" t="s">
        <v>88</v>
      </c>
      <c r="AV129" s="13" t="s">
        <v>88</v>
      </c>
      <c r="AW129" s="13" t="s">
        <v>34</v>
      </c>
      <c r="AX129" s="13" t="s">
        <v>86</v>
      </c>
      <c r="AY129" s="243" t="s">
        <v>125</v>
      </c>
    </row>
    <row r="130" s="2" customFormat="1" ht="24.15" customHeight="1">
      <c r="A130" s="37"/>
      <c r="B130" s="38"/>
      <c r="C130" s="218" t="s">
        <v>131</v>
      </c>
      <c r="D130" s="218" t="s">
        <v>127</v>
      </c>
      <c r="E130" s="219" t="s">
        <v>155</v>
      </c>
      <c r="F130" s="220" t="s">
        <v>156</v>
      </c>
      <c r="G130" s="221" t="s">
        <v>130</v>
      </c>
      <c r="H130" s="222">
        <v>140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43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131</v>
      </c>
      <c r="AT130" s="230" t="s">
        <v>127</v>
      </c>
      <c r="AU130" s="230" t="s">
        <v>88</v>
      </c>
      <c r="AY130" s="16" t="s">
        <v>125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86</v>
      </c>
      <c r="BK130" s="231">
        <f>ROUND(I130*H130,2)</f>
        <v>0</v>
      </c>
      <c r="BL130" s="16" t="s">
        <v>131</v>
      </c>
      <c r="BM130" s="230" t="s">
        <v>260</v>
      </c>
    </row>
    <row r="131" s="2" customFormat="1" ht="33" customHeight="1">
      <c r="A131" s="37"/>
      <c r="B131" s="38"/>
      <c r="C131" s="218" t="s">
        <v>150</v>
      </c>
      <c r="D131" s="218" t="s">
        <v>127</v>
      </c>
      <c r="E131" s="219" t="s">
        <v>159</v>
      </c>
      <c r="F131" s="220" t="s">
        <v>160</v>
      </c>
      <c r="G131" s="221" t="s">
        <v>130</v>
      </c>
      <c r="H131" s="222">
        <v>280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43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131</v>
      </c>
      <c r="AT131" s="230" t="s">
        <v>127</v>
      </c>
      <c r="AU131" s="230" t="s">
        <v>88</v>
      </c>
      <c r="AY131" s="16" t="s">
        <v>125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86</v>
      </c>
      <c r="BK131" s="231">
        <f>ROUND(I131*H131,2)</f>
        <v>0</v>
      </c>
      <c r="BL131" s="16" t="s">
        <v>131</v>
      </c>
      <c r="BM131" s="230" t="s">
        <v>261</v>
      </c>
    </row>
    <row r="132" s="2" customFormat="1" ht="37.8" customHeight="1">
      <c r="A132" s="37"/>
      <c r="B132" s="38"/>
      <c r="C132" s="218" t="s">
        <v>154</v>
      </c>
      <c r="D132" s="218" t="s">
        <v>127</v>
      </c>
      <c r="E132" s="219" t="s">
        <v>167</v>
      </c>
      <c r="F132" s="220" t="s">
        <v>168</v>
      </c>
      <c r="G132" s="221" t="s">
        <v>130</v>
      </c>
      <c r="H132" s="222">
        <v>140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43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131</v>
      </c>
      <c r="AT132" s="230" t="s">
        <v>127</v>
      </c>
      <c r="AU132" s="230" t="s">
        <v>88</v>
      </c>
      <c r="AY132" s="16" t="s">
        <v>125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86</v>
      </c>
      <c r="BK132" s="231">
        <f>ROUND(I132*H132,2)</f>
        <v>0</v>
      </c>
      <c r="BL132" s="16" t="s">
        <v>131</v>
      </c>
      <c r="BM132" s="230" t="s">
        <v>262</v>
      </c>
    </row>
    <row r="133" s="2" customFormat="1" ht="24.15" customHeight="1">
      <c r="A133" s="37"/>
      <c r="B133" s="38"/>
      <c r="C133" s="218" t="s">
        <v>158</v>
      </c>
      <c r="D133" s="218" t="s">
        <v>127</v>
      </c>
      <c r="E133" s="219" t="s">
        <v>163</v>
      </c>
      <c r="F133" s="220" t="s">
        <v>164</v>
      </c>
      <c r="G133" s="221" t="s">
        <v>130</v>
      </c>
      <c r="H133" s="222">
        <v>140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43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131</v>
      </c>
      <c r="AT133" s="230" t="s">
        <v>127</v>
      </c>
      <c r="AU133" s="230" t="s">
        <v>88</v>
      </c>
      <c r="AY133" s="16" t="s">
        <v>125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86</v>
      </c>
      <c r="BK133" s="231">
        <f>ROUND(I133*H133,2)</f>
        <v>0</v>
      </c>
      <c r="BL133" s="16" t="s">
        <v>131</v>
      </c>
      <c r="BM133" s="230" t="s">
        <v>263</v>
      </c>
    </row>
    <row r="134" s="2" customFormat="1" ht="16.5" customHeight="1">
      <c r="A134" s="37"/>
      <c r="B134" s="38"/>
      <c r="C134" s="218" t="s">
        <v>162</v>
      </c>
      <c r="D134" s="218" t="s">
        <v>127</v>
      </c>
      <c r="E134" s="219" t="s">
        <v>171</v>
      </c>
      <c r="F134" s="220" t="s">
        <v>172</v>
      </c>
      <c r="G134" s="221" t="s">
        <v>130</v>
      </c>
      <c r="H134" s="222">
        <v>140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43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131</v>
      </c>
      <c r="AT134" s="230" t="s">
        <v>127</v>
      </c>
      <c r="AU134" s="230" t="s">
        <v>88</v>
      </c>
      <c r="AY134" s="16" t="s">
        <v>125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86</v>
      </c>
      <c r="BK134" s="231">
        <f>ROUND(I134*H134,2)</f>
        <v>0</v>
      </c>
      <c r="BL134" s="16" t="s">
        <v>131</v>
      </c>
      <c r="BM134" s="230" t="s">
        <v>264</v>
      </c>
    </row>
    <row r="135" s="2" customFormat="1" ht="24.15" customHeight="1">
      <c r="A135" s="37"/>
      <c r="B135" s="38"/>
      <c r="C135" s="218" t="s">
        <v>166</v>
      </c>
      <c r="D135" s="218" t="s">
        <v>127</v>
      </c>
      <c r="E135" s="219" t="s">
        <v>215</v>
      </c>
      <c r="F135" s="220" t="s">
        <v>216</v>
      </c>
      <c r="G135" s="221" t="s">
        <v>130</v>
      </c>
      <c r="H135" s="222">
        <v>14.25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43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131</v>
      </c>
      <c r="AT135" s="230" t="s">
        <v>127</v>
      </c>
      <c r="AU135" s="230" t="s">
        <v>88</v>
      </c>
      <c r="AY135" s="16" t="s">
        <v>125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86</v>
      </c>
      <c r="BK135" s="231">
        <f>ROUND(I135*H135,2)</f>
        <v>0</v>
      </c>
      <c r="BL135" s="16" t="s">
        <v>131</v>
      </c>
      <c r="BM135" s="230" t="s">
        <v>265</v>
      </c>
    </row>
    <row r="136" s="2" customFormat="1" ht="24.15" customHeight="1">
      <c r="A136" s="37"/>
      <c r="B136" s="38"/>
      <c r="C136" s="218" t="s">
        <v>170</v>
      </c>
      <c r="D136" s="218" t="s">
        <v>127</v>
      </c>
      <c r="E136" s="219" t="s">
        <v>175</v>
      </c>
      <c r="F136" s="220" t="s">
        <v>176</v>
      </c>
      <c r="G136" s="221" t="s">
        <v>177</v>
      </c>
      <c r="H136" s="222">
        <v>1400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43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131</v>
      </c>
      <c r="AT136" s="230" t="s">
        <v>127</v>
      </c>
      <c r="AU136" s="230" t="s">
        <v>88</v>
      </c>
      <c r="AY136" s="16" t="s">
        <v>125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86</v>
      </c>
      <c r="BK136" s="231">
        <f>ROUND(I136*H136,2)</f>
        <v>0</v>
      </c>
      <c r="BL136" s="16" t="s">
        <v>131</v>
      </c>
      <c r="BM136" s="230" t="s">
        <v>266</v>
      </c>
    </row>
    <row r="137" s="2" customFormat="1">
      <c r="A137" s="37"/>
      <c r="B137" s="38"/>
      <c r="C137" s="39"/>
      <c r="D137" s="234" t="s">
        <v>139</v>
      </c>
      <c r="E137" s="39"/>
      <c r="F137" s="244" t="s">
        <v>179</v>
      </c>
      <c r="G137" s="39"/>
      <c r="H137" s="39"/>
      <c r="I137" s="245"/>
      <c r="J137" s="39"/>
      <c r="K137" s="39"/>
      <c r="L137" s="43"/>
      <c r="M137" s="246"/>
      <c r="N137" s="247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139</v>
      </c>
      <c r="AU137" s="16" t="s">
        <v>88</v>
      </c>
    </row>
    <row r="138" s="2" customFormat="1" ht="24.15" customHeight="1">
      <c r="A138" s="37"/>
      <c r="B138" s="38"/>
      <c r="C138" s="218" t="s">
        <v>174</v>
      </c>
      <c r="D138" s="218" t="s">
        <v>127</v>
      </c>
      <c r="E138" s="219" t="s">
        <v>182</v>
      </c>
      <c r="F138" s="220" t="s">
        <v>183</v>
      </c>
      <c r="G138" s="221" t="s">
        <v>177</v>
      </c>
      <c r="H138" s="222">
        <v>280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43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131</v>
      </c>
      <c r="AT138" s="230" t="s">
        <v>127</v>
      </c>
      <c r="AU138" s="230" t="s">
        <v>88</v>
      </c>
      <c r="AY138" s="16" t="s">
        <v>125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86</v>
      </c>
      <c r="BK138" s="231">
        <f>ROUND(I138*H138,2)</f>
        <v>0</v>
      </c>
      <c r="BL138" s="16" t="s">
        <v>131</v>
      </c>
      <c r="BM138" s="230" t="s">
        <v>267</v>
      </c>
    </row>
    <row r="139" s="2" customFormat="1" ht="24.15" customHeight="1">
      <c r="A139" s="37"/>
      <c r="B139" s="38"/>
      <c r="C139" s="218" t="s">
        <v>181</v>
      </c>
      <c r="D139" s="218" t="s">
        <v>127</v>
      </c>
      <c r="E139" s="219" t="s">
        <v>221</v>
      </c>
      <c r="F139" s="220" t="s">
        <v>222</v>
      </c>
      <c r="G139" s="221" t="s">
        <v>130</v>
      </c>
      <c r="H139" s="222">
        <v>4.25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43</v>
      </c>
      <c r="O139" s="90"/>
      <c r="P139" s="228">
        <f>O139*H139</f>
        <v>0</v>
      </c>
      <c r="Q139" s="228">
        <v>2.4142999999999999</v>
      </c>
      <c r="R139" s="228">
        <f>Q139*H139</f>
        <v>10.260774999999999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131</v>
      </c>
      <c r="AT139" s="230" t="s">
        <v>127</v>
      </c>
      <c r="AU139" s="230" t="s">
        <v>88</v>
      </c>
      <c r="AY139" s="16" t="s">
        <v>125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86</v>
      </c>
      <c r="BK139" s="231">
        <f>ROUND(I139*H139,2)</f>
        <v>0</v>
      </c>
      <c r="BL139" s="16" t="s">
        <v>131</v>
      </c>
      <c r="BM139" s="230" t="s">
        <v>268</v>
      </c>
    </row>
    <row r="140" s="12" customFormat="1" ht="22.8" customHeight="1">
      <c r="A140" s="12"/>
      <c r="B140" s="202"/>
      <c r="C140" s="203"/>
      <c r="D140" s="204" t="s">
        <v>77</v>
      </c>
      <c r="E140" s="216" t="s">
        <v>88</v>
      </c>
      <c r="F140" s="216" t="s">
        <v>236</v>
      </c>
      <c r="G140" s="203"/>
      <c r="H140" s="203"/>
      <c r="I140" s="206"/>
      <c r="J140" s="217">
        <f>BK140</f>
        <v>0</v>
      </c>
      <c r="K140" s="203"/>
      <c r="L140" s="208"/>
      <c r="M140" s="209"/>
      <c r="N140" s="210"/>
      <c r="O140" s="210"/>
      <c r="P140" s="211">
        <f>SUM(P141:P144)</f>
        <v>0</v>
      </c>
      <c r="Q140" s="210"/>
      <c r="R140" s="211">
        <f>SUM(R141:R144)</f>
        <v>2.2010278400000001</v>
      </c>
      <c r="S140" s="210"/>
      <c r="T140" s="212">
        <f>SUM(T141:T144)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3" t="s">
        <v>86</v>
      </c>
      <c r="AT140" s="214" t="s">
        <v>77</v>
      </c>
      <c r="AU140" s="214" t="s">
        <v>86</v>
      </c>
      <c r="AY140" s="213" t="s">
        <v>125</v>
      </c>
      <c r="BK140" s="215">
        <f>SUM(BK141:BK144)</f>
        <v>0</v>
      </c>
    </row>
    <row r="141" s="2" customFormat="1" ht="24.15" customHeight="1">
      <c r="A141" s="37"/>
      <c r="B141" s="38"/>
      <c r="C141" s="218" t="s">
        <v>185</v>
      </c>
      <c r="D141" s="218" t="s">
        <v>127</v>
      </c>
      <c r="E141" s="219" t="s">
        <v>269</v>
      </c>
      <c r="F141" s="220" t="s">
        <v>270</v>
      </c>
      <c r="G141" s="221" t="s">
        <v>130</v>
      </c>
      <c r="H141" s="222">
        <v>0.72599999999999998</v>
      </c>
      <c r="I141" s="223"/>
      <c r="J141" s="224">
        <f>ROUND(I141*H141,2)</f>
        <v>0</v>
      </c>
      <c r="K141" s="225"/>
      <c r="L141" s="43"/>
      <c r="M141" s="226" t="s">
        <v>1</v>
      </c>
      <c r="N141" s="227" t="s">
        <v>43</v>
      </c>
      <c r="O141" s="90"/>
      <c r="P141" s="228">
        <f>O141*H141</f>
        <v>0</v>
      </c>
      <c r="Q141" s="228">
        <v>2.1600000000000001</v>
      </c>
      <c r="R141" s="228">
        <f>Q141*H141</f>
        <v>1.56816</v>
      </c>
      <c r="S141" s="228">
        <v>0</v>
      </c>
      <c r="T141" s="22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131</v>
      </c>
      <c r="AT141" s="230" t="s">
        <v>127</v>
      </c>
      <c r="AU141" s="230" t="s">
        <v>88</v>
      </c>
      <c r="AY141" s="16" t="s">
        <v>125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86</v>
      </c>
      <c r="BK141" s="231">
        <f>ROUND(I141*H141,2)</f>
        <v>0</v>
      </c>
      <c r="BL141" s="16" t="s">
        <v>131</v>
      </c>
      <c r="BM141" s="230" t="s">
        <v>271</v>
      </c>
    </row>
    <row r="142" s="13" customFormat="1">
      <c r="A142" s="13"/>
      <c r="B142" s="232"/>
      <c r="C142" s="233"/>
      <c r="D142" s="234" t="s">
        <v>133</v>
      </c>
      <c r="E142" s="235" t="s">
        <v>1</v>
      </c>
      <c r="F142" s="236" t="s">
        <v>272</v>
      </c>
      <c r="G142" s="233"/>
      <c r="H142" s="237">
        <v>0.72599999999999998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133</v>
      </c>
      <c r="AU142" s="243" t="s">
        <v>88</v>
      </c>
      <c r="AV142" s="13" t="s">
        <v>88</v>
      </c>
      <c r="AW142" s="13" t="s">
        <v>34</v>
      </c>
      <c r="AX142" s="13" t="s">
        <v>86</v>
      </c>
      <c r="AY142" s="243" t="s">
        <v>125</v>
      </c>
    </row>
    <row r="143" s="2" customFormat="1" ht="24.15" customHeight="1">
      <c r="A143" s="37"/>
      <c r="B143" s="38"/>
      <c r="C143" s="218" t="s">
        <v>190</v>
      </c>
      <c r="D143" s="218" t="s">
        <v>127</v>
      </c>
      <c r="E143" s="219" t="s">
        <v>273</v>
      </c>
      <c r="F143" s="220" t="s">
        <v>274</v>
      </c>
      <c r="G143" s="221" t="s">
        <v>130</v>
      </c>
      <c r="H143" s="222">
        <v>0.25600000000000001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43</v>
      </c>
      <c r="O143" s="90"/>
      <c r="P143" s="228">
        <f>O143*H143</f>
        <v>0</v>
      </c>
      <c r="Q143" s="228">
        <v>2.47214</v>
      </c>
      <c r="R143" s="228">
        <f>Q143*H143</f>
        <v>0.63286783999999996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131</v>
      </c>
      <c r="AT143" s="230" t="s">
        <v>127</v>
      </c>
      <c r="AU143" s="230" t="s">
        <v>88</v>
      </c>
      <c r="AY143" s="16" t="s">
        <v>125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86</v>
      </c>
      <c r="BK143" s="231">
        <f>ROUND(I143*H143,2)</f>
        <v>0</v>
      </c>
      <c r="BL143" s="16" t="s">
        <v>131</v>
      </c>
      <c r="BM143" s="230" t="s">
        <v>275</v>
      </c>
    </row>
    <row r="144" s="13" customFormat="1">
      <c r="A144" s="13"/>
      <c r="B144" s="232"/>
      <c r="C144" s="233"/>
      <c r="D144" s="234" t="s">
        <v>133</v>
      </c>
      <c r="E144" s="235" t="s">
        <v>1</v>
      </c>
      <c r="F144" s="236" t="s">
        <v>276</v>
      </c>
      <c r="G144" s="233"/>
      <c r="H144" s="237">
        <v>0.25600000000000001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133</v>
      </c>
      <c r="AU144" s="243" t="s">
        <v>88</v>
      </c>
      <c r="AV144" s="13" t="s">
        <v>88</v>
      </c>
      <c r="AW144" s="13" t="s">
        <v>34</v>
      </c>
      <c r="AX144" s="13" t="s">
        <v>86</v>
      </c>
      <c r="AY144" s="243" t="s">
        <v>125</v>
      </c>
    </row>
    <row r="145" s="12" customFormat="1" ht="22.8" customHeight="1">
      <c r="A145" s="12"/>
      <c r="B145" s="202"/>
      <c r="C145" s="203"/>
      <c r="D145" s="204" t="s">
        <v>77</v>
      </c>
      <c r="E145" s="216" t="s">
        <v>131</v>
      </c>
      <c r="F145" s="216" t="s">
        <v>247</v>
      </c>
      <c r="G145" s="203"/>
      <c r="H145" s="203"/>
      <c r="I145" s="206"/>
      <c r="J145" s="217">
        <f>BK145</f>
        <v>0</v>
      </c>
      <c r="K145" s="203"/>
      <c r="L145" s="208"/>
      <c r="M145" s="209"/>
      <c r="N145" s="210"/>
      <c r="O145" s="210"/>
      <c r="P145" s="211">
        <f>P146</f>
        <v>0</v>
      </c>
      <c r="Q145" s="210"/>
      <c r="R145" s="211">
        <f>R146</f>
        <v>0</v>
      </c>
      <c r="S145" s="210"/>
      <c r="T145" s="212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3" t="s">
        <v>86</v>
      </c>
      <c r="AT145" s="214" t="s">
        <v>77</v>
      </c>
      <c r="AU145" s="214" t="s">
        <v>86</v>
      </c>
      <c r="AY145" s="213" t="s">
        <v>125</v>
      </c>
      <c r="BK145" s="215">
        <f>BK146</f>
        <v>0</v>
      </c>
    </row>
    <row r="146" s="2" customFormat="1" ht="16.5" customHeight="1">
      <c r="A146" s="37"/>
      <c r="B146" s="38"/>
      <c r="C146" s="218" t="s">
        <v>8</v>
      </c>
      <c r="D146" s="218" t="s">
        <v>127</v>
      </c>
      <c r="E146" s="219" t="s">
        <v>248</v>
      </c>
      <c r="F146" s="220" t="s">
        <v>249</v>
      </c>
      <c r="G146" s="221" t="s">
        <v>177</v>
      </c>
      <c r="H146" s="222">
        <v>12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43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131</v>
      </c>
      <c r="AT146" s="230" t="s">
        <v>127</v>
      </c>
      <c r="AU146" s="230" t="s">
        <v>88</v>
      </c>
      <c r="AY146" s="16" t="s">
        <v>125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86</v>
      </c>
      <c r="BK146" s="231">
        <f>ROUND(I146*H146,2)</f>
        <v>0</v>
      </c>
      <c r="BL146" s="16" t="s">
        <v>131</v>
      </c>
      <c r="BM146" s="230" t="s">
        <v>277</v>
      </c>
    </row>
    <row r="147" s="12" customFormat="1" ht="22.8" customHeight="1">
      <c r="A147" s="12"/>
      <c r="B147" s="202"/>
      <c r="C147" s="203"/>
      <c r="D147" s="204" t="s">
        <v>77</v>
      </c>
      <c r="E147" s="216" t="s">
        <v>166</v>
      </c>
      <c r="F147" s="216" t="s">
        <v>278</v>
      </c>
      <c r="G147" s="203"/>
      <c r="H147" s="203"/>
      <c r="I147" s="206"/>
      <c r="J147" s="217">
        <f>BK147</f>
        <v>0</v>
      </c>
      <c r="K147" s="203"/>
      <c r="L147" s="208"/>
      <c r="M147" s="209"/>
      <c r="N147" s="210"/>
      <c r="O147" s="210"/>
      <c r="P147" s="211">
        <f>SUM(P148:P155)</f>
        <v>0</v>
      </c>
      <c r="Q147" s="210"/>
      <c r="R147" s="211">
        <f>SUM(R148:R155)</f>
        <v>14.07977</v>
      </c>
      <c r="S147" s="210"/>
      <c r="T147" s="212">
        <f>SUM(T148:T155)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3" t="s">
        <v>86</v>
      </c>
      <c r="AT147" s="214" t="s">
        <v>77</v>
      </c>
      <c r="AU147" s="214" t="s">
        <v>86</v>
      </c>
      <c r="AY147" s="213" t="s">
        <v>125</v>
      </c>
      <c r="BK147" s="215">
        <f>SUM(BK148:BK155)</f>
        <v>0</v>
      </c>
    </row>
    <row r="148" s="2" customFormat="1" ht="24.15" customHeight="1">
      <c r="A148" s="37"/>
      <c r="B148" s="38"/>
      <c r="C148" s="218" t="s">
        <v>201</v>
      </c>
      <c r="D148" s="218" t="s">
        <v>127</v>
      </c>
      <c r="E148" s="219" t="s">
        <v>279</v>
      </c>
      <c r="F148" s="220" t="s">
        <v>280</v>
      </c>
      <c r="G148" s="221" t="s">
        <v>281</v>
      </c>
      <c r="H148" s="222">
        <v>2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43</v>
      </c>
      <c r="O148" s="90"/>
      <c r="P148" s="228">
        <f>O148*H148</f>
        <v>0</v>
      </c>
      <c r="Q148" s="228">
        <v>0.14401</v>
      </c>
      <c r="R148" s="228">
        <f>Q148*H148</f>
        <v>0.28802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131</v>
      </c>
      <c r="AT148" s="230" t="s">
        <v>127</v>
      </c>
      <c r="AU148" s="230" t="s">
        <v>88</v>
      </c>
      <c r="AY148" s="16" t="s">
        <v>125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86</v>
      </c>
      <c r="BK148" s="231">
        <f>ROUND(I148*H148,2)</f>
        <v>0</v>
      </c>
      <c r="BL148" s="16" t="s">
        <v>131</v>
      </c>
      <c r="BM148" s="230" t="s">
        <v>282</v>
      </c>
    </row>
    <row r="149" s="2" customFormat="1" ht="16.5" customHeight="1">
      <c r="A149" s="37"/>
      <c r="B149" s="38"/>
      <c r="C149" s="248" t="s">
        <v>283</v>
      </c>
      <c r="D149" s="248" t="s">
        <v>195</v>
      </c>
      <c r="E149" s="249" t="s">
        <v>284</v>
      </c>
      <c r="F149" s="250" t="s">
        <v>285</v>
      </c>
      <c r="G149" s="251" t="s">
        <v>281</v>
      </c>
      <c r="H149" s="252">
        <v>2</v>
      </c>
      <c r="I149" s="253"/>
      <c r="J149" s="254">
        <f>ROUND(I149*H149,2)</f>
        <v>0</v>
      </c>
      <c r="K149" s="255"/>
      <c r="L149" s="256"/>
      <c r="M149" s="257" t="s">
        <v>1</v>
      </c>
      <c r="N149" s="258" t="s">
        <v>43</v>
      </c>
      <c r="O149" s="90"/>
      <c r="P149" s="228">
        <f>O149*H149</f>
        <v>0</v>
      </c>
      <c r="Q149" s="228">
        <v>5.9379999999999997</v>
      </c>
      <c r="R149" s="228">
        <f>Q149*H149</f>
        <v>11.875999999999999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162</v>
      </c>
      <c r="AT149" s="230" t="s">
        <v>195</v>
      </c>
      <c r="AU149" s="230" t="s">
        <v>88</v>
      </c>
      <c r="AY149" s="16" t="s">
        <v>125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86</v>
      </c>
      <c r="BK149" s="231">
        <f>ROUND(I149*H149,2)</f>
        <v>0</v>
      </c>
      <c r="BL149" s="16" t="s">
        <v>131</v>
      </c>
      <c r="BM149" s="230" t="s">
        <v>286</v>
      </c>
    </row>
    <row r="150" s="2" customFormat="1" ht="16.5" customHeight="1">
      <c r="A150" s="37"/>
      <c r="B150" s="38"/>
      <c r="C150" s="218" t="s">
        <v>287</v>
      </c>
      <c r="D150" s="218" t="s">
        <v>127</v>
      </c>
      <c r="E150" s="219" t="s">
        <v>288</v>
      </c>
      <c r="F150" s="220" t="s">
        <v>289</v>
      </c>
      <c r="G150" s="221" t="s">
        <v>290</v>
      </c>
      <c r="H150" s="222">
        <v>1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43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131</v>
      </c>
      <c r="AT150" s="230" t="s">
        <v>127</v>
      </c>
      <c r="AU150" s="230" t="s">
        <v>88</v>
      </c>
      <c r="AY150" s="16" t="s">
        <v>125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86</v>
      </c>
      <c r="BK150" s="231">
        <f>ROUND(I150*H150,2)</f>
        <v>0</v>
      </c>
      <c r="BL150" s="16" t="s">
        <v>131</v>
      </c>
      <c r="BM150" s="230" t="s">
        <v>291</v>
      </c>
    </row>
    <row r="151" s="2" customFormat="1">
      <c r="A151" s="37"/>
      <c r="B151" s="38"/>
      <c r="C151" s="39"/>
      <c r="D151" s="234" t="s">
        <v>139</v>
      </c>
      <c r="E151" s="39"/>
      <c r="F151" s="244" t="s">
        <v>292</v>
      </c>
      <c r="G151" s="39"/>
      <c r="H151" s="39"/>
      <c r="I151" s="245"/>
      <c r="J151" s="39"/>
      <c r="K151" s="39"/>
      <c r="L151" s="43"/>
      <c r="M151" s="246"/>
      <c r="N151" s="247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139</v>
      </c>
      <c r="AU151" s="16" t="s">
        <v>88</v>
      </c>
    </row>
    <row r="152" s="2" customFormat="1" ht="33" customHeight="1">
      <c r="A152" s="37"/>
      <c r="B152" s="38"/>
      <c r="C152" s="218" t="s">
        <v>293</v>
      </c>
      <c r="D152" s="218" t="s">
        <v>127</v>
      </c>
      <c r="E152" s="219" t="s">
        <v>294</v>
      </c>
      <c r="F152" s="220" t="s">
        <v>295</v>
      </c>
      <c r="G152" s="221" t="s">
        <v>193</v>
      </c>
      <c r="H152" s="222">
        <v>7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43</v>
      </c>
      <c r="O152" s="90"/>
      <c r="P152" s="228">
        <f>O152*H152</f>
        <v>0</v>
      </c>
      <c r="Q152" s="228">
        <v>0.16849</v>
      </c>
      <c r="R152" s="228">
        <f>Q152*H152</f>
        <v>1.17943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131</v>
      </c>
      <c r="AT152" s="230" t="s">
        <v>127</v>
      </c>
      <c r="AU152" s="230" t="s">
        <v>88</v>
      </c>
      <c r="AY152" s="16" t="s">
        <v>125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86</v>
      </c>
      <c r="BK152" s="231">
        <f>ROUND(I152*H152,2)</f>
        <v>0</v>
      </c>
      <c r="BL152" s="16" t="s">
        <v>131</v>
      </c>
      <c r="BM152" s="230" t="s">
        <v>296</v>
      </c>
    </row>
    <row r="153" s="2" customFormat="1" ht="24.15" customHeight="1">
      <c r="A153" s="37"/>
      <c r="B153" s="38"/>
      <c r="C153" s="248" t="s">
        <v>297</v>
      </c>
      <c r="D153" s="248" t="s">
        <v>195</v>
      </c>
      <c r="E153" s="249" t="s">
        <v>298</v>
      </c>
      <c r="F153" s="250" t="s">
        <v>299</v>
      </c>
      <c r="G153" s="251" t="s">
        <v>193</v>
      </c>
      <c r="H153" s="252">
        <v>7</v>
      </c>
      <c r="I153" s="253"/>
      <c r="J153" s="254">
        <f>ROUND(I153*H153,2)</f>
        <v>0</v>
      </c>
      <c r="K153" s="255"/>
      <c r="L153" s="256"/>
      <c r="M153" s="257" t="s">
        <v>1</v>
      </c>
      <c r="N153" s="258" t="s">
        <v>43</v>
      </c>
      <c r="O153" s="90"/>
      <c r="P153" s="228">
        <f>O153*H153</f>
        <v>0</v>
      </c>
      <c r="Q153" s="228">
        <v>0.069000000000000006</v>
      </c>
      <c r="R153" s="228">
        <f>Q153*H153</f>
        <v>0.48300000000000004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162</v>
      </c>
      <c r="AT153" s="230" t="s">
        <v>195</v>
      </c>
      <c r="AU153" s="230" t="s">
        <v>88</v>
      </c>
      <c r="AY153" s="16" t="s">
        <v>125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86</v>
      </c>
      <c r="BK153" s="231">
        <f>ROUND(I153*H153,2)</f>
        <v>0</v>
      </c>
      <c r="BL153" s="16" t="s">
        <v>131</v>
      </c>
      <c r="BM153" s="230" t="s">
        <v>300</v>
      </c>
    </row>
    <row r="154" s="2" customFormat="1" ht="24.15" customHeight="1">
      <c r="A154" s="37"/>
      <c r="B154" s="38"/>
      <c r="C154" s="218" t="s">
        <v>7</v>
      </c>
      <c r="D154" s="218" t="s">
        <v>127</v>
      </c>
      <c r="E154" s="219" t="s">
        <v>301</v>
      </c>
      <c r="F154" s="220" t="s">
        <v>302</v>
      </c>
      <c r="G154" s="221" t="s">
        <v>177</v>
      </c>
      <c r="H154" s="222">
        <v>12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43</v>
      </c>
      <c r="O154" s="90"/>
      <c r="P154" s="228">
        <f>O154*H154</f>
        <v>0</v>
      </c>
      <c r="Q154" s="228">
        <v>0.02111</v>
      </c>
      <c r="R154" s="228">
        <f>Q154*H154</f>
        <v>0.25331999999999999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131</v>
      </c>
      <c r="AT154" s="230" t="s">
        <v>127</v>
      </c>
      <c r="AU154" s="230" t="s">
        <v>88</v>
      </c>
      <c r="AY154" s="16" t="s">
        <v>125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86</v>
      </c>
      <c r="BK154" s="231">
        <f>ROUND(I154*H154,2)</f>
        <v>0</v>
      </c>
      <c r="BL154" s="16" t="s">
        <v>131</v>
      </c>
      <c r="BM154" s="230" t="s">
        <v>303</v>
      </c>
    </row>
    <row r="155" s="13" customFormat="1">
      <c r="A155" s="13"/>
      <c r="B155" s="232"/>
      <c r="C155" s="233"/>
      <c r="D155" s="234" t="s">
        <v>133</v>
      </c>
      <c r="E155" s="235" t="s">
        <v>1</v>
      </c>
      <c r="F155" s="236" t="s">
        <v>304</v>
      </c>
      <c r="G155" s="233"/>
      <c r="H155" s="237">
        <v>12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133</v>
      </c>
      <c r="AU155" s="243" t="s">
        <v>88</v>
      </c>
      <c r="AV155" s="13" t="s">
        <v>88</v>
      </c>
      <c r="AW155" s="13" t="s">
        <v>34</v>
      </c>
      <c r="AX155" s="13" t="s">
        <v>86</v>
      </c>
      <c r="AY155" s="243" t="s">
        <v>125</v>
      </c>
    </row>
    <row r="156" s="12" customFormat="1" ht="22.8" customHeight="1">
      <c r="A156" s="12"/>
      <c r="B156" s="202"/>
      <c r="C156" s="203"/>
      <c r="D156" s="204" t="s">
        <v>77</v>
      </c>
      <c r="E156" s="216" t="s">
        <v>199</v>
      </c>
      <c r="F156" s="216" t="s">
        <v>200</v>
      </c>
      <c r="G156" s="203"/>
      <c r="H156" s="203"/>
      <c r="I156" s="206"/>
      <c r="J156" s="217">
        <f>BK156</f>
        <v>0</v>
      </c>
      <c r="K156" s="203"/>
      <c r="L156" s="208"/>
      <c r="M156" s="209"/>
      <c r="N156" s="210"/>
      <c r="O156" s="210"/>
      <c r="P156" s="211">
        <f>P157</f>
        <v>0</v>
      </c>
      <c r="Q156" s="210"/>
      <c r="R156" s="211">
        <f>R157</f>
        <v>0</v>
      </c>
      <c r="S156" s="210"/>
      <c r="T156" s="212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3" t="s">
        <v>86</v>
      </c>
      <c r="AT156" s="214" t="s">
        <v>77</v>
      </c>
      <c r="AU156" s="214" t="s">
        <v>86</v>
      </c>
      <c r="AY156" s="213" t="s">
        <v>125</v>
      </c>
      <c r="BK156" s="215">
        <f>BK157</f>
        <v>0</v>
      </c>
    </row>
    <row r="157" s="2" customFormat="1" ht="16.5" customHeight="1">
      <c r="A157" s="37"/>
      <c r="B157" s="38"/>
      <c r="C157" s="218" t="s">
        <v>305</v>
      </c>
      <c r="D157" s="218" t="s">
        <v>127</v>
      </c>
      <c r="E157" s="219" t="s">
        <v>202</v>
      </c>
      <c r="F157" s="220" t="s">
        <v>203</v>
      </c>
      <c r="G157" s="221" t="s">
        <v>204</v>
      </c>
      <c r="H157" s="222">
        <v>26.542999999999999</v>
      </c>
      <c r="I157" s="223"/>
      <c r="J157" s="224">
        <f>ROUND(I157*H157,2)</f>
        <v>0</v>
      </c>
      <c r="K157" s="225"/>
      <c r="L157" s="43"/>
      <c r="M157" s="259" t="s">
        <v>1</v>
      </c>
      <c r="N157" s="260" t="s">
        <v>43</v>
      </c>
      <c r="O157" s="261"/>
      <c r="P157" s="262">
        <f>O157*H157</f>
        <v>0</v>
      </c>
      <c r="Q157" s="262">
        <v>0</v>
      </c>
      <c r="R157" s="262">
        <f>Q157*H157</f>
        <v>0</v>
      </c>
      <c r="S157" s="262">
        <v>0</v>
      </c>
      <c r="T157" s="26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131</v>
      </c>
      <c r="AT157" s="230" t="s">
        <v>127</v>
      </c>
      <c r="AU157" s="230" t="s">
        <v>88</v>
      </c>
      <c r="AY157" s="16" t="s">
        <v>125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86</v>
      </c>
      <c r="BK157" s="231">
        <f>ROUND(I157*H157,2)</f>
        <v>0</v>
      </c>
      <c r="BL157" s="16" t="s">
        <v>131</v>
      </c>
      <c r="BM157" s="230" t="s">
        <v>306</v>
      </c>
    </row>
    <row r="158" s="2" customFormat="1" ht="6.96" customHeight="1">
      <c r="A158" s="37"/>
      <c r="B158" s="65"/>
      <c r="C158" s="66"/>
      <c r="D158" s="66"/>
      <c r="E158" s="66"/>
      <c r="F158" s="66"/>
      <c r="G158" s="66"/>
      <c r="H158" s="66"/>
      <c r="I158" s="66"/>
      <c r="J158" s="66"/>
      <c r="K158" s="66"/>
      <c r="L158" s="43"/>
      <c r="M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</row>
  </sheetData>
  <sheetProtection sheet="1" autoFilter="0" formatColumns="0" formatRows="0" objects="1" scenarios="1" spinCount="100000" saltValue="00OJmZxgFsz4CkcBI0Qp7RCXKPBWD4MTrJhBCA4B5bFPk4vhH6nsNN5Xp1Ok1ZXGI3dttuhiVAkHxaitlec5DQ==" hashValue="HVRdkb/WjA2eg8vc24LSbYyVSi95yi0LRNY+Z5hnmQu/O5JS2knQFJ+V9zv0L+1eQlKABGevcRNnXTu/KHNozg==" algorithmName="SHA-512" password="CC35"/>
  <autoFilter ref="C121:K157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88</v>
      </c>
    </row>
    <row r="4" s="1" customFormat="1" ht="24.96" customHeight="1">
      <c r="B4" s="19"/>
      <c r="D4" s="137" t="s">
        <v>98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Rekonstrukce rybníka Pivovárnice_v2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307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308</v>
      </c>
      <c r="G12" s="37"/>
      <c r="H12" s="37"/>
      <c r="I12" s="139" t="s">
        <v>22</v>
      </c>
      <c r="J12" s="143" t="str">
        <f>'Rekapitulace stavby'!AN8</f>
        <v>21. 1. 2021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309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308</v>
      </c>
      <c r="F15" s="37"/>
      <c r="G15" s="37"/>
      <c r="H15" s="37"/>
      <c r="I15" s="139" t="s">
        <v>28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29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31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36</v>
      </c>
      <c r="F21" s="37"/>
      <c r="G21" s="37"/>
      <c r="H21" s="37"/>
      <c r="I21" s="139" t="s">
        <v>28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35</v>
      </c>
      <c r="E23" s="37"/>
      <c r="F23" s="37"/>
      <c r="G23" s="37"/>
      <c r="H23" s="37"/>
      <c r="I23" s="139" t="s">
        <v>25</v>
      </c>
      <c r="J23" s="142" t="s">
        <v>32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33</v>
      </c>
      <c r="F24" s="37"/>
      <c r="G24" s="37"/>
      <c r="H24" s="37"/>
      <c r="I24" s="139" t="s">
        <v>28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37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38</v>
      </c>
      <c r="E30" s="37"/>
      <c r="F30" s="37"/>
      <c r="G30" s="37"/>
      <c r="H30" s="37"/>
      <c r="I30" s="37"/>
      <c r="J30" s="150">
        <f>ROUND(J117,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40</v>
      </c>
      <c r="G32" s="37"/>
      <c r="H32" s="37"/>
      <c r="I32" s="151" t="s">
        <v>39</v>
      </c>
      <c r="J32" s="151" t="s">
        <v>41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42</v>
      </c>
      <c r="E33" s="139" t="s">
        <v>43</v>
      </c>
      <c r="F33" s="153">
        <f>ROUND((SUM(BE117:BE131)),  2)</f>
        <v>0</v>
      </c>
      <c r="G33" s="37"/>
      <c r="H33" s="37"/>
      <c r="I33" s="154">
        <v>0.20999999999999999</v>
      </c>
      <c r="J33" s="153">
        <f>ROUND(((SUM(BE117:BE131))*I33),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44</v>
      </c>
      <c r="F34" s="153">
        <f>ROUND((SUM(BF117:BF131)),  2)</f>
        <v>0</v>
      </c>
      <c r="G34" s="37"/>
      <c r="H34" s="37"/>
      <c r="I34" s="154">
        <v>0.14999999999999999</v>
      </c>
      <c r="J34" s="153">
        <f>ROUND(((SUM(BF117:BF131))*I34),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45</v>
      </c>
      <c r="F35" s="153">
        <f>ROUND((SUM(BG117:BG131)),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46</v>
      </c>
      <c r="F36" s="153">
        <f>ROUND((SUM(BH117:BH131)),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47</v>
      </c>
      <c r="F37" s="153">
        <f>ROUND((SUM(BI117:BI131)),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48</v>
      </c>
      <c r="E39" s="157"/>
      <c r="F39" s="157"/>
      <c r="G39" s="158" t="s">
        <v>49</v>
      </c>
      <c r="H39" s="159" t="s">
        <v>50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51</v>
      </c>
      <c r="E50" s="163"/>
      <c r="F50" s="163"/>
      <c r="G50" s="162" t="s">
        <v>52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53</v>
      </c>
      <c r="E61" s="165"/>
      <c r="F61" s="166" t="s">
        <v>54</v>
      </c>
      <c r="G61" s="164" t="s">
        <v>53</v>
      </c>
      <c r="H61" s="165"/>
      <c r="I61" s="165"/>
      <c r="J61" s="167" t="s">
        <v>54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55</v>
      </c>
      <c r="E65" s="168"/>
      <c r="F65" s="168"/>
      <c r="G65" s="162" t="s">
        <v>56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53</v>
      </c>
      <c r="E76" s="165"/>
      <c r="F76" s="166" t="s">
        <v>54</v>
      </c>
      <c r="G76" s="164" t="s">
        <v>53</v>
      </c>
      <c r="H76" s="165"/>
      <c r="I76" s="165"/>
      <c r="J76" s="167" t="s">
        <v>54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Rekonstrukce rybníka Pivovárnice_v2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VRN - Vedlejší rozpočtové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>Obec Ohrobec</v>
      </c>
      <c r="G89" s="39"/>
      <c r="H89" s="39"/>
      <c r="I89" s="31" t="s">
        <v>22</v>
      </c>
      <c r="J89" s="78" t="str">
        <f>IF(J12="","",J12)</f>
        <v>21. 1. 2021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Obec Ohrobec</v>
      </c>
      <c r="G91" s="39"/>
      <c r="H91" s="39"/>
      <c r="I91" s="31" t="s">
        <v>31</v>
      </c>
      <c r="J91" s="35" t="str">
        <f>E21</f>
        <v>Ing. Libor Kouřík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Anylopex plus,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102</v>
      </c>
      <c r="D94" s="175"/>
      <c r="E94" s="175"/>
      <c r="F94" s="175"/>
      <c r="G94" s="175"/>
      <c r="H94" s="175"/>
      <c r="I94" s="175"/>
      <c r="J94" s="176" t="s">
        <v>103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104</v>
      </c>
      <c r="D96" s="39"/>
      <c r="E96" s="39"/>
      <c r="F96" s="39"/>
      <c r="G96" s="39"/>
      <c r="H96" s="39"/>
      <c r="I96" s="39"/>
      <c r="J96" s="109">
        <f>J117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105</v>
      </c>
    </row>
    <row r="97" hidden="1" s="9" customFormat="1" ht="24.96" customHeight="1">
      <c r="A97" s="9"/>
      <c r="B97" s="178"/>
      <c r="C97" s="179"/>
      <c r="D97" s="180" t="s">
        <v>307</v>
      </c>
      <c r="E97" s="181"/>
      <c r="F97" s="181"/>
      <c r="G97" s="181"/>
      <c r="H97" s="181"/>
      <c r="I97" s="181"/>
      <c r="J97" s="182">
        <f>J118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2" customFormat="1" ht="21.84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hidden="1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hidden="1"/>
    <row r="101" hidden="1"/>
    <row r="102" hidden="1"/>
    <row r="103" s="2" customFormat="1" ht="6.96" customHeight="1">
      <c r="A103" s="37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110</v>
      </c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16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6.5" customHeight="1">
      <c r="A107" s="37"/>
      <c r="B107" s="38"/>
      <c r="C107" s="39"/>
      <c r="D107" s="39"/>
      <c r="E107" s="173" t="str">
        <f>E7</f>
        <v>Rekonstrukce rybníka Pivovárnice_v2</v>
      </c>
      <c r="F107" s="31"/>
      <c r="G107" s="31"/>
      <c r="H107" s="31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99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75" t="str">
        <f>E9</f>
        <v>VRN - Vedlejší rozpočtové náklady</v>
      </c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20</v>
      </c>
      <c r="D111" s="39"/>
      <c r="E111" s="39"/>
      <c r="F111" s="26" t="str">
        <f>F12</f>
        <v>Obec Ohrobec</v>
      </c>
      <c r="G111" s="39"/>
      <c r="H111" s="39"/>
      <c r="I111" s="31" t="s">
        <v>22</v>
      </c>
      <c r="J111" s="78" t="str">
        <f>IF(J12="","",J12)</f>
        <v>21. 1. 2021</v>
      </c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15" customHeight="1">
      <c r="A113" s="37"/>
      <c r="B113" s="38"/>
      <c r="C113" s="31" t="s">
        <v>24</v>
      </c>
      <c r="D113" s="39"/>
      <c r="E113" s="39"/>
      <c r="F113" s="26" t="str">
        <f>E15</f>
        <v>Obec Ohrobec</v>
      </c>
      <c r="G113" s="39"/>
      <c r="H113" s="39"/>
      <c r="I113" s="31" t="s">
        <v>31</v>
      </c>
      <c r="J113" s="35" t="str">
        <f>E21</f>
        <v>Ing. Libor Kouřík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29</v>
      </c>
      <c r="D114" s="39"/>
      <c r="E114" s="39"/>
      <c r="F114" s="26" t="str">
        <f>IF(E18="","",E18)</f>
        <v>Vyplň údaj</v>
      </c>
      <c r="G114" s="39"/>
      <c r="H114" s="39"/>
      <c r="I114" s="31" t="s">
        <v>35</v>
      </c>
      <c r="J114" s="35" t="str">
        <f>E24</f>
        <v>Anylopex plus, s.r.o.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1" customFormat="1" ht="29.28" customHeight="1">
      <c r="A116" s="190"/>
      <c r="B116" s="191"/>
      <c r="C116" s="192" t="s">
        <v>111</v>
      </c>
      <c r="D116" s="193" t="s">
        <v>63</v>
      </c>
      <c r="E116" s="193" t="s">
        <v>59</v>
      </c>
      <c r="F116" s="193" t="s">
        <v>60</v>
      </c>
      <c r="G116" s="193" t="s">
        <v>112</v>
      </c>
      <c r="H116" s="193" t="s">
        <v>113</v>
      </c>
      <c r="I116" s="193" t="s">
        <v>114</v>
      </c>
      <c r="J116" s="194" t="s">
        <v>103</v>
      </c>
      <c r="K116" s="195" t="s">
        <v>115</v>
      </c>
      <c r="L116" s="196"/>
      <c r="M116" s="99" t="s">
        <v>1</v>
      </c>
      <c r="N116" s="100" t="s">
        <v>42</v>
      </c>
      <c r="O116" s="100" t="s">
        <v>116</v>
      </c>
      <c r="P116" s="100" t="s">
        <v>117</v>
      </c>
      <c r="Q116" s="100" t="s">
        <v>118</v>
      </c>
      <c r="R116" s="100" t="s">
        <v>119</v>
      </c>
      <c r="S116" s="100" t="s">
        <v>120</v>
      </c>
      <c r="T116" s="101" t="s">
        <v>121</v>
      </c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</row>
    <row r="117" s="2" customFormat="1" ht="22.8" customHeight="1">
      <c r="A117" s="37"/>
      <c r="B117" s="38"/>
      <c r="C117" s="106" t="s">
        <v>122</v>
      </c>
      <c r="D117" s="39"/>
      <c r="E117" s="39"/>
      <c r="F117" s="39"/>
      <c r="G117" s="39"/>
      <c r="H117" s="39"/>
      <c r="I117" s="39"/>
      <c r="J117" s="197">
        <f>BK117</f>
        <v>0</v>
      </c>
      <c r="K117" s="39"/>
      <c r="L117" s="43"/>
      <c r="M117" s="102"/>
      <c r="N117" s="198"/>
      <c r="O117" s="103"/>
      <c r="P117" s="199">
        <f>P118</f>
        <v>0</v>
      </c>
      <c r="Q117" s="103"/>
      <c r="R117" s="199">
        <f>R118</f>
        <v>0</v>
      </c>
      <c r="S117" s="103"/>
      <c r="T117" s="200">
        <f>T118</f>
        <v>15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77</v>
      </c>
      <c r="AU117" s="16" t="s">
        <v>105</v>
      </c>
      <c r="BK117" s="201">
        <f>BK118</f>
        <v>0</v>
      </c>
    </row>
    <row r="118" s="12" customFormat="1" ht="25.92" customHeight="1">
      <c r="A118" s="12"/>
      <c r="B118" s="202"/>
      <c r="C118" s="203"/>
      <c r="D118" s="204" t="s">
        <v>77</v>
      </c>
      <c r="E118" s="205" t="s">
        <v>95</v>
      </c>
      <c r="F118" s="205" t="s">
        <v>96</v>
      </c>
      <c r="G118" s="203"/>
      <c r="H118" s="203"/>
      <c r="I118" s="206"/>
      <c r="J118" s="207">
        <f>BK118</f>
        <v>0</v>
      </c>
      <c r="K118" s="203"/>
      <c r="L118" s="208"/>
      <c r="M118" s="209"/>
      <c r="N118" s="210"/>
      <c r="O118" s="210"/>
      <c r="P118" s="211">
        <f>SUM(P119:P131)</f>
        <v>0</v>
      </c>
      <c r="Q118" s="210"/>
      <c r="R118" s="211">
        <f>SUM(R119:R131)</f>
        <v>0</v>
      </c>
      <c r="S118" s="210"/>
      <c r="T118" s="212">
        <f>SUM(T119:T131)</f>
        <v>15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3" t="s">
        <v>150</v>
      </c>
      <c r="AT118" s="214" t="s">
        <v>77</v>
      </c>
      <c r="AU118" s="214" t="s">
        <v>78</v>
      </c>
      <c r="AY118" s="213" t="s">
        <v>125</v>
      </c>
      <c r="BK118" s="215">
        <f>SUM(BK119:BK131)</f>
        <v>0</v>
      </c>
    </row>
    <row r="119" s="2" customFormat="1" ht="16.5" customHeight="1">
      <c r="A119" s="37"/>
      <c r="B119" s="38"/>
      <c r="C119" s="218" t="s">
        <v>86</v>
      </c>
      <c r="D119" s="218" t="s">
        <v>127</v>
      </c>
      <c r="E119" s="219" t="s">
        <v>310</v>
      </c>
      <c r="F119" s="220" t="s">
        <v>311</v>
      </c>
      <c r="G119" s="221" t="s">
        <v>312</v>
      </c>
      <c r="H119" s="222">
        <v>1</v>
      </c>
      <c r="I119" s="223"/>
      <c r="J119" s="224">
        <f>ROUND(I119*H119,2)</f>
        <v>0</v>
      </c>
      <c r="K119" s="225"/>
      <c r="L119" s="43"/>
      <c r="M119" s="226" t="s">
        <v>1</v>
      </c>
      <c r="N119" s="227" t="s">
        <v>43</v>
      </c>
      <c r="O119" s="90"/>
      <c r="P119" s="228">
        <f>O119*H119</f>
        <v>0</v>
      </c>
      <c r="Q119" s="228">
        <v>0</v>
      </c>
      <c r="R119" s="228">
        <f>Q119*H119</f>
        <v>0</v>
      </c>
      <c r="S119" s="228">
        <v>0</v>
      </c>
      <c r="T119" s="229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30" t="s">
        <v>313</v>
      </c>
      <c r="AT119" s="230" t="s">
        <v>127</v>
      </c>
      <c r="AU119" s="230" t="s">
        <v>86</v>
      </c>
      <c r="AY119" s="16" t="s">
        <v>125</v>
      </c>
      <c r="BE119" s="231">
        <f>IF(N119="základní",J119,0)</f>
        <v>0</v>
      </c>
      <c r="BF119" s="231">
        <f>IF(N119="snížená",J119,0)</f>
        <v>0</v>
      </c>
      <c r="BG119" s="231">
        <f>IF(N119="zákl. přenesená",J119,0)</f>
        <v>0</v>
      </c>
      <c r="BH119" s="231">
        <f>IF(N119="sníž. přenesená",J119,0)</f>
        <v>0</v>
      </c>
      <c r="BI119" s="231">
        <f>IF(N119="nulová",J119,0)</f>
        <v>0</v>
      </c>
      <c r="BJ119" s="16" t="s">
        <v>86</v>
      </c>
      <c r="BK119" s="231">
        <f>ROUND(I119*H119,2)</f>
        <v>0</v>
      </c>
      <c r="BL119" s="16" t="s">
        <v>313</v>
      </c>
      <c r="BM119" s="230" t="s">
        <v>314</v>
      </c>
    </row>
    <row r="120" s="2" customFormat="1" ht="16.5" customHeight="1">
      <c r="A120" s="37"/>
      <c r="B120" s="38"/>
      <c r="C120" s="218" t="s">
        <v>88</v>
      </c>
      <c r="D120" s="218" t="s">
        <v>127</v>
      </c>
      <c r="E120" s="219" t="s">
        <v>315</v>
      </c>
      <c r="F120" s="220" t="s">
        <v>316</v>
      </c>
      <c r="G120" s="221" t="s">
        <v>312</v>
      </c>
      <c r="H120" s="222">
        <v>1</v>
      </c>
      <c r="I120" s="223"/>
      <c r="J120" s="224">
        <f>ROUND(I120*H120,2)</f>
        <v>0</v>
      </c>
      <c r="K120" s="225"/>
      <c r="L120" s="43"/>
      <c r="M120" s="226" t="s">
        <v>1</v>
      </c>
      <c r="N120" s="227" t="s">
        <v>43</v>
      </c>
      <c r="O120" s="90"/>
      <c r="P120" s="228">
        <f>O120*H120</f>
        <v>0</v>
      </c>
      <c r="Q120" s="228">
        <v>0</v>
      </c>
      <c r="R120" s="228">
        <f>Q120*H120</f>
        <v>0</v>
      </c>
      <c r="S120" s="228">
        <v>0</v>
      </c>
      <c r="T120" s="229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30" t="s">
        <v>313</v>
      </c>
      <c r="AT120" s="230" t="s">
        <v>127</v>
      </c>
      <c r="AU120" s="230" t="s">
        <v>86</v>
      </c>
      <c r="AY120" s="16" t="s">
        <v>125</v>
      </c>
      <c r="BE120" s="231">
        <f>IF(N120="základní",J120,0)</f>
        <v>0</v>
      </c>
      <c r="BF120" s="231">
        <f>IF(N120="snížená",J120,0)</f>
        <v>0</v>
      </c>
      <c r="BG120" s="231">
        <f>IF(N120="zákl. přenesená",J120,0)</f>
        <v>0</v>
      </c>
      <c r="BH120" s="231">
        <f>IF(N120="sníž. přenesená",J120,0)</f>
        <v>0</v>
      </c>
      <c r="BI120" s="231">
        <f>IF(N120="nulová",J120,0)</f>
        <v>0</v>
      </c>
      <c r="BJ120" s="16" t="s">
        <v>86</v>
      </c>
      <c r="BK120" s="231">
        <f>ROUND(I120*H120,2)</f>
        <v>0</v>
      </c>
      <c r="BL120" s="16" t="s">
        <v>313</v>
      </c>
      <c r="BM120" s="230" t="s">
        <v>317</v>
      </c>
    </row>
    <row r="121" s="2" customFormat="1" ht="16.5" customHeight="1">
      <c r="A121" s="37"/>
      <c r="B121" s="38"/>
      <c r="C121" s="218" t="s">
        <v>141</v>
      </c>
      <c r="D121" s="218" t="s">
        <v>127</v>
      </c>
      <c r="E121" s="219" t="s">
        <v>318</v>
      </c>
      <c r="F121" s="220" t="s">
        <v>319</v>
      </c>
      <c r="G121" s="221" t="s">
        <v>312</v>
      </c>
      <c r="H121" s="222">
        <v>1</v>
      </c>
      <c r="I121" s="223"/>
      <c r="J121" s="224">
        <f>ROUND(I121*H121,2)</f>
        <v>0</v>
      </c>
      <c r="K121" s="225"/>
      <c r="L121" s="43"/>
      <c r="M121" s="226" t="s">
        <v>1</v>
      </c>
      <c r="N121" s="227" t="s">
        <v>43</v>
      </c>
      <c r="O121" s="90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0" t="s">
        <v>313</v>
      </c>
      <c r="AT121" s="230" t="s">
        <v>127</v>
      </c>
      <c r="AU121" s="230" t="s">
        <v>86</v>
      </c>
      <c r="AY121" s="16" t="s">
        <v>125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6" t="s">
        <v>86</v>
      </c>
      <c r="BK121" s="231">
        <f>ROUND(I121*H121,2)</f>
        <v>0</v>
      </c>
      <c r="BL121" s="16" t="s">
        <v>313</v>
      </c>
      <c r="BM121" s="230" t="s">
        <v>320</v>
      </c>
    </row>
    <row r="122" s="2" customFormat="1" ht="33" customHeight="1">
      <c r="A122" s="37"/>
      <c r="B122" s="38"/>
      <c r="C122" s="218" t="s">
        <v>131</v>
      </c>
      <c r="D122" s="218" t="s">
        <v>127</v>
      </c>
      <c r="E122" s="219" t="s">
        <v>321</v>
      </c>
      <c r="F122" s="220" t="s">
        <v>322</v>
      </c>
      <c r="G122" s="221" t="s">
        <v>290</v>
      </c>
      <c r="H122" s="222">
        <v>1</v>
      </c>
      <c r="I122" s="223"/>
      <c r="J122" s="224">
        <f>ROUND(I122*H122,2)</f>
        <v>0</v>
      </c>
      <c r="K122" s="225"/>
      <c r="L122" s="43"/>
      <c r="M122" s="226" t="s">
        <v>1</v>
      </c>
      <c r="N122" s="227" t="s">
        <v>43</v>
      </c>
      <c r="O122" s="90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0" t="s">
        <v>131</v>
      </c>
      <c r="AT122" s="230" t="s">
        <v>127</v>
      </c>
      <c r="AU122" s="230" t="s">
        <v>86</v>
      </c>
      <c r="AY122" s="16" t="s">
        <v>125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6" t="s">
        <v>86</v>
      </c>
      <c r="BK122" s="231">
        <f>ROUND(I122*H122,2)</f>
        <v>0</v>
      </c>
      <c r="BL122" s="16" t="s">
        <v>131</v>
      </c>
      <c r="BM122" s="230" t="s">
        <v>323</v>
      </c>
    </row>
    <row r="123" s="2" customFormat="1" ht="24.15" customHeight="1">
      <c r="A123" s="37"/>
      <c r="B123" s="38"/>
      <c r="C123" s="218" t="s">
        <v>150</v>
      </c>
      <c r="D123" s="218" t="s">
        <v>127</v>
      </c>
      <c r="E123" s="219" t="s">
        <v>324</v>
      </c>
      <c r="F123" s="220" t="s">
        <v>325</v>
      </c>
      <c r="G123" s="221" t="s">
        <v>290</v>
      </c>
      <c r="H123" s="222">
        <v>1</v>
      </c>
      <c r="I123" s="223"/>
      <c r="J123" s="224">
        <f>ROUND(I123*H123,2)</f>
        <v>0</v>
      </c>
      <c r="K123" s="225"/>
      <c r="L123" s="43"/>
      <c r="M123" s="226" t="s">
        <v>1</v>
      </c>
      <c r="N123" s="227" t="s">
        <v>43</v>
      </c>
      <c r="O123" s="90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0" t="s">
        <v>131</v>
      </c>
      <c r="AT123" s="230" t="s">
        <v>127</v>
      </c>
      <c r="AU123" s="230" t="s">
        <v>86</v>
      </c>
      <c r="AY123" s="16" t="s">
        <v>125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6" t="s">
        <v>86</v>
      </c>
      <c r="BK123" s="231">
        <f>ROUND(I123*H123,2)</f>
        <v>0</v>
      </c>
      <c r="BL123" s="16" t="s">
        <v>131</v>
      </c>
      <c r="BM123" s="230" t="s">
        <v>326</v>
      </c>
    </row>
    <row r="124" s="2" customFormat="1" ht="16.5" customHeight="1">
      <c r="A124" s="37"/>
      <c r="B124" s="38"/>
      <c r="C124" s="218" t="s">
        <v>154</v>
      </c>
      <c r="D124" s="218" t="s">
        <v>127</v>
      </c>
      <c r="E124" s="219" t="s">
        <v>327</v>
      </c>
      <c r="F124" s="220" t="s">
        <v>328</v>
      </c>
      <c r="G124" s="221" t="s">
        <v>329</v>
      </c>
      <c r="H124" s="222">
        <v>1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43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313</v>
      </c>
      <c r="AT124" s="230" t="s">
        <v>127</v>
      </c>
      <c r="AU124" s="230" t="s">
        <v>86</v>
      </c>
      <c r="AY124" s="16" t="s">
        <v>125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86</v>
      </c>
      <c r="BK124" s="231">
        <f>ROUND(I124*H124,2)</f>
        <v>0</v>
      </c>
      <c r="BL124" s="16" t="s">
        <v>313</v>
      </c>
      <c r="BM124" s="230" t="s">
        <v>330</v>
      </c>
    </row>
    <row r="125" s="2" customFormat="1" ht="24.15" customHeight="1">
      <c r="A125" s="37"/>
      <c r="B125" s="38"/>
      <c r="C125" s="218" t="s">
        <v>158</v>
      </c>
      <c r="D125" s="218" t="s">
        <v>127</v>
      </c>
      <c r="E125" s="219" t="s">
        <v>331</v>
      </c>
      <c r="F125" s="220" t="s">
        <v>332</v>
      </c>
      <c r="G125" s="221" t="s">
        <v>290</v>
      </c>
      <c r="H125" s="222">
        <v>1</v>
      </c>
      <c r="I125" s="223"/>
      <c r="J125" s="224">
        <f>ROUND(I125*H125,2)</f>
        <v>0</v>
      </c>
      <c r="K125" s="225"/>
      <c r="L125" s="43"/>
      <c r="M125" s="226" t="s">
        <v>1</v>
      </c>
      <c r="N125" s="227" t="s">
        <v>43</v>
      </c>
      <c r="O125" s="90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0" t="s">
        <v>131</v>
      </c>
      <c r="AT125" s="230" t="s">
        <v>127</v>
      </c>
      <c r="AU125" s="230" t="s">
        <v>86</v>
      </c>
      <c r="AY125" s="16" t="s">
        <v>125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6" t="s">
        <v>86</v>
      </c>
      <c r="BK125" s="231">
        <f>ROUND(I125*H125,2)</f>
        <v>0</v>
      </c>
      <c r="BL125" s="16" t="s">
        <v>131</v>
      </c>
      <c r="BM125" s="230" t="s">
        <v>333</v>
      </c>
    </row>
    <row r="126" s="2" customFormat="1" ht="16.5" customHeight="1">
      <c r="A126" s="37"/>
      <c r="B126" s="38"/>
      <c r="C126" s="218" t="s">
        <v>162</v>
      </c>
      <c r="D126" s="218" t="s">
        <v>127</v>
      </c>
      <c r="E126" s="219" t="s">
        <v>334</v>
      </c>
      <c r="F126" s="220" t="s">
        <v>335</v>
      </c>
      <c r="G126" s="221" t="s">
        <v>177</v>
      </c>
      <c r="H126" s="222">
        <v>1500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43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0.01</v>
      </c>
      <c r="T126" s="229">
        <f>S126*H126</f>
        <v>15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131</v>
      </c>
      <c r="AT126" s="230" t="s">
        <v>127</v>
      </c>
      <c r="AU126" s="230" t="s">
        <v>86</v>
      </c>
      <c r="AY126" s="16" t="s">
        <v>125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86</v>
      </c>
      <c r="BK126" s="231">
        <f>ROUND(I126*H126,2)</f>
        <v>0</v>
      </c>
      <c r="BL126" s="16" t="s">
        <v>131</v>
      </c>
      <c r="BM126" s="230" t="s">
        <v>336</v>
      </c>
    </row>
    <row r="127" s="2" customFormat="1" ht="37.8" customHeight="1">
      <c r="A127" s="37"/>
      <c r="B127" s="38"/>
      <c r="C127" s="218" t="s">
        <v>166</v>
      </c>
      <c r="D127" s="218" t="s">
        <v>127</v>
      </c>
      <c r="E127" s="219" t="s">
        <v>337</v>
      </c>
      <c r="F127" s="220" t="s">
        <v>338</v>
      </c>
      <c r="G127" s="221" t="s">
        <v>281</v>
      </c>
      <c r="H127" s="222">
        <v>1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43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131</v>
      </c>
      <c r="AT127" s="230" t="s">
        <v>127</v>
      </c>
      <c r="AU127" s="230" t="s">
        <v>86</v>
      </c>
      <c r="AY127" s="16" t="s">
        <v>125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86</v>
      </c>
      <c r="BK127" s="231">
        <f>ROUND(I127*H127,2)</f>
        <v>0</v>
      </c>
      <c r="BL127" s="16" t="s">
        <v>131</v>
      </c>
      <c r="BM127" s="230" t="s">
        <v>339</v>
      </c>
    </row>
    <row r="128" s="2" customFormat="1" ht="24.15" customHeight="1">
      <c r="A128" s="37"/>
      <c r="B128" s="38"/>
      <c r="C128" s="218" t="s">
        <v>170</v>
      </c>
      <c r="D128" s="218" t="s">
        <v>127</v>
      </c>
      <c r="E128" s="219" t="s">
        <v>340</v>
      </c>
      <c r="F128" s="220" t="s">
        <v>341</v>
      </c>
      <c r="G128" s="221" t="s">
        <v>281</v>
      </c>
      <c r="H128" s="222">
        <v>1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43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131</v>
      </c>
      <c r="AT128" s="230" t="s">
        <v>127</v>
      </c>
      <c r="AU128" s="230" t="s">
        <v>86</v>
      </c>
      <c r="AY128" s="16" t="s">
        <v>125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86</v>
      </c>
      <c r="BK128" s="231">
        <f>ROUND(I128*H128,2)</f>
        <v>0</v>
      </c>
      <c r="BL128" s="16" t="s">
        <v>131</v>
      </c>
      <c r="BM128" s="230" t="s">
        <v>342</v>
      </c>
    </row>
    <row r="129" s="2" customFormat="1" ht="24.15" customHeight="1">
      <c r="A129" s="37"/>
      <c r="B129" s="38"/>
      <c r="C129" s="218" t="s">
        <v>174</v>
      </c>
      <c r="D129" s="218" t="s">
        <v>127</v>
      </c>
      <c r="E129" s="219" t="s">
        <v>343</v>
      </c>
      <c r="F129" s="220" t="s">
        <v>344</v>
      </c>
      <c r="G129" s="221" t="s">
        <v>290</v>
      </c>
      <c r="H129" s="222">
        <v>1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43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131</v>
      </c>
      <c r="AT129" s="230" t="s">
        <v>127</v>
      </c>
      <c r="AU129" s="230" t="s">
        <v>86</v>
      </c>
      <c r="AY129" s="16" t="s">
        <v>125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86</v>
      </c>
      <c r="BK129" s="231">
        <f>ROUND(I129*H129,2)</f>
        <v>0</v>
      </c>
      <c r="BL129" s="16" t="s">
        <v>131</v>
      </c>
      <c r="BM129" s="230" t="s">
        <v>345</v>
      </c>
    </row>
    <row r="130" s="2" customFormat="1" ht="16.5" customHeight="1">
      <c r="A130" s="37"/>
      <c r="B130" s="38"/>
      <c r="C130" s="218" t="s">
        <v>181</v>
      </c>
      <c r="D130" s="218" t="s">
        <v>127</v>
      </c>
      <c r="E130" s="219" t="s">
        <v>346</v>
      </c>
      <c r="F130" s="220" t="s">
        <v>347</v>
      </c>
      <c r="G130" s="221" t="s">
        <v>312</v>
      </c>
      <c r="H130" s="222">
        <v>1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43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313</v>
      </c>
      <c r="AT130" s="230" t="s">
        <v>127</v>
      </c>
      <c r="AU130" s="230" t="s">
        <v>86</v>
      </c>
      <c r="AY130" s="16" t="s">
        <v>125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86</v>
      </c>
      <c r="BK130" s="231">
        <f>ROUND(I130*H130,2)</f>
        <v>0</v>
      </c>
      <c r="BL130" s="16" t="s">
        <v>313</v>
      </c>
      <c r="BM130" s="230" t="s">
        <v>348</v>
      </c>
    </row>
    <row r="131" s="2" customFormat="1" ht="24.15" customHeight="1">
      <c r="A131" s="37"/>
      <c r="B131" s="38"/>
      <c r="C131" s="218" t="s">
        <v>185</v>
      </c>
      <c r="D131" s="218" t="s">
        <v>127</v>
      </c>
      <c r="E131" s="219" t="s">
        <v>349</v>
      </c>
      <c r="F131" s="220" t="s">
        <v>350</v>
      </c>
      <c r="G131" s="221" t="s">
        <v>312</v>
      </c>
      <c r="H131" s="222">
        <v>1</v>
      </c>
      <c r="I131" s="223"/>
      <c r="J131" s="224">
        <f>ROUND(I131*H131,2)</f>
        <v>0</v>
      </c>
      <c r="K131" s="225"/>
      <c r="L131" s="43"/>
      <c r="M131" s="259" t="s">
        <v>1</v>
      </c>
      <c r="N131" s="260" t="s">
        <v>43</v>
      </c>
      <c r="O131" s="261"/>
      <c r="P131" s="262">
        <f>O131*H131</f>
        <v>0</v>
      </c>
      <c r="Q131" s="262">
        <v>0</v>
      </c>
      <c r="R131" s="262">
        <f>Q131*H131</f>
        <v>0</v>
      </c>
      <c r="S131" s="262">
        <v>0</v>
      </c>
      <c r="T131" s="26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313</v>
      </c>
      <c r="AT131" s="230" t="s">
        <v>127</v>
      </c>
      <c r="AU131" s="230" t="s">
        <v>86</v>
      </c>
      <c r="AY131" s="16" t="s">
        <v>125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86</v>
      </c>
      <c r="BK131" s="231">
        <f>ROUND(I131*H131,2)</f>
        <v>0</v>
      </c>
      <c r="BL131" s="16" t="s">
        <v>313</v>
      </c>
      <c r="BM131" s="230" t="s">
        <v>351</v>
      </c>
    </row>
    <row r="132" s="2" customFormat="1" ht="6.96" customHeight="1">
      <c r="A132" s="37"/>
      <c r="B132" s="65"/>
      <c r="C132" s="66"/>
      <c r="D132" s="66"/>
      <c r="E132" s="66"/>
      <c r="F132" s="66"/>
      <c r="G132" s="66"/>
      <c r="H132" s="66"/>
      <c r="I132" s="66"/>
      <c r="J132" s="66"/>
      <c r="K132" s="66"/>
      <c r="L132" s="43"/>
      <c r="M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</sheetData>
  <sheetProtection sheet="1" autoFilter="0" formatColumns="0" formatRows="0" objects="1" scenarios="1" spinCount="100000" saltValue="OY6otfK5wbZzLoH619Dd7ahzFXq8FrwRP7y70KrFHH/845pFdU4d62kvAsOIGGJAjz7uhiW+lj2/siw86LrLpA==" hashValue="3OoS+lsn/AvenVKWlo9XwhYXLqPKucfmWdpuzZX1/Xs2HQFUG+VD44qkIKSVBC6GmD5mLih8xrrxuwSLRMNmOQ==" algorithmName="SHA-512" password="CC35"/>
  <autoFilter ref="C116:K131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Libor Kouřík</dc:creator>
  <cp:lastModifiedBy>Libor Kouřík</cp:lastModifiedBy>
  <dcterms:created xsi:type="dcterms:W3CDTF">2022-03-30T14:32:14Z</dcterms:created>
  <dcterms:modified xsi:type="dcterms:W3CDTF">2022-03-30T14:32:19Z</dcterms:modified>
</cp:coreProperties>
</file>