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ublic\Documents\Zakázky v rozpracování\+TSHK\Kutnohorská ulice\DPS\CD\DWG, DOC\"/>
    </mc:Choice>
  </mc:AlternateContent>
  <xr:revisionPtr revIDLastSave="0" documentId="13_ncr:1_{82B04882-38C7-4A19-B5E8-5A9BFBD3747F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Rekapitulace stavby" sheetId="1" r:id="rId1"/>
    <sheet name="stav - Soupis předpokláda..." sheetId="2" r:id="rId2"/>
  </sheets>
  <definedNames>
    <definedName name="_xlnm._FilterDatabase" localSheetId="1" hidden="1">'stav - Soupis předpokláda...'!$C$127:$K$299</definedName>
    <definedName name="_xlnm.Print_Titles" localSheetId="0">'Rekapitulace stavby'!$92:$92</definedName>
    <definedName name="_xlnm.Print_Titles" localSheetId="1">'stav - Soupis předpokláda...'!$127:$127</definedName>
    <definedName name="_xlnm.Print_Area" localSheetId="0">'Rekapitulace stavby'!$D$4:$AO$76,'Rekapitulace stavby'!$C$82:$AQ$96</definedName>
    <definedName name="_xlnm.Print_Area" localSheetId="1">'stav - Soupis předpokláda...'!$C$4:$J$76,'stav - Soupis předpokláda...'!$C$82:$J$109,'stav - Soupis předpokláda...'!$C$115:$K$299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T287" i="2" s="1"/>
  <c r="R288" i="2"/>
  <c r="R287" i="2" s="1"/>
  <c r="P288" i="2"/>
  <c r="P287" i="2" s="1"/>
  <c r="BI284" i="2"/>
  <c r="BH284" i="2"/>
  <c r="BG284" i="2"/>
  <c r="BF284" i="2"/>
  <c r="T284" i="2"/>
  <c r="T283" i="2" s="1"/>
  <c r="R284" i="2"/>
  <c r="R283" i="2" s="1"/>
  <c r="P284" i="2"/>
  <c r="P283" i="2" s="1"/>
  <c r="BI280" i="2"/>
  <c r="BH280" i="2"/>
  <c r="BG280" i="2"/>
  <c r="BF280" i="2"/>
  <c r="T280" i="2"/>
  <c r="R280" i="2"/>
  <c r="P280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7" i="2"/>
  <c r="BH267" i="2"/>
  <c r="BG267" i="2"/>
  <c r="BF267" i="2"/>
  <c r="T267" i="2"/>
  <c r="T266" i="2"/>
  <c r="R267" i="2"/>
  <c r="R266" i="2"/>
  <c r="P267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F122" i="2"/>
  <c r="E120" i="2"/>
  <c r="F89" i="2"/>
  <c r="E87" i="2"/>
  <c r="J24" i="2"/>
  <c r="E24" i="2"/>
  <c r="J125" i="2"/>
  <c r="J23" i="2"/>
  <c r="J21" i="2"/>
  <c r="E21" i="2"/>
  <c r="J124" i="2"/>
  <c r="J20" i="2"/>
  <c r="J18" i="2"/>
  <c r="E18" i="2"/>
  <c r="F125" i="2"/>
  <c r="J17" i="2"/>
  <c r="J15" i="2"/>
  <c r="E15" i="2"/>
  <c r="F124" i="2"/>
  <c r="J14" i="2"/>
  <c r="J12" i="2"/>
  <c r="J122" i="2" s="1"/>
  <c r="E7" i="2"/>
  <c r="E118" i="2" s="1"/>
  <c r="L90" i="1"/>
  <c r="AM90" i="1"/>
  <c r="AM89" i="1"/>
  <c r="L89" i="1"/>
  <c r="AM87" i="1"/>
  <c r="L87" i="1"/>
  <c r="L85" i="1"/>
  <c r="L84" i="1"/>
  <c r="BK296" i="2"/>
  <c r="BK292" i="2"/>
  <c r="BK284" i="2"/>
  <c r="BK276" i="2"/>
  <c r="J267" i="2"/>
  <c r="J260" i="2"/>
  <c r="J254" i="2"/>
  <c r="BK248" i="2"/>
  <c r="BK236" i="2"/>
  <c r="J230" i="2"/>
  <c r="J225" i="2"/>
  <c r="BK221" i="2"/>
  <c r="J216" i="2"/>
  <c r="J211" i="2"/>
  <c r="J206" i="2"/>
  <c r="BK199" i="2"/>
  <c r="J194" i="2"/>
  <c r="BK188" i="2"/>
  <c r="J182" i="2"/>
  <c r="J176" i="2"/>
  <c r="J170" i="2"/>
  <c r="J164" i="2"/>
  <c r="J158" i="2"/>
  <c r="BK152" i="2"/>
  <c r="BK146" i="2"/>
  <c r="BK140" i="2"/>
  <c r="J131" i="2"/>
  <c r="J292" i="2"/>
  <c r="J284" i="2"/>
  <c r="J280" i="2"/>
  <c r="BK272" i="2"/>
  <c r="J263" i="2"/>
  <c r="J257" i="2"/>
  <c r="J251" i="2"/>
  <c r="J236" i="2"/>
  <c r="BK230" i="2"/>
  <c r="BK228" i="2"/>
  <c r="BK223" i="2"/>
  <c r="BK216" i="2"/>
  <c r="BK211" i="2"/>
  <c r="BK206" i="2"/>
  <c r="BK203" i="2"/>
  <c r="J197" i="2"/>
  <c r="BK191" i="2"/>
  <c r="BK184" i="2"/>
  <c r="BK179" i="2"/>
  <c r="BK170" i="2"/>
  <c r="BK164" i="2"/>
  <c r="J161" i="2"/>
  <c r="J155" i="2"/>
  <c r="J149" i="2"/>
  <c r="J143" i="2"/>
  <c r="BK137" i="2"/>
  <c r="J134" i="2"/>
  <c r="J296" i="2"/>
  <c r="J288" i="2"/>
  <c r="BK280" i="2"/>
  <c r="J272" i="2"/>
  <c r="BK263" i="2"/>
  <c r="BK257" i="2"/>
  <c r="BK251" i="2"/>
  <c r="J239" i="2"/>
  <c r="J233" i="2"/>
  <c r="J228" i="2"/>
  <c r="J223" i="2"/>
  <c r="J219" i="2"/>
  <c r="J213" i="2"/>
  <c r="BK209" i="2"/>
  <c r="J203" i="2"/>
  <c r="BK197" i="2"/>
  <c r="J191" i="2"/>
  <c r="J184" i="2"/>
  <c r="J179" i="2"/>
  <c r="J173" i="2"/>
  <c r="J167" i="2"/>
  <c r="BK161" i="2"/>
  <c r="BK155" i="2"/>
  <c r="BK149" i="2"/>
  <c r="BK143" i="2"/>
  <c r="J137" i="2"/>
  <c r="AS94" i="1"/>
  <c r="BK288" i="2"/>
  <c r="J276" i="2"/>
  <c r="BK267" i="2"/>
  <c r="BK260" i="2"/>
  <c r="BK254" i="2"/>
  <c r="J248" i="2"/>
  <c r="BK239" i="2"/>
  <c r="BK233" i="2"/>
  <c r="BK225" i="2"/>
  <c r="J221" i="2"/>
  <c r="BK219" i="2"/>
  <c r="BK213" i="2"/>
  <c r="J209" i="2"/>
  <c r="J199" i="2"/>
  <c r="BK194" i="2"/>
  <c r="J188" i="2"/>
  <c r="BK182" i="2"/>
  <c r="BK176" i="2"/>
  <c r="BK173" i="2"/>
  <c r="BK167" i="2"/>
  <c r="BK158" i="2"/>
  <c r="J152" i="2"/>
  <c r="J146" i="2"/>
  <c r="J140" i="2"/>
  <c r="BK134" i="2"/>
  <c r="BK131" i="2"/>
  <c r="P130" i="2" l="1"/>
  <c r="T130" i="2"/>
  <c r="P187" i="2"/>
  <c r="T187" i="2"/>
  <c r="P202" i="2"/>
  <c r="T202" i="2"/>
  <c r="P215" i="2"/>
  <c r="T215" i="2"/>
  <c r="P247" i="2"/>
  <c r="T247" i="2"/>
  <c r="BK271" i="2"/>
  <c r="R271" i="2"/>
  <c r="P291" i="2"/>
  <c r="BK130" i="2"/>
  <c r="J130" i="2"/>
  <c r="J98" i="2"/>
  <c r="R130" i="2"/>
  <c r="BK187" i="2"/>
  <c r="J187" i="2"/>
  <c r="J99" i="2"/>
  <c r="R187" i="2"/>
  <c r="BK202" i="2"/>
  <c r="J202" i="2"/>
  <c r="J100" i="2"/>
  <c r="R202" i="2"/>
  <c r="BK215" i="2"/>
  <c r="J215" i="2"/>
  <c r="J101" i="2"/>
  <c r="R215" i="2"/>
  <c r="BK247" i="2"/>
  <c r="J247" i="2" s="1"/>
  <c r="J102" i="2" s="1"/>
  <c r="R247" i="2"/>
  <c r="P271" i="2"/>
  <c r="P270" i="2"/>
  <c r="T271" i="2"/>
  <c r="BK291" i="2"/>
  <c r="J291" i="2" s="1"/>
  <c r="J108" i="2" s="1"/>
  <c r="R291" i="2"/>
  <c r="T291" i="2"/>
  <c r="BK283" i="2"/>
  <c r="J283" i="2"/>
  <c r="J106" i="2" s="1"/>
  <c r="BK287" i="2"/>
  <c r="J287" i="2" s="1"/>
  <c r="J107" i="2" s="1"/>
  <c r="BK266" i="2"/>
  <c r="J266" i="2" s="1"/>
  <c r="J103" i="2" s="1"/>
  <c r="E85" i="2"/>
  <c r="F91" i="2"/>
  <c r="J91" i="2"/>
  <c r="F92" i="2"/>
  <c r="BE140" i="2"/>
  <c r="BE146" i="2"/>
  <c r="BE155" i="2"/>
  <c r="BE161" i="2"/>
  <c r="BE164" i="2"/>
  <c r="BE167" i="2"/>
  <c r="BE170" i="2"/>
  <c r="BE176" i="2"/>
  <c r="BE188" i="2"/>
  <c r="BE191" i="2"/>
  <c r="BE199" i="2"/>
  <c r="BE203" i="2"/>
  <c r="BE211" i="2"/>
  <c r="BE216" i="2"/>
  <c r="BE219" i="2"/>
  <c r="BE223" i="2"/>
  <c r="BE225" i="2"/>
  <c r="BE230" i="2"/>
  <c r="BE233" i="2"/>
  <c r="BE236" i="2"/>
  <c r="BE239" i="2"/>
  <c r="BE251" i="2"/>
  <c r="BE257" i="2"/>
  <c r="BE260" i="2"/>
  <c r="BE272" i="2"/>
  <c r="BE288" i="2"/>
  <c r="J89" i="2"/>
  <c r="J92" i="2"/>
  <c r="BE131" i="2"/>
  <c r="BE134" i="2"/>
  <c r="BE137" i="2"/>
  <c r="BE143" i="2"/>
  <c r="BE149" i="2"/>
  <c r="BE152" i="2"/>
  <c r="BE158" i="2"/>
  <c r="BE173" i="2"/>
  <c r="BE179" i="2"/>
  <c r="BE182" i="2"/>
  <c r="BE184" i="2"/>
  <c r="BE194" i="2"/>
  <c r="BE197" i="2"/>
  <c r="BE206" i="2"/>
  <c r="BE209" i="2"/>
  <c r="BE213" i="2"/>
  <c r="BE221" i="2"/>
  <c r="BE228" i="2"/>
  <c r="BE248" i="2"/>
  <c r="BE254" i="2"/>
  <c r="BE263" i="2"/>
  <c r="BE267" i="2"/>
  <c r="BE276" i="2"/>
  <c r="BE280" i="2"/>
  <c r="BE284" i="2"/>
  <c r="BE292" i="2"/>
  <c r="BE296" i="2"/>
  <c r="F35" i="2"/>
  <c r="BB95" i="1" s="1"/>
  <c r="BB94" i="1" s="1"/>
  <c r="W31" i="1" s="1"/>
  <c r="F37" i="2"/>
  <c r="BD95" i="1"/>
  <c r="BD94" i="1" s="1"/>
  <c r="W33" i="1" s="1"/>
  <c r="J34" i="2"/>
  <c r="AW95" i="1" s="1"/>
  <c r="F34" i="2"/>
  <c r="BA95" i="1" s="1"/>
  <c r="BA94" i="1" s="1"/>
  <c r="W30" i="1" s="1"/>
  <c r="F36" i="2"/>
  <c r="BC95" i="1" s="1"/>
  <c r="BC94" i="1" s="1"/>
  <c r="W32" i="1" s="1"/>
  <c r="T270" i="2" l="1"/>
  <c r="R129" i="2"/>
  <c r="BK270" i="2"/>
  <c r="J270" i="2" s="1"/>
  <c r="J104" i="2" s="1"/>
  <c r="T129" i="2"/>
  <c r="T128" i="2"/>
  <c r="R270" i="2"/>
  <c r="P129" i="2"/>
  <c r="P128" i="2"/>
  <c r="AU95" i="1"/>
  <c r="BK129" i="2"/>
  <c r="BK128" i="2" s="1"/>
  <c r="J128" i="2" s="1"/>
  <c r="J96" i="2" s="1"/>
  <c r="J271" i="2"/>
  <c r="J105" i="2" s="1"/>
  <c r="AU94" i="1"/>
  <c r="AW94" i="1"/>
  <c r="AK30" i="1"/>
  <c r="AX94" i="1"/>
  <c r="AY94" i="1"/>
  <c r="J33" i="2"/>
  <c r="AV95" i="1"/>
  <c r="AT95" i="1" s="1"/>
  <c r="F33" i="2"/>
  <c r="AZ95" i="1" s="1"/>
  <c r="AZ94" i="1" s="1"/>
  <c r="W29" i="1" s="1"/>
  <c r="R128" i="2" l="1"/>
  <c r="J129" i="2"/>
  <c r="J97" i="2"/>
  <c r="J30" i="2"/>
  <c r="AG95" i="1" s="1"/>
  <c r="AG94" i="1" s="1"/>
  <c r="AK26" i="1" s="1"/>
  <c r="AK35" i="1" s="1"/>
  <c r="AV94" i="1"/>
  <c r="AK29" i="1" s="1"/>
  <c r="J39" i="2" l="1"/>
  <c r="AN95" i="1"/>
  <c r="AT94" i="1"/>
  <c r="AN94" i="1" l="1"/>
</calcChain>
</file>

<file path=xl/sharedStrings.xml><?xml version="1.0" encoding="utf-8"?>
<sst xmlns="http://schemas.openxmlformats.org/spreadsheetml/2006/main" count="1577" uniqueCount="446">
  <si>
    <t>Export Komplet</t>
  </si>
  <si>
    <t/>
  </si>
  <si>
    <t>2.0</t>
  </si>
  <si>
    <t>False</t>
  </si>
  <si>
    <t>{07f8dd04-a5c4-4a3b-baaf-1f19eb649294}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</si>
  <si>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</si>
  <si>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</si>
  <si>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</si>
  <si>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</si>
  <si>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</si>
  <si>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</si>
  <si>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</si>
  <si>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</si>
  <si>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hk_kutno</t>
  </si>
  <si>
    <t>Stavba:</t>
  </si>
  <si>
    <t>Oprava chodníku mezi ulicemi Vlčkovická - Kubcova</t>
  </si>
  <si>
    <t>KSO:</t>
  </si>
  <si>
    <t>CC-CZ:</t>
  </si>
  <si>
    <t>Místo:</t>
  </si>
  <si>
    <t>Hradec Králové, ul. Kutnohorská</t>
  </si>
  <si>
    <t>Datum:</t>
  </si>
  <si>
    <t>12. 3. 2025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</si>
  <si>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</si>
  <si>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</si>
  <si>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</si>
  <si>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</si>
  <si>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</si>
  <si>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</si>
  <si>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</si>
  <si>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</si>
  <si>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</si>
  <si>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</si>
  <si>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</si>
  <si>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</si>
  <si>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</si>
  <si>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</si>
  <si>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</si>
  <si>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</si>
  <si>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</si>
  <si>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</si>
  <si>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</si>
  <si>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</si>
  <si>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</si>
  <si>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</si>
  <si>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</si>
  <si>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</si>
  <si>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</si>
  <si>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</si>
  <si>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</si>
  <si>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</si>
  <si>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</si>
  <si>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</si>
  <si>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</si>
  <si>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</si>
  <si>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</si>
  <si>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</si>
  <si>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</si>
  <si>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</si>
  <si>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</si>
  <si>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</si>
  <si>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</si>
  <si>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</si>
  <si>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</si>
  <si>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</si>
  <si>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</si>
  <si>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</si>
  <si>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</si>
  <si>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</si>
  <si>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</si>
  <si>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</si>
  <si>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</si>
  <si>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</si>
  <si>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</si>
  <si>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</si>
  <si>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</si>
  <si>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</si>
  <si>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</si>
  <si>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</si>
  <si>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</si>
  <si>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</si>
  <si>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{8c7a7a0b-edf2-4c9b-a3f0-9e3afc29c360}</t>
  </si>
  <si>
    <t>2</t>
  </si>
  <si>
    <t>KRYCÍ LIST SOUPISU PRACÍ</t>
  </si>
  <si>
    <t>Objekt: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</si>
  <si>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</si>
  <si>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</si>
  <si>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</si>
  <si>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</si>
  <si>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</si>
  <si>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</si>
  <si>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</si>
  <si>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</si>
  <si>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</si>
  <si>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</si>
  <si>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</si>
  <si>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</si>
  <si>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</si>
  <si>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</si>
  <si>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</si>
  <si>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</si>
  <si>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</si>
  <si>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</si>
  <si>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</si>
  <si>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</si>
  <si>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</si>
  <si>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</si>
  <si>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</si>
  <si>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</si>
  <si>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</si>
  <si>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</si>
  <si>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</si>
  <si>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</si>
  <si>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</si>
  <si>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</si>
  <si>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</si>
  <si>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</si>
  <si>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</si>
  <si>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</si>
  <si>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</si>
  <si>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</si>
  <si>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</si>
  <si>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</si>
  <si>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</si>
  <si>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</si>
  <si>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</si>
  <si>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255134599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</si>
  <si>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</si>
  <si>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</si>
  <si>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</si>
  <si>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</si>
  <si>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113106123</t>
  </si>
  <si>
    <t>Rozebrání dlažeb ze zámkových dlaždic komunikací pro pěší ručně</t>
  </si>
  <si>
    <t>151879473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</si>
  <si>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</si>
  <si>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</si>
  <si>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3</t>
  </si>
  <si>
    <t>113106221</t>
  </si>
  <si>
    <t>Rozebrání dlažeb vozovek z drobných kostek s ložem z kameniva strojně pl přes 50 do 200 m2</t>
  </si>
  <si>
    <t>175215843</t>
  </si>
  <si>
    <t>Rozebrání dlažeb vozovek a ploch s přemístěním hmot na skládku na vzdálenost do 3 m nebo s naložením na dopravní prostředek, s jakoukoliv výplní spár strojně plochy jednotlivě přes 50 m2 do 200 m2 z drobných kostek nebo odseků s ložem z kameniva</t>
  </si>
  <si>
    <t>https://podminky.urs.cz/item/CS_URS_2025_01/113106221</t>
  </si>
  <si>
    <t>113107141</t>
  </si>
  <si>
    <t>Odstranění podkladu živičného tl 50 mm ručně</t>
  </si>
  <si>
    <t>-1828029883</t>
  </si>
  <si>
    <t>Odstranění podkladů nebo krytů ručně s přemístěním hmot na skládku na vzdálenost do 3 m nebo s naložením na dopravní prostředek živičných, o tl. vrstvy do 50 mm</t>
  </si>
  <si>
    <t>https://podminky.urs.cz/item/CS_URS_2025_01/113107141</t>
  </si>
  <si>
    <t>5</t>
  </si>
  <si>
    <t>113202111</t>
  </si>
  <si>
    <t>Vytrhání obrub krajníků obrubníků stojatých</t>
  </si>
  <si>
    <t>m</t>
  </si>
  <si>
    <t>-288599715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</si>
  <si>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</si>
  <si>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</si>
  <si>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6</t>
  </si>
  <si>
    <t>113204111</t>
  </si>
  <si>
    <t>Vytrhání obrub záhonových</t>
  </si>
  <si>
    <t>-2096215709</t>
  </si>
  <si>
    <t>Vytrhání obrub s vybouráním lože, s přemístěním hmot na skládku na vzdálenost do 3 m nebo s naložením na dopravní prostředek záhonových</t>
  </si>
  <si>
    <t>https://podminky.urs.cz/item/CS_URS_2025_01/113204111</t>
  </si>
  <si>
    <t>7</t>
  </si>
  <si>
    <t>122251104</t>
  </si>
  <si>
    <t>Odkopávky a prokopávky nezapažené v hornině třídy těžitelnosti I skupiny 3 objem do 500 m3 strojně</t>
  </si>
  <si>
    <t>m3</t>
  </si>
  <si>
    <t>-323557705</t>
  </si>
  <si>
    <t>Odkopávky a prokopávky nezapažené strojně v hornině třídy těžitelnosti I skupiny 3 přes 100 do 500 m3</t>
  </si>
  <si>
    <t>https://podminky.urs.cz/item/CS_URS_2025_01/122251104</t>
  </si>
  <si>
    <t>8</t>
  </si>
  <si>
    <t>122251402</t>
  </si>
  <si>
    <t>Vykopávky v zemníku na suchu v hornině třídy těžitelnosti I skupiny 3 objem do 50 m3 strojně</t>
  </si>
  <si>
    <t>1501942450</t>
  </si>
  <si>
    <t>Vykopávky v zemnících na suchu strojně zapažených i nezapažených v hornině třídy těžitelnosti I skupiny 3 přes 20 do 50 m3</t>
  </si>
  <si>
    <t>https://podminky.urs.cz/item/CS_URS_2025_01/122251402</t>
  </si>
  <si>
    <t>9</t>
  </si>
  <si>
    <t>132251102</t>
  </si>
  <si>
    <t>Hloubení rýh nezapažených š do 800 mm v hornině třídy těžitelnosti I skupiny 3 objem do 50 m3 strojně</t>
  </si>
  <si>
    <t>1814651408</t>
  </si>
  <si>
    <t>Hloubení nezapažených rýh šířky do 800 mm strojně s urovnáním dna do předepsaného profilu a spádu v hornině třídy těžitelnosti I skupiny 3 přes 20 do 50 m3</t>
  </si>
  <si>
    <t>https://podminky.urs.cz/item/CS_URS_2025_01/132251102</t>
  </si>
  <si>
    <t>10</t>
  </si>
  <si>
    <t>133251101</t>
  </si>
  <si>
    <t>Hloubení šachet nezapažených v hornině třídy těžitelnosti I skupiny 3 objem do 20 m3</t>
  </si>
  <si>
    <t>188786963</t>
  </si>
  <si>
    <t>Hloubení nezapažených šachet strojně v hornině třídy těžitelnosti I skupiny 3 do 20 m3</t>
  </si>
  <si>
    <t>https://podminky.urs.cz/item/CS_URS_2025_01/133251101</t>
  </si>
  <si>
    <t>11</t>
  </si>
  <si>
    <t>162751117</t>
  </si>
  <si>
    <t>Vodorovné přemístění přes 9 000 do 10000 m výkopku/sypaniny z horniny třídy těžitelnosti I skupiny 1 až 3</t>
  </si>
  <si>
    <t>-1984098058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</si>
  <si>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</si>
  <si>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</si>
  <si>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171201231</t>
  </si>
  <si>
    <t>Poplatek za uložení zeminy a kamení na recyklační skládce (skládkovné) kód odpadu 17 05 04</t>
  </si>
  <si>
    <t>t</t>
  </si>
  <si>
    <t>1999136280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</si>
  <si>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</si>
  <si>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</si>
  <si>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13</t>
  </si>
  <si>
    <t>171251201</t>
  </si>
  <si>
    <t>Uložení sypaniny na skládky nebo meziskládky</t>
  </si>
  <si>
    <t>1550429731</t>
  </si>
  <si>
    <t>Uložení sypaniny na skládky nebo meziskládky bez hutnění s upravením uložené sypaniny do předepsaného tvaru</t>
  </si>
  <si>
    <t>https://podminky.urs.cz/item/CS_URS_2025_01/171251201</t>
  </si>
  <si>
    <t>14</t>
  </si>
  <si>
    <t>174151101</t>
  </si>
  <si>
    <t>Zásyp jam, šachet rýh nebo kolem objektů sypaninou se zhutněním</t>
  </si>
  <si>
    <t>-597602353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</si>
  <si>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</si>
  <si>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</si>
  <si>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15</t>
  </si>
  <si>
    <t>181351003</t>
  </si>
  <si>
    <t>Rozprostření ornice tl vrstvy do 200 mm pl do 100 m2 v rovině nebo ve svahu do 1:5 strojně</t>
  </si>
  <si>
    <t>1091718726</t>
  </si>
  <si>
    <t>Rozprostření a urovnání ornice v rovině nebo ve svahu sklonu do 1:5 strojně při souvislé ploše do 100 m2, tl. vrstvy do 200 mm</t>
  </si>
  <si>
    <t>https://podminky.urs.cz/item/CS_URS_2025_01/181351003</t>
  </si>
  <si>
    <t>16</t>
  </si>
  <si>
    <t>181351103</t>
  </si>
  <si>
    <t>Rozprostření ornice tl vrstvy do 200 mm pl přes 100 do 500 m2 v rovině nebo ve svahu do 1:5 strojně</t>
  </si>
  <si>
    <t>-1578345854</t>
  </si>
  <si>
    <t>Rozprostření a urovnání ornice v rovině nebo ve svahu sklonu do 1:5 strojně při souvislé ploše přes 100 do 500 m2, tl. vrstvy do 200 mm</t>
  </si>
  <si>
    <t>https://podminky.urs.cz/item/CS_URS_2025_01/181351103</t>
  </si>
  <si>
    <t>17</t>
  </si>
  <si>
    <t>181411131</t>
  </si>
  <si>
    <t>Založení parkového trávníku výsevem pl do 1000 m2 v rovině a ve svahu do 1:5</t>
  </si>
  <si>
    <t>-1927096688</t>
  </si>
  <si>
    <t>Založení trávníku na půdě předem připravené plochy do 1000 m2 výsevem včetně utažení parkového v rovině nebo na svahu do 1:5</t>
  </si>
  <si>
    <t>https://podminky.urs.cz/item/CS_URS_2025_01/181411131</t>
  </si>
  <si>
    <t>18</t>
  </si>
  <si>
    <t>M</t>
  </si>
  <si>
    <t>00572410</t>
  </si>
  <si>
    <t>osivo směs travní parková</t>
  </si>
  <si>
    <t>kg</t>
  </si>
  <si>
    <t>-933414518</t>
  </si>
  <si>
    <t>19</t>
  </si>
  <si>
    <t>181951112</t>
  </si>
  <si>
    <t>Úprava pláně v hornině třídy těžitelnosti I skupiny 1 až 3 se zhutněním strojně</t>
  </si>
  <si>
    <t>672581884</t>
  </si>
  <si>
    <t>Úprava pláně vyrovnáním výškových rozdílů strojně v hornině třídy těžitelnosti I, skupiny 1 až 3 se zhutněním</t>
  </si>
  <si>
    <t>https://podminky.urs.cz/item/CS_URS_2025_01/181951112</t>
  </si>
  <si>
    <t>Komunikace pozemní</t>
  </si>
  <si>
    <t>20</t>
  </si>
  <si>
    <t>564851111</t>
  </si>
  <si>
    <t>Podklad ze štěrkodrtě ŠD plochy přes 100 m2 tl 150 mm</t>
  </si>
  <si>
    <t>548116830</t>
  </si>
  <si>
    <t>Podklad ze štěrkodrti ŠD s rozprostřením a zhutněním plochy přes 100 m2, po zhutnění tl. 150 mm</t>
  </si>
  <si>
    <t>https://podminky.urs.cz/item/CS_URS_2025_01/564851111</t>
  </si>
  <si>
    <t>567122111</t>
  </si>
  <si>
    <t>Podklad ze směsi stmelené cementem SC C 8/10 (KSC I) tl 120 mm</t>
  </si>
  <si>
    <t>685352923</t>
  </si>
  <si>
    <t>Podklad ze směsi stmelené cementem SC bez dilatačních spár, s rozprostřením a zhutněním SC C 8/10 (KSC I), po zhutnění tl. 120 mm</t>
  </si>
  <si>
    <t>https://podminky.urs.cz/item/CS_URS_2025_01/567122111</t>
  </si>
  <si>
    <t>22</t>
  </si>
  <si>
    <t>596212213</t>
  </si>
  <si>
    <t>Kladení zámkové dlažby pozemních komunikací ručně tl 80 mm skupiny A pl přes 300 m2</t>
  </si>
  <si>
    <t>-877313866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</si>
  <si>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</si>
  <si>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https://podminky.urs.cz/item/CS_URS_2025_01/596212213</t>
  </si>
  <si>
    <t>23</t>
  </si>
  <si>
    <t>59245020</t>
  </si>
  <si>
    <t>dlažba skladebná betonová 200x100mm tl 80mm přírodní</t>
  </si>
  <si>
    <t>-1504805872</t>
  </si>
  <si>
    <t>24</t>
  </si>
  <si>
    <t>59245226</t>
  </si>
  <si>
    <t>dlažba pro nevidomé betonová 200x100mm tl 80mm barevná</t>
  </si>
  <si>
    <t>-1574183790</t>
  </si>
  <si>
    <t>P</t>
  </si>
  <si>
    <t>Poznámka k položce:_x000D_
červená</t>
  </si>
  <si>
    <t>Vedení trubní dálková a přípojná</t>
  </si>
  <si>
    <t>25</t>
  </si>
  <si>
    <t>871310320</t>
  </si>
  <si>
    <t>Montáž kanalizačního potrubí hladkého plnostěnného SN 12 z polypropylenu DN 150</t>
  </si>
  <si>
    <t>-709519526</t>
  </si>
  <si>
    <t>Montáž kanalizačního potrubí z polypropylenu PP hladkého plnostěnného SN 12 DN 150</t>
  </si>
  <si>
    <t>https://podminky.urs.cz/item/CS_URS_2025_01/871310320</t>
  </si>
  <si>
    <t>26</t>
  </si>
  <si>
    <t>28617025</t>
  </si>
  <si>
    <t>trubka kanalizační PP plnostěnná třívrstvá DN 150x1000mm SN12</t>
  </si>
  <si>
    <t>-667254752</t>
  </si>
  <si>
    <t>VV</t>
  </si>
  <si>
    <t>2*1,015</t>
  </si>
  <si>
    <t>27</t>
  </si>
  <si>
    <t>877315</t>
  </si>
  <si>
    <t>Navrtávka na potrubí</t>
  </si>
  <si>
    <t>kus</t>
  </si>
  <si>
    <t>-297015471</t>
  </si>
  <si>
    <t xml:space="preserve"> Navrtávka na potrubí</t>
  </si>
  <si>
    <t>28</t>
  </si>
  <si>
    <t>899131</t>
  </si>
  <si>
    <t>Osazení uliční vpusti</t>
  </si>
  <si>
    <t>-303294985</t>
  </si>
  <si>
    <t xml:space="preserve"> Osazení uliční vpusti</t>
  </si>
  <si>
    <t>29</t>
  </si>
  <si>
    <t>59205</t>
  </si>
  <si>
    <t>Vpusť uliční dle PD</t>
  </si>
  <si>
    <t>279787924</t>
  </si>
  <si>
    <t>Ostatní konstrukce a práce, bourání</t>
  </si>
  <si>
    <t>30</t>
  </si>
  <si>
    <t>916131213</t>
  </si>
  <si>
    <t>Osazení silničního obrubníku betonového stojatého s boční opěrou do lože z betonu prostého</t>
  </si>
  <si>
    <t>-1971271871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</si>
  <si>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</si>
  <si>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</si>
  <si>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31</t>
  </si>
  <si>
    <t>59217031</t>
  </si>
  <si>
    <t>obrubník silniční betonový 1000x150x250mm</t>
  </si>
  <si>
    <t>1126079291</t>
  </si>
  <si>
    <t>32</t>
  </si>
  <si>
    <t>59217029</t>
  </si>
  <si>
    <t>obrubník silniční betonový nájezdový 1000x150x150mm</t>
  </si>
  <si>
    <t>-395817862</t>
  </si>
  <si>
    <t>33</t>
  </si>
  <si>
    <t>59217030</t>
  </si>
  <si>
    <t>obrubník silniční betonový přechodový 1000x150x150-250mm</t>
  </si>
  <si>
    <t>328262785</t>
  </si>
  <si>
    <t>34</t>
  </si>
  <si>
    <t>916231213</t>
  </si>
  <si>
    <t>Osazení chodníkového obrubníku betonového stojatého s boční opěrou do lože z betonu prostého</t>
  </si>
  <si>
    <t>-1981169533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</si>
  <si>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</si>
  <si>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</si>
  <si>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35</t>
  </si>
  <si>
    <t>59217016</t>
  </si>
  <si>
    <t>obrubník betonový chodníkový 1000x80x250mm</t>
  </si>
  <si>
    <t>-1175703992</t>
  </si>
  <si>
    <t>36</t>
  </si>
  <si>
    <t>916991121</t>
  </si>
  <si>
    <t>Lože pod obrubníky, krajníky nebo obruby z dlažebních kostek z betonu prostého</t>
  </si>
  <si>
    <t>-402903862</t>
  </si>
  <si>
    <t>https://podminky.urs.cz/item/CS_URS_2025_01/916991121</t>
  </si>
  <si>
    <t>37</t>
  </si>
  <si>
    <t>919122112</t>
  </si>
  <si>
    <t>Těsnění spár zálivkou za tepla pro komůrky š 10 mm hl 25 mm s těsnicím profilem</t>
  </si>
  <si>
    <t>-1728026457</t>
  </si>
  <si>
    <t>Utěsnění dilatačních spár zálivkou za tepla v cementobetonovém nebo živičném krytu včetně adhezního nátěru s těsnicím profilem pod zálivkou, pro komůrky šířky 10 mm, hloubky 25 mm</t>
  </si>
  <si>
    <t>https://podminky.urs.cz/item/CS_URS_2025_01/919122112</t>
  </si>
  <si>
    <t>38</t>
  </si>
  <si>
    <t>919735112</t>
  </si>
  <si>
    <t>Řezání stávajícího živičného krytu hl přes 50 do 100 mm</t>
  </si>
  <si>
    <t>1438408347</t>
  </si>
  <si>
    <t>Řezání stávajícího živičného krytu nebo podkladu hloubky přes 50 do 100 mm</t>
  </si>
  <si>
    <t>https://podminky.urs.cz/item/CS_URS_2025_01/919735112</t>
  </si>
  <si>
    <t>39</t>
  </si>
  <si>
    <t>919794441</t>
  </si>
  <si>
    <t>Úprava ploch kolem hydrantů, šoupat, poklopů a mříží nebo sloupů v živičných krytech pl do 2 m2</t>
  </si>
  <si>
    <t>-10961861</t>
  </si>
  <si>
    <t>Úprava ploch kolem hydrantů, šoupat, kanalizačních poklopů a mříží, sloupů apod. v živičných krytech jakékoliv tloušťky, jednotlivě v půdorysné ploše do 2 m2</t>
  </si>
  <si>
    <t>https://podminky.urs.cz/item/CS_URS_2025_01/919794441</t>
  </si>
  <si>
    <t>Poznámka k položce:_x000D_
výšková úprava, kolem jedné mříže malé žulové kostky</t>
  </si>
  <si>
    <t>"šachty"  4</t>
  </si>
  <si>
    <t>"mříže"  4+1</t>
  </si>
  <si>
    <t>"šoupě"  1</t>
  </si>
  <si>
    <t>Součet</t>
  </si>
  <si>
    <t>997</t>
  </si>
  <si>
    <t>Doprava suti a vybouraných hmot</t>
  </si>
  <si>
    <t>40</t>
  </si>
  <si>
    <t>997221551</t>
  </si>
  <si>
    <t>Vodorovná doprava suti ze sypkých materiálů do 1 km</t>
  </si>
  <si>
    <t>254678026</t>
  </si>
  <si>
    <t>Vodorovná doprava suti bez naložení, ale se složením a s hrubým urovnáním ze sypkých materiálů, na vzdálenost do 1 km</t>
  </si>
  <si>
    <t>https://podminky.urs.cz/item/CS_URS_2025_01/997221551</t>
  </si>
  <si>
    <t>41</t>
  </si>
  <si>
    <t>997221559</t>
  </si>
  <si>
    <t>Příplatek ZKD 1 km u vodorovné dopravy suti ze sypkých materiálů</t>
  </si>
  <si>
    <t>463510006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</si>
  <si>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</si>
  <si>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</si>
  <si>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42</t>
  </si>
  <si>
    <t>997221571</t>
  </si>
  <si>
    <t>Vodorovná doprava vybouraných hmot do 1 km</t>
  </si>
  <si>
    <t>-151749301</t>
  </si>
  <si>
    <t>Vodorovná doprava vybouraných hmot bez naložení, ale se složením a s hrubým urovnáním na vzdálenost do 1 km</t>
  </si>
  <si>
    <t>https://podminky.urs.cz/item/CS_URS_2025_01/997221571</t>
  </si>
  <si>
    <t>43</t>
  </si>
  <si>
    <t>997221579</t>
  </si>
  <si>
    <t>Příplatek ZKD 1 km u vodorovné dopravy vybouraných hmot</t>
  </si>
  <si>
    <t>-384774629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</si>
  <si>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</si>
  <si>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</si>
  <si>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44</t>
  </si>
  <si>
    <t>997221861</t>
  </si>
  <si>
    <t>Poplatek za uložení na recyklační skládce (skládkovné) stavebního odpadu z prostého betonu pod kódem 17 01 01</t>
  </si>
  <si>
    <t>388100992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</si>
  <si>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</si>
  <si>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</si>
  <si>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45</t>
  </si>
  <si>
    <t>997221875</t>
  </si>
  <si>
    <t>Poplatek za uložení na recyklační skládce (skládkovné) stavebního odpadu asfaltového bez obsahu dehtu zatříděného do Katalogu odpadů pod kódem 17 03 02</t>
  </si>
  <si>
    <t>729454708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</si>
  <si>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</si>
  <si>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</si>
  <si>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998</t>
  </si>
  <si>
    <t>Přesun hmot</t>
  </si>
  <si>
    <t>46</t>
  </si>
  <si>
    <t>998223011</t>
  </si>
  <si>
    <t>Přesun hmot pro pozemní komunikace s krytem dlážděným</t>
  </si>
  <si>
    <t>-2022660194</t>
  </si>
  <si>
    <t>Přesun hmot pro pozemní komunikace s krytem dlážděným dopravní vzdálenost do 200 m jakékoliv délky objektu</t>
  </si>
  <si>
    <t>https://podminky.urs.cz/item/CS_URS_2025_01/998223011</t>
  </si>
  <si>
    <t>VRN</t>
  </si>
  <si>
    <t>Vedlejší rozpočtové náklady</t>
  </si>
  <si>
    <t>VRN1</t>
  </si>
  <si>
    <t>Průzkumné, geodetické a projektové práce</t>
  </si>
  <si>
    <t>47</t>
  </si>
  <si>
    <t>012203000</t>
  </si>
  <si>
    <t>Geodetické práce při provádění stavby</t>
  </si>
  <si>
    <t>kč</t>
  </si>
  <si>
    <t>1024</t>
  </si>
  <si>
    <t>-1878971877</t>
  </si>
  <si>
    <t>https://podminky.urs.cz/item/CS_URS_2025_01/012203000</t>
  </si>
  <si>
    <t>Poznámka k položce:_x000D_
vytyčení stávajících sítí</t>
  </si>
  <si>
    <t>48</t>
  </si>
  <si>
    <t>012303000</t>
  </si>
  <si>
    <t>Geodetické práce po výstavbě</t>
  </si>
  <si>
    <t>1915638103</t>
  </si>
  <si>
    <t>https://podminky.urs.cz/item/CS_URS_2025_01/012303000</t>
  </si>
  <si>
    <t>Poznámka k položce:_x000D_
zaměření skutečného provedení</t>
  </si>
  <si>
    <t>49</t>
  </si>
  <si>
    <t>013254000</t>
  </si>
  <si>
    <t>Dokumentace skutečného provedení stavby</t>
  </si>
  <si>
    <t>24795888</t>
  </si>
  <si>
    <t>https://podminky.urs.cz/item/CS_URS_2025_01/013254000</t>
  </si>
  <si>
    <t>VRN3</t>
  </si>
  <si>
    <t>Zařízení staveniště</t>
  </si>
  <si>
    <t>50</t>
  </si>
  <si>
    <t>030001000</t>
  </si>
  <si>
    <t>1133509264</t>
  </si>
  <si>
    <t>https://podminky.urs.cz/item/CS_URS_2025_01/030001000</t>
  </si>
  <si>
    <t>VRN7</t>
  </si>
  <si>
    <t>Provozní vlivy</t>
  </si>
  <si>
    <t>51</t>
  </si>
  <si>
    <t>070001000</t>
  </si>
  <si>
    <t>-570900189</t>
  </si>
  <si>
    <t>https://podminky.urs.cz/item/CS_URS_2025_01/070001000</t>
  </si>
  <si>
    <t>VRN9</t>
  </si>
  <si>
    <t>Ostatní náklady</t>
  </si>
  <si>
    <t>52</t>
  </si>
  <si>
    <t>091003000</t>
  </si>
  <si>
    <t>Ostatní náklady bez rozlišení</t>
  </si>
  <si>
    <t>1431751866</t>
  </si>
  <si>
    <t>https://podminky.urs.cz/item/CS_URS_2025_01/091003000</t>
  </si>
  <si>
    <t>Poznámka k položce:_x000D_
náklady na ostatní činnosti nezbytné pro provedení stavby (vyřízení a stanovení přechodného dopravního značení, pronájem přechodného dopravního značení, poplatek za dočasný zábor pozemku apod.)</t>
  </si>
  <si>
    <t>53</t>
  </si>
  <si>
    <t>0915040</t>
  </si>
  <si>
    <t>Náklady související s publikační činností</t>
  </si>
  <si>
    <t>-1295547039</t>
  </si>
  <si>
    <t>https://podminky.urs.cz/item/CS_URS_2025_01/0915040</t>
  </si>
  <si>
    <t>Poznámka k položce:_x000D_
náklady na informační panel na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</si>
</sst>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22251402" TargetMode="External"/><Relationship Id="rId13" Type="http://schemas.openxmlformats.org/officeDocument/2006/relationships/hyperlink" Target="https://podminky.urs.cz/item/CS_URS_2025_01/171251201" TargetMode="External"/><Relationship Id="rId18" Type="http://schemas.openxmlformats.org/officeDocument/2006/relationships/hyperlink" Target="https://podminky.urs.cz/item/CS_URS_2025_01/181951112" TargetMode="External"/><Relationship Id="rId26" Type="http://schemas.openxmlformats.org/officeDocument/2006/relationships/hyperlink" Target="https://podminky.urs.cz/item/CS_URS_2025_01/919122112" TargetMode="External"/><Relationship Id="rId39" Type="http://schemas.openxmlformats.org/officeDocument/2006/relationships/hyperlink" Target="https://podminky.urs.cz/item/CS_URS_2025_01/030001000" TargetMode="External"/><Relationship Id="rId3" Type="http://schemas.openxmlformats.org/officeDocument/2006/relationships/hyperlink" Target="https://podminky.urs.cz/item/CS_URS_2025_01/113106221" TargetMode="External"/><Relationship Id="rId21" Type="http://schemas.openxmlformats.org/officeDocument/2006/relationships/hyperlink" Target="https://podminky.urs.cz/item/CS_URS_2025_01/596212213" TargetMode="External"/><Relationship Id="rId34" Type="http://schemas.openxmlformats.org/officeDocument/2006/relationships/hyperlink" Target="https://podminky.urs.cz/item/CS_URS_2025_01/997221875" TargetMode="External"/><Relationship Id="rId42" Type="http://schemas.openxmlformats.org/officeDocument/2006/relationships/hyperlink" Target="https://podminky.urs.cz/item/CS_URS_2025_01/0915040" TargetMode="External"/><Relationship Id="rId7" Type="http://schemas.openxmlformats.org/officeDocument/2006/relationships/hyperlink" Target="https://podminky.urs.cz/item/CS_URS_2025_01/122251104" TargetMode="External"/><Relationship Id="rId12" Type="http://schemas.openxmlformats.org/officeDocument/2006/relationships/hyperlink" Target="https://podminky.urs.cz/item/CS_URS_2025_01/171201231" TargetMode="External"/><Relationship Id="rId17" Type="http://schemas.openxmlformats.org/officeDocument/2006/relationships/hyperlink" Target="https://podminky.urs.cz/item/CS_URS_2025_01/181411131" TargetMode="External"/><Relationship Id="rId25" Type="http://schemas.openxmlformats.org/officeDocument/2006/relationships/hyperlink" Target="https://podminky.urs.cz/item/CS_URS_2025_01/916991121" TargetMode="External"/><Relationship Id="rId33" Type="http://schemas.openxmlformats.org/officeDocument/2006/relationships/hyperlink" Target="https://podminky.urs.cz/item/CS_URS_2025_01/997221861" TargetMode="External"/><Relationship Id="rId38" Type="http://schemas.openxmlformats.org/officeDocument/2006/relationships/hyperlink" Target="https://podminky.urs.cz/item/CS_URS_2025_01/013254000" TargetMode="External"/><Relationship Id="rId2" Type="http://schemas.openxmlformats.org/officeDocument/2006/relationships/hyperlink" Target="https://podminky.urs.cz/item/CS_URS_2025_01/113106123" TargetMode="External"/><Relationship Id="rId16" Type="http://schemas.openxmlformats.org/officeDocument/2006/relationships/hyperlink" Target="https://podminky.urs.cz/item/CS_URS_2025_01/181351103" TargetMode="External"/><Relationship Id="rId20" Type="http://schemas.openxmlformats.org/officeDocument/2006/relationships/hyperlink" Target="https://podminky.urs.cz/item/CS_URS_2025_01/567122111" TargetMode="External"/><Relationship Id="rId29" Type="http://schemas.openxmlformats.org/officeDocument/2006/relationships/hyperlink" Target="https://podminky.urs.cz/item/CS_URS_2025_01/997221551" TargetMode="External"/><Relationship Id="rId41" Type="http://schemas.openxmlformats.org/officeDocument/2006/relationships/hyperlink" Target="https://podminky.urs.cz/item/CS_URS_2025_01/091003000" TargetMode="External"/><Relationship Id="rId1" Type="http://schemas.openxmlformats.org/officeDocument/2006/relationships/hyperlink" Target="https://podminky.urs.cz/item/CS_URS_2025_01/113106121" TargetMode="External"/><Relationship Id="rId6" Type="http://schemas.openxmlformats.org/officeDocument/2006/relationships/hyperlink" Target="https://podminky.urs.cz/item/CS_URS_2025_01/113204111" TargetMode="External"/><Relationship Id="rId11" Type="http://schemas.openxmlformats.org/officeDocument/2006/relationships/hyperlink" Target="https://podminky.urs.cz/item/CS_URS_2025_01/162751117" TargetMode="External"/><Relationship Id="rId24" Type="http://schemas.openxmlformats.org/officeDocument/2006/relationships/hyperlink" Target="https://podminky.urs.cz/item/CS_URS_2025_01/916231213" TargetMode="External"/><Relationship Id="rId32" Type="http://schemas.openxmlformats.org/officeDocument/2006/relationships/hyperlink" Target="https://podminky.urs.cz/item/CS_URS_2025_01/997221579" TargetMode="External"/><Relationship Id="rId37" Type="http://schemas.openxmlformats.org/officeDocument/2006/relationships/hyperlink" Target="https://podminky.urs.cz/item/CS_URS_2025_01/012303000" TargetMode="External"/><Relationship Id="rId40" Type="http://schemas.openxmlformats.org/officeDocument/2006/relationships/hyperlink" Target="https://podminky.urs.cz/item/CS_URS_2025_01/070001000" TargetMode="External"/><Relationship Id="rId5" Type="http://schemas.openxmlformats.org/officeDocument/2006/relationships/hyperlink" Target="https://podminky.urs.cz/item/CS_URS_2025_01/113202111" TargetMode="External"/><Relationship Id="rId15" Type="http://schemas.openxmlformats.org/officeDocument/2006/relationships/hyperlink" Target="https://podminky.urs.cz/item/CS_URS_2025_01/181351003" TargetMode="External"/><Relationship Id="rId23" Type="http://schemas.openxmlformats.org/officeDocument/2006/relationships/hyperlink" Target="https://podminky.urs.cz/item/CS_URS_2025_01/916131213" TargetMode="External"/><Relationship Id="rId28" Type="http://schemas.openxmlformats.org/officeDocument/2006/relationships/hyperlink" Target="https://podminky.urs.cz/item/CS_URS_2025_01/919794441" TargetMode="External"/><Relationship Id="rId36" Type="http://schemas.openxmlformats.org/officeDocument/2006/relationships/hyperlink" Target="https://podminky.urs.cz/item/CS_URS_2025_01/012203000" TargetMode="External"/><Relationship Id="rId10" Type="http://schemas.openxmlformats.org/officeDocument/2006/relationships/hyperlink" Target="https://podminky.urs.cz/item/CS_URS_2025_01/133251101" TargetMode="External"/><Relationship Id="rId19" Type="http://schemas.openxmlformats.org/officeDocument/2006/relationships/hyperlink" Target="https://podminky.urs.cz/item/CS_URS_2025_01/564851111" TargetMode="External"/><Relationship Id="rId31" Type="http://schemas.openxmlformats.org/officeDocument/2006/relationships/hyperlink" Target="https://podminky.urs.cz/item/CS_URS_2025_01/99722157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13107141" TargetMode="External"/><Relationship Id="rId9" Type="http://schemas.openxmlformats.org/officeDocument/2006/relationships/hyperlink" Target="https://podminky.urs.cz/item/CS_URS_2025_01/132251102" TargetMode="External"/><Relationship Id="rId14" Type="http://schemas.openxmlformats.org/officeDocument/2006/relationships/hyperlink" Target="https://podminky.urs.cz/item/CS_URS_2025_01/174151101" TargetMode="External"/><Relationship Id="rId22" Type="http://schemas.openxmlformats.org/officeDocument/2006/relationships/hyperlink" Target="https://podminky.urs.cz/item/CS_URS_2025_01/871310320" TargetMode="External"/><Relationship Id="rId27" Type="http://schemas.openxmlformats.org/officeDocument/2006/relationships/hyperlink" Target="https://podminky.urs.cz/item/CS_URS_2025_01/919735112" TargetMode="External"/><Relationship Id="rId30" Type="http://schemas.openxmlformats.org/officeDocument/2006/relationships/hyperlink" Target="https://podminky.urs.cz/item/CS_URS_2025_01/997221559" TargetMode="External"/><Relationship Id="rId35" Type="http://schemas.openxmlformats.org/officeDocument/2006/relationships/hyperlink" Target="https://podminky.urs.cz/item/CS_URS_2025_01/998223011" TargetMode="External"/><Relationship Id="rId43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25" workbookViewId="0"/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98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65" t="s">
        <v>13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8"/>
      <c r="BS5" s="15" t="s">
        <v>6</v>
      </c>
    </row>
    <row r="6" spans="1:74" ht="36.950000000000003" customHeight="1">
      <c r="B6" s="18"/>
      <c r="D6" s="23" t="s">
        <v>14</v>
      </c>
      <c r="K6" s="167" t="s">
        <v>15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5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399999999999999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5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2.75">
      <c r="B14" s="18"/>
      <c r="E14" s="22" t="s">
        <v>24</v>
      </c>
      <c r="AK14" s="24" t="s">
        <v>25</v>
      </c>
      <c r="AN14" s="22" t="s">
        <v>1</v>
      </c>
      <c r="AR14" s="18"/>
      <c r="BS14" s="15" t="s">
        <v>6</v>
      </c>
    </row>
    <row r="15" spans="1:74" ht="6.95" customHeight="1">
      <c r="B15" s="18"/>
      <c r="AR15" s="18"/>
      <c r="BS15" s="15" t="s">
        <v>3</v>
      </c>
    </row>
    <row r="16" spans="1:74" ht="12" customHeight="1">
      <c r="B16" s="18"/>
      <c r="D16" s="24" t="s">
        <v>27</v>
      </c>
      <c r="AK16" s="24" t="s">
        <v>23</v>
      </c>
      <c r="AN16" s="22" t="s">
        <v>1</v>
      </c>
      <c r="AR16" s="18"/>
      <c r="BS16" s="15" t="s">
        <v>3</v>
      </c>
    </row>
    <row r="17" spans="2:71" ht="18.399999999999999" customHeight="1">
      <c r="B17" s="18"/>
      <c r="E17" s="22" t="s">
        <v>24</v>
      </c>
      <c r="AK17" s="24" t="s">
        <v>25</v>
      </c>
      <c r="AN17" s="22" t="s">
        <v>1</v>
      </c>
      <c r="AR17" s="18"/>
      <c r="BS17" s="15" t="s">
        <v>28</v>
      </c>
    </row>
    <row r="18" spans="2:71" ht="6.95" customHeight="1">
      <c r="B18" s="18"/>
      <c r="AR18" s="18"/>
      <c r="BS18" s="15" t="s">
        <v>6</v>
      </c>
    </row>
    <row r="19" spans="2:71" ht="12" customHeight="1">
      <c r="B19" s="18"/>
      <c r="D19" s="24" t="s">
        <v>29</v>
      </c>
      <c r="AK19" s="24" t="s">
        <v>23</v>
      </c>
      <c r="AN19" s="22" t="s">
        <v>1</v>
      </c>
      <c r="AR19" s="18"/>
      <c r="BS19" s="15" t="s">
        <v>6</v>
      </c>
    </row>
    <row r="20" spans="2:71" ht="18.399999999999999" customHeight="1">
      <c r="B20" s="18"/>
      <c r="E20" s="22" t="s">
        <v>24</v>
      </c>
      <c r="AK20" s="24" t="s">
        <v>25</v>
      </c>
      <c r="AN20" s="22" t="s">
        <v>1</v>
      </c>
      <c r="AR20" s="18"/>
      <c r="BS20" s="15" t="s">
        <v>28</v>
      </c>
    </row>
    <row r="21" spans="2:71" ht="6.95" customHeight="1">
      <c r="B21" s="18"/>
      <c r="AR21" s="18"/>
    </row>
    <row r="22" spans="2:71" ht="12" customHeight="1">
      <c r="B22" s="18"/>
      <c r="D22" s="24" t="s">
        <v>30</v>
      </c>
      <c r="AR22" s="18"/>
    </row>
    <row r="23" spans="2:71" ht="14.45" customHeight="1">
      <c r="B23" s="18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R23" s="18"/>
    </row>
    <row r="24" spans="2:71" ht="6.95" customHeight="1">
      <c r="B24" s="18"/>
      <c r="AR24" s="18"/>
    </row>
    <row r="25" spans="2:71" ht="6.95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9">
        <f>ROUND(AG94,2)</f>
        <v>0</v>
      </c>
      <c r="AL26" s="170"/>
      <c r="AM26" s="170"/>
      <c r="AN26" s="170"/>
      <c r="AO26" s="170"/>
      <c r="AR26" s="27"/>
    </row>
    <row r="27" spans="2:71" s="1" customFormat="1" ht="6.95" customHeight="1">
      <c r="B27" s="27"/>
      <c r="AR27" s="27"/>
    </row>
    <row r="28" spans="2:71" s="1" customFormat="1" ht="12.75">
      <c r="B28" s="27"/>
      <c r="L28" s="171" t="s">
        <v>32</v>
      </c>
      <c r="M28" s="171"/>
      <c r="N28" s="171"/>
      <c r="O28" s="171"/>
      <c r="P28" s="171"/>
      <c r="W28" s="171" t="s">
        <v>33</v>
      </c>
      <c r="X28" s="171"/>
      <c r="Y28" s="171"/>
      <c r="Z28" s="171"/>
      <c r="AA28" s="171"/>
      <c r="AB28" s="171"/>
      <c r="AC28" s="171"/>
      <c r="AD28" s="171"/>
      <c r="AE28" s="171"/>
      <c r="AK28" s="171" t="s">
        <v>34</v>
      </c>
      <c r="AL28" s="171"/>
      <c r="AM28" s="171"/>
      <c r="AN28" s="171"/>
      <c r="AO28" s="171"/>
      <c r="AR28" s="27"/>
    </row>
    <row r="29" spans="2:71" s="2" customFormat="1" ht="14.45" customHeight="1">
      <c r="B29" s="31"/>
      <c r="D29" s="24" t="s">
        <v>35</v>
      </c>
      <c r="F29" s="24" t="s">
        <v>36</v>
      </c>
      <c r="L29" s="174">
        <v>0.21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1"/>
    </row>
    <row r="30" spans="2:71" s="2" customFormat="1" ht="14.45" customHeight="1">
      <c r="B30" s="31"/>
      <c r="F30" s="24" t="s">
        <v>37</v>
      </c>
      <c r="L30" s="174">
        <v>0.12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1"/>
    </row>
    <row r="31" spans="2:71" s="2" customFormat="1" ht="14.45" hidden="1" customHeight="1">
      <c r="B31" s="31"/>
      <c r="F31" s="24" t="s">
        <v>38</v>
      </c>
      <c r="L31" s="174">
        <v>0.21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1"/>
    </row>
    <row r="32" spans="2:71" s="2" customFormat="1" ht="14.45" hidden="1" customHeight="1">
      <c r="B32" s="31"/>
      <c r="F32" s="24" t="s">
        <v>39</v>
      </c>
      <c r="L32" s="174">
        <v>0.12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1"/>
    </row>
    <row r="33" spans="2:44" s="2" customFormat="1" ht="14.45" hidden="1" customHeight="1">
      <c r="B33" s="31"/>
      <c r="F33" s="24" t="s">
        <v>40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1"/>
    </row>
    <row r="34" spans="2:44" s="1" customFormat="1" ht="6.95" customHeight="1">
      <c r="B34" s="27"/>
      <c r="AR34" s="27"/>
    </row>
    <row r="35" spans="2:44" s="1" customFormat="1" ht="25.9" customHeight="1"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175" t="s">
        <v>43</v>
      </c>
      <c r="Y35" s="176"/>
      <c r="Z35" s="176"/>
      <c r="AA35" s="176"/>
      <c r="AB35" s="176"/>
      <c r="AC35" s="34"/>
      <c r="AD35" s="34"/>
      <c r="AE35" s="34"/>
      <c r="AF35" s="34"/>
      <c r="AG35" s="34"/>
      <c r="AH35" s="34"/>
      <c r="AI35" s="34"/>
      <c r="AJ35" s="34"/>
      <c r="AK35" s="177">
        <f>SUM(AK26:AK33)</f>
        <v>0</v>
      </c>
      <c r="AL35" s="176"/>
      <c r="AM35" s="176"/>
      <c r="AN35" s="176"/>
      <c r="AO35" s="178"/>
      <c r="AP35" s="32"/>
      <c r="AQ35" s="32"/>
      <c r="AR35" s="27"/>
    </row>
    <row r="36" spans="2:44" s="1" customFormat="1" ht="6.95" customHeight="1">
      <c r="B36" s="27"/>
      <c r="AR36" s="27"/>
    </row>
    <row r="37" spans="2:44" s="1" customFormat="1" ht="14.45" customHeight="1">
      <c r="B37" s="27"/>
      <c r="AR37" s="27"/>
    </row>
    <row r="38" spans="2:44" ht="14.45" customHeight="1">
      <c r="B38" s="18"/>
      <c r="AR38" s="18"/>
    </row>
    <row r="39" spans="2:44" ht="14.45" customHeight="1">
      <c r="B39" s="18"/>
      <c r="AR39" s="18"/>
    </row>
    <row r="40" spans="2:44" ht="14.45" customHeight="1">
      <c r="B40" s="18"/>
      <c r="AR40" s="18"/>
    </row>
    <row r="41" spans="2:44" ht="14.45" customHeight="1">
      <c r="B41" s="18"/>
      <c r="AR41" s="18"/>
    </row>
    <row r="42" spans="2:44" ht="14.45" customHeight="1">
      <c r="B42" s="18"/>
      <c r="AR42" s="18"/>
    </row>
    <row r="43" spans="2:44" ht="14.45" customHeight="1">
      <c r="B43" s="18"/>
      <c r="AR43" s="18"/>
    </row>
    <row r="44" spans="2:44" ht="14.45" customHeight="1">
      <c r="B44" s="18"/>
      <c r="AR44" s="18"/>
    </row>
    <row r="45" spans="2:44" ht="14.45" customHeight="1">
      <c r="B45" s="18"/>
      <c r="AR45" s="18"/>
    </row>
    <row r="46" spans="2:44" ht="14.45" customHeight="1">
      <c r="B46" s="18"/>
      <c r="AR46" s="18"/>
    </row>
    <row r="47" spans="2:44" ht="14.45" customHeight="1">
      <c r="B47" s="18"/>
      <c r="AR47" s="18"/>
    </row>
    <row r="48" spans="2:44" ht="14.45" customHeight="1">
      <c r="B48" s="18"/>
      <c r="AR48" s="18"/>
    </row>
    <row r="49" spans="2:44" s="1" customFormat="1" ht="14.45" customHeight="1">
      <c r="B49" s="27"/>
      <c r="D49" s="36" t="s">
        <v>44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45</v>
      </c>
      <c r="AI49" s="37"/>
      <c r="AJ49" s="37"/>
      <c r="AK49" s="37"/>
      <c r="AL49" s="37"/>
      <c r="AM49" s="37"/>
      <c r="AN49" s="37"/>
      <c r="AO49" s="37"/>
      <c r="AR49" s="27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27"/>
      <c r="D60" s="38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46</v>
      </c>
      <c r="AI60" s="29"/>
      <c r="AJ60" s="29"/>
      <c r="AK60" s="29"/>
      <c r="AL60" s="29"/>
      <c r="AM60" s="38" t="s">
        <v>47</v>
      </c>
      <c r="AN60" s="29"/>
      <c r="AO60" s="29"/>
      <c r="AR60" s="27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27"/>
      <c r="D64" s="36" t="s">
        <v>48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49</v>
      </c>
      <c r="AI64" s="37"/>
      <c r="AJ64" s="37"/>
      <c r="AK64" s="37"/>
      <c r="AL64" s="37"/>
      <c r="AM64" s="37"/>
      <c r="AN64" s="37"/>
      <c r="AO64" s="37"/>
      <c r="AR64" s="27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27"/>
      <c r="D75" s="38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46</v>
      </c>
      <c r="AI75" s="29"/>
      <c r="AJ75" s="29"/>
      <c r="AK75" s="29"/>
      <c r="AL75" s="29"/>
      <c r="AM75" s="38" t="s">
        <v>47</v>
      </c>
      <c r="AN75" s="29"/>
      <c r="AO75" s="29"/>
      <c r="AR75" s="27"/>
    </row>
    <row r="76" spans="2:44" s="1" customFormat="1" ht="11.25">
      <c r="B76" s="27"/>
      <c r="AR76" s="27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5" customHeight="1">
      <c r="B82" s="27"/>
      <c r="C82" s="19" t="s">
        <v>50</v>
      </c>
      <c r="AR82" s="27"/>
    </row>
    <row r="83" spans="1:91" s="1" customFormat="1" ht="6.95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hk_kutno</v>
      </c>
      <c r="AR84" s="43"/>
    </row>
    <row r="85" spans="1:91" s="4" customFormat="1" ht="36.950000000000003" customHeight="1">
      <c r="B85" s="44"/>
      <c r="C85" s="45" t="s">
        <v>14</v>
      </c>
      <c r="L85" s="179" t="str">
        <f>K6</f>
        <v>Oprava chodníku mezi ulicemi Vlčkovická - Kubcova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4"/>
    </row>
    <row r="86" spans="1:91" s="1" customFormat="1" ht="6.95" customHeight="1">
      <c r="B86" s="27"/>
      <c r="AR86" s="27"/>
    </row>
    <row r="87" spans="1:91" s="1" customFormat="1" ht="12" customHeight="1">
      <c r="B87" s="27"/>
      <c r="C87" s="24" t="s">
        <v>18</v>
      </c>
      <c r="L87" s="46" t="str">
        <f>IF(K8="","",K8)</f>
        <v>Hradec Králové, ul. Kutnohorská</v>
      </c>
      <c r="AI87" s="24" t="s">
        <v>20</v>
      </c>
      <c r="AM87" s="181" t="str">
        <f>IF(AN8= "","",AN8)</f>
        <v>12. 3. 2025</v>
      </c>
      <c r="AN87" s="181"/>
      <c r="AR87" s="27"/>
    </row>
    <row r="88" spans="1:91" s="1" customFormat="1" ht="6.95" customHeight="1">
      <c r="B88" s="27"/>
      <c r="AR88" s="27"/>
    </row>
    <row r="89" spans="1:91" s="1" customFormat="1" ht="15.6" customHeight="1">
      <c r="B89" s="27"/>
      <c r="C89" s="24" t="s">
        <v>22</v>
      </c>
      <c r="L89" s="3" t="str">
        <f>IF(E11= "","",E11)</f>
        <v xml:space="preserve"> </v>
      </c>
      <c r="AI89" s="24" t="s">
        <v>27</v>
      </c>
      <c r="AM89" s="182" t="str">
        <f>IF(E17="","",E17)</f>
        <v xml:space="preserve"> </v>
      </c>
      <c r="AN89" s="183"/>
      <c r="AO89" s="183"/>
      <c r="AP89" s="183"/>
      <c r="AR89" s="27"/>
      <c r="AS89" s="184" t="s">
        <v>51</v>
      </c>
      <c r="AT89" s="185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6" customHeight="1">
      <c r="B90" s="27"/>
      <c r="C90" s="24" t="s">
        <v>26</v>
      </c>
      <c r="L90" s="3" t="str">
        <f>IF(E14="","",E14)</f>
        <v xml:space="preserve"> </v>
      </c>
      <c r="AI90" s="24" t="s">
        <v>29</v>
      </c>
      <c r="AM90" s="182" t="str">
        <f>IF(E20="","",E20)</f>
        <v xml:space="preserve"> </v>
      </c>
      <c r="AN90" s="183"/>
      <c r="AO90" s="183"/>
      <c r="AP90" s="183"/>
      <c r="AR90" s="27"/>
      <c r="AS90" s="186"/>
      <c r="AT90" s="187"/>
      <c r="BD90" s="51"/>
    </row>
    <row r="91" spans="1:91" s="1" customFormat="1" ht="10.9" customHeight="1">
      <c r="B91" s="27"/>
      <c r="AR91" s="27"/>
      <c r="AS91" s="186"/>
      <c r="AT91" s="187"/>
      <c r="BD91" s="51"/>
    </row>
    <row r="92" spans="1:91" s="1" customFormat="1" ht="29.25" customHeight="1">
      <c r="B92" s="27"/>
      <c r="C92" s="188" t="s">
        <v>52</v>
      </c>
      <c r="D92" s="189"/>
      <c r="E92" s="189"/>
      <c r="F92" s="189"/>
      <c r="G92" s="189"/>
      <c r="H92" s="52"/>
      <c r="I92" s="190" t="s">
        <v>53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1" t="s">
        <v>54</v>
      </c>
      <c r="AH92" s="189"/>
      <c r="AI92" s="189"/>
      <c r="AJ92" s="189"/>
      <c r="AK92" s="189"/>
      <c r="AL92" s="189"/>
      <c r="AM92" s="189"/>
      <c r="AN92" s="190" t="s">
        <v>55</v>
      </c>
      <c r="AO92" s="189"/>
      <c r="AP92" s="192"/>
      <c r="AQ92" s="53" t="s">
        <v>56</v>
      </c>
      <c r="AR92" s="27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9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>SUM(AG94,AT94)</f>
        <v>0</v>
      </c>
      <c r="AO94" s="197"/>
      <c r="AP94" s="197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844.90070000000003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4</v>
      </c>
      <c r="BX94" s="67" t="s">
        <v>74</v>
      </c>
      <c r="CL94" s="67" t="s">
        <v>1</v>
      </c>
    </row>
    <row r="95" spans="1:91" s="6" customFormat="1" ht="14.45" customHeight="1">
      <c r="A95" s="69" t="s">
        <v>75</v>
      </c>
      <c r="B95" s="70"/>
      <c r="C95" s="71"/>
      <c r="D95" s="195" t="s">
        <v>76</v>
      </c>
      <c r="E95" s="195"/>
      <c r="F95" s="195"/>
      <c r="G95" s="195"/>
      <c r="H95" s="195"/>
      <c r="I95" s="72"/>
      <c r="J95" s="195" t="s">
        <v>77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3">
        <f>'stav - Soupis předpokláda...'!J30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3" t="s">
        <v>78</v>
      </c>
      <c r="AR95" s="70"/>
      <c r="AS95" s="74">
        <v>0</v>
      </c>
      <c r="AT95" s="75">
        <f>ROUND(SUM(AV95:AW95),2)</f>
        <v>0</v>
      </c>
      <c r="AU95" s="76">
        <f>'stav - Soupis předpokláda...'!P128</f>
        <v>844.90069499999993</v>
      </c>
      <c r="AV95" s="75">
        <f>'stav - Soupis předpokláda...'!J33</f>
        <v>0</v>
      </c>
      <c r="AW95" s="75">
        <f>'stav - Soupis předpokláda...'!J34</f>
        <v>0</v>
      </c>
      <c r="AX95" s="75">
        <f>'stav - Soupis předpokláda...'!J35</f>
        <v>0</v>
      </c>
      <c r="AY95" s="75">
        <f>'stav - Soupis předpokláda...'!J36</f>
        <v>0</v>
      </c>
      <c r="AZ95" s="75">
        <f>'stav - Soupis předpokláda...'!F33</f>
        <v>0</v>
      </c>
      <c r="BA95" s="75">
        <f>'stav - Soupis předpokláda...'!F34</f>
        <v>0</v>
      </c>
      <c r="BB95" s="75">
        <f>'stav - Soupis předpokláda...'!F35</f>
        <v>0</v>
      </c>
      <c r="BC95" s="75">
        <f>'stav - Soupis předpokláda...'!F36</f>
        <v>0</v>
      </c>
      <c r="BD95" s="77">
        <f>'stav - Soupis předpokláda...'!F37</f>
        <v>0</v>
      </c>
      <c r="BT95" s="78" t="s">
        <v>79</v>
      </c>
      <c r="BV95" s="78" t="s">
        <v>73</v>
      </c>
      <c r="BW95" s="78" t="s">
        <v>80</v>
      </c>
      <c r="BX95" s="78" t="s">
        <v>4</v>
      </c>
      <c r="CL95" s="78" t="s">
        <v>1</v>
      </c>
      <c r="CM95" s="78" t="s">
        <v>81</v>
      </c>
    </row>
    <row r="96" spans="1:91" s="1" customFormat="1" ht="30" customHeight="1">
      <c r="B96" s="27"/>
      <c r="AR96" s="27"/>
    </row>
    <row r="97" spans="2:44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tav - Soupis předpokláda...'!C2" display="/" xr:uid="{00000000-0004-0000-0000-000000000000}"/>
  </hyperlinks>
  <pageMargins left="0.39374999999999999" right="0.39374999999999999" top="0.39374999999999999" bottom="0.39374999999999999" header="0" footer="0"/>
  <pageSetup paperSize="9" scale="6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300"/>
  <sheetViews>
    <sheetView showGridLines="0" tabSelected="1" topLeftCell="A111" workbookViewId="0">
      <selection activeCell="I131" sqref="I131:I305"/>
    </sheetView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1" spans="2:46" ht="11.25"/>
    <row r="2" spans="2:46" ht="36.950000000000003" customHeight="1">
      <c r="L2" s="198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5" t="s">
        <v>80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82</v>
      </c>
      <c r="L4" s="18"/>
      <c r="M4" s="79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4.45" customHeight="1">
      <c r="B7" s="18"/>
      <c r="E7" s="199" t="str">
        <f>'Rekapitulace stavby'!K6</f>
        <v>Oprava chodníku mezi ulicemi Vlčkovická - Kubcova</v>
      </c>
      <c r="F7" s="200"/>
      <c r="G7" s="200"/>
      <c r="H7" s="200"/>
      <c r="L7" s="18"/>
    </row>
    <row r="8" spans="2:46" s="1" customFormat="1" ht="12" customHeight="1">
      <c r="B8" s="27"/>
      <c r="D8" s="24" t="s">
        <v>83</v>
      </c>
      <c r="L8" s="27"/>
    </row>
    <row r="9" spans="2:46" s="1" customFormat="1" ht="15.6" customHeight="1">
      <c r="B9" s="27"/>
      <c r="E9" s="179" t="s">
        <v>84</v>
      </c>
      <c r="F9" s="201"/>
      <c r="G9" s="201"/>
      <c r="H9" s="201"/>
      <c r="L9" s="27"/>
    </row>
    <row r="10" spans="2:46" s="1" customFormat="1" ht="11.25">
      <c r="B10" s="27"/>
      <c r="L10" s="27"/>
    </row>
    <row r="11" spans="2:46" s="1" customFormat="1" ht="12" customHeight="1">
      <c r="B11" s="27"/>
      <c r="D11" s="24" t="s">
        <v>16</v>
      </c>
      <c r="F11" s="22" t="s">
        <v>1</v>
      </c>
      <c r="I11" s="24" t="s">
        <v>17</v>
      </c>
      <c r="J11" s="22" t="s">
        <v>1</v>
      </c>
      <c r="L11" s="27"/>
    </row>
    <row r="12" spans="2:46" s="1" customFormat="1" ht="12" customHeight="1">
      <c r="B12" s="27"/>
      <c r="D12" s="24" t="s">
        <v>18</v>
      </c>
      <c r="F12" s="22" t="s">
        <v>19</v>
      </c>
      <c r="I12" s="24" t="s">
        <v>20</v>
      </c>
      <c r="J12" s="47" t="str">
        <f>'Rekapitulace stavby'!AN8</f>
        <v>12. 3. 2025</v>
      </c>
      <c r="L12" s="27"/>
    </row>
    <row r="13" spans="2:46" s="1" customFormat="1" ht="10.9" customHeight="1">
      <c r="B13" s="27"/>
      <c r="L13" s="27"/>
    </row>
    <row r="14" spans="2:46" s="1" customFormat="1" ht="12" customHeight="1">
      <c r="B14" s="27"/>
      <c r="D14" s="24" t="s">
        <v>22</v>
      </c>
      <c r="I14" s="24" t="s">
        <v>23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25</v>
      </c>
      <c r="J15" s="22" t="str">
        <f>IF('Rekapitulace stavby'!AN11="","",'Rekapitulace stavby'!AN11)</f>
        <v/>
      </c>
      <c r="L15" s="27"/>
    </row>
    <row r="16" spans="2:46" s="1" customFormat="1" ht="6.95" customHeight="1">
      <c r="B16" s="27"/>
      <c r="L16" s="27"/>
    </row>
    <row r="17" spans="2:12" s="1" customFormat="1" ht="12" customHeight="1">
      <c r="B17" s="27"/>
      <c r="D17" s="24" t="s">
        <v>26</v>
      </c>
      <c r="I17" s="24" t="s">
        <v>23</v>
      </c>
      <c r="J17" s="22" t="str">
        <f>'Rekapitulace stavby'!AN13</f>
        <v/>
      </c>
      <c r="L17" s="27"/>
    </row>
    <row r="18" spans="2:12" s="1" customFormat="1" ht="18" customHeight="1">
      <c r="B18" s="27"/>
      <c r="E18" s="165" t="str">
        <f>'Rekapitulace stavby'!E14</f>
        <v xml:space="preserve"> </v>
      </c>
      <c r="F18" s="165"/>
      <c r="G18" s="165"/>
      <c r="H18" s="165"/>
      <c r="I18" s="24" t="s">
        <v>25</v>
      </c>
      <c r="J18" s="22" t="str">
        <f>'Rekapitulace stavby'!AN14</f>
        <v/>
      </c>
      <c r="L18" s="27"/>
    </row>
    <row r="19" spans="2:12" s="1" customFormat="1" ht="6.95" customHeight="1">
      <c r="B19" s="27"/>
      <c r="L19" s="27"/>
    </row>
    <row r="20" spans="2:12" s="1" customFormat="1" ht="12" customHeight="1">
      <c r="B20" s="27"/>
      <c r="D20" s="24" t="s">
        <v>27</v>
      </c>
      <c r="I20" s="24" t="s">
        <v>23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7"/>
    </row>
    <row r="22" spans="2:12" s="1" customFormat="1" ht="6.95" customHeight="1">
      <c r="B22" s="27"/>
      <c r="L22" s="27"/>
    </row>
    <row r="23" spans="2:12" s="1" customFormat="1" ht="12" customHeight="1">
      <c r="B23" s="27"/>
      <c r="D23" s="24" t="s">
        <v>29</v>
      </c>
      <c r="I23" s="24" t="s">
        <v>23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7"/>
    </row>
    <row r="25" spans="2:12" s="1" customFormat="1" ht="6.95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4.45" customHeight="1">
      <c r="B27" s="80"/>
      <c r="E27" s="168" t="s">
        <v>1</v>
      </c>
      <c r="F27" s="168"/>
      <c r="G27" s="168"/>
      <c r="H27" s="168"/>
      <c r="L27" s="80"/>
    </row>
    <row r="28" spans="2:12" s="1" customFormat="1" ht="6.95" customHeight="1">
      <c r="B28" s="27"/>
      <c r="L28" s="27"/>
    </row>
    <row r="29" spans="2:12" s="1" customFormat="1" ht="6.95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31</v>
      </c>
      <c r="J30" s="61">
        <f>ROUND(J128, 2)</f>
        <v>0</v>
      </c>
      <c r="L30" s="27"/>
    </row>
    <row r="31" spans="2:12" s="1" customFormat="1" ht="6.95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5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5" customHeight="1">
      <c r="B33" s="27"/>
      <c r="D33" s="50" t="s">
        <v>35</v>
      </c>
      <c r="E33" s="24" t="s">
        <v>36</v>
      </c>
      <c r="F33" s="82">
        <f>ROUND((SUM(BE128:BE299)),  2)</f>
        <v>0</v>
      </c>
      <c r="I33" s="83">
        <v>0.21</v>
      </c>
      <c r="J33" s="82">
        <f>ROUND(((SUM(BE128:BE299))*I33),  2)</f>
        <v>0</v>
      </c>
      <c r="L33" s="27"/>
    </row>
    <row r="34" spans="2:12" s="1" customFormat="1" ht="14.45" customHeight="1">
      <c r="B34" s="27"/>
      <c r="E34" s="24" t="s">
        <v>37</v>
      </c>
      <c r="F34" s="82">
        <f>ROUND((SUM(BF128:BF299)),  2)</f>
        <v>0</v>
      </c>
      <c r="I34" s="83">
        <v>0.12</v>
      </c>
      <c r="J34" s="82">
        <f>ROUND(((SUM(BF128:BF299))*I34),  2)</f>
        <v>0</v>
      </c>
      <c r="L34" s="27"/>
    </row>
    <row r="35" spans="2:12" s="1" customFormat="1" ht="14.45" hidden="1" customHeight="1">
      <c r="B35" s="27"/>
      <c r="E35" s="24" t="s">
        <v>38</v>
      </c>
      <c r="F35" s="82">
        <f>ROUND((SUM(BG128:BG299)),  2)</f>
        <v>0</v>
      </c>
      <c r="I35" s="83">
        <v>0.21</v>
      </c>
      <c r="J35" s="82">
        <f>0</f>
        <v>0</v>
      </c>
      <c r="L35" s="27"/>
    </row>
    <row r="36" spans="2:12" s="1" customFormat="1" ht="14.45" hidden="1" customHeight="1">
      <c r="B36" s="27"/>
      <c r="E36" s="24" t="s">
        <v>39</v>
      </c>
      <c r="F36" s="82">
        <f>ROUND((SUM(BH128:BH299)),  2)</f>
        <v>0</v>
      </c>
      <c r="I36" s="83">
        <v>0.12</v>
      </c>
      <c r="J36" s="82">
        <f>0</f>
        <v>0</v>
      </c>
      <c r="L36" s="27"/>
    </row>
    <row r="37" spans="2:12" s="1" customFormat="1" ht="14.45" hidden="1" customHeight="1">
      <c r="B37" s="27"/>
      <c r="E37" s="24" t="s">
        <v>40</v>
      </c>
      <c r="F37" s="82">
        <f>ROUND((SUM(BI128:BI299)),  2)</f>
        <v>0</v>
      </c>
      <c r="I37" s="83">
        <v>0</v>
      </c>
      <c r="J37" s="82">
        <f>0</f>
        <v>0</v>
      </c>
      <c r="L37" s="27"/>
    </row>
    <row r="38" spans="2:12" s="1" customFormat="1" ht="6.95" customHeight="1">
      <c r="B38" s="27"/>
      <c r="L38" s="27"/>
    </row>
    <row r="39" spans="2:12" s="1" customFormat="1" ht="25.35" customHeight="1">
      <c r="B39" s="27"/>
      <c r="C39" s="84"/>
      <c r="D39" s="85" t="s">
        <v>41</v>
      </c>
      <c r="E39" s="52"/>
      <c r="F39" s="52"/>
      <c r="G39" s="86" t="s">
        <v>42</v>
      </c>
      <c r="H39" s="87" t="s">
        <v>43</v>
      </c>
      <c r="I39" s="52"/>
      <c r="J39" s="88">
        <f>SUM(J30:J37)</f>
        <v>0</v>
      </c>
      <c r="K39" s="89"/>
      <c r="L39" s="27"/>
    </row>
    <row r="40" spans="2:12" s="1" customFormat="1" ht="14.45" customHeight="1">
      <c r="B40" s="27"/>
      <c r="L40" s="27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27"/>
      <c r="D50" s="36" t="s">
        <v>44</v>
      </c>
      <c r="E50" s="37"/>
      <c r="F50" s="37"/>
      <c r="G50" s="36" t="s">
        <v>45</v>
      </c>
      <c r="H50" s="37"/>
      <c r="I50" s="37"/>
      <c r="J50" s="37"/>
      <c r="K50" s="37"/>
      <c r="L50" s="27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27"/>
      <c r="D61" s="38" t="s">
        <v>46</v>
      </c>
      <c r="E61" s="29"/>
      <c r="F61" s="90" t="s">
        <v>47</v>
      </c>
      <c r="G61" s="38" t="s">
        <v>46</v>
      </c>
      <c r="H61" s="29"/>
      <c r="I61" s="29"/>
      <c r="J61" s="91" t="s">
        <v>47</v>
      </c>
      <c r="K61" s="29"/>
      <c r="L61" s="27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27"/>
      <c r="D65" s="36" t="s">
        <v>48</v>
      </c>
      <c r="E65" s="37"/>
      <c r="F65" s="37"/>
      <c r="G65" s="36" t="s">
        <v>49</v>
      </c>
      <c r="H65" s="37"/>
      <c r="I65" s="37"/>
      <c r="J65" s="37"/>
      <c r="K65" s="37"/>
      <c r="L65" s="27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27"/>
      <c r="D76" s="38" t="s">
        <v>46</v>
      </c>
      <c r="E76" s="29"/>
      <c r="F76" s="90" t="s">
        <v>47</v>
      </c>
      <c r="G76" s="38" t="s">
        <v>46</v>
      </c>
      <c r="H76" s="29"/>
      <c r="I76" s="29"/>
      <c r="J76" s="91" t="s">
        <v>47</v>
      </c>
      <c r="K76" s="29"/>
      <c r="L76" s="27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5" customHeight="1">
      <c r="B82" s="27"/>
      <c r="C82" s="19" t="s">
        <v>85</v>
      </c>
      <c r="L82" s="27"/>
    </row>
    <row r="83" spans="2:47" s="1" customFormat="1" ht="6.95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14.45" customHeight="1">
      <c r="B85" s="27"/>
      <c r="E85" s="199" t="str">
        <f>E7</f>
        <v>Oprava chodníku mezi ulicemi Vlčkovická - Kubcova</v>
      </c>
      <c r="F85" s="200"/>
      <c r="G85" s="200"/>
      <c r="H85" s="200"/>
      <c r="L85" s="27"/>
    </row>
    <row r="86" spans="2:47" s="1" customFormat="1" ht="12" customHeight="1">
      <c r="B86" s="27"/>
      <c r="C86" s="24" t="s">
        <v>83</v>
      </c>
      <c r="L86" s="27"/>
    </row>
    <row r="87" spans="2:47" s="1" customFormat="1" ht="15.6" customHeight="1">
      <c r="B87" s="27"/>
      <c r="E87" s="179" t="str">
        <f>E9</f>
        <v>stav - Soupis předpokládaných stavebních prací</v>
      </c>
      <c r="F87" s="201"/>
      <c r="G87" s="201"/>
      <c r="H87" s="201"/>
      <c r="L87" s="27"/>
    </row>
    <row r="88" spans="2:47" s="1" customFormat="1" ht="6.95" customHeight="1">
      <c r="B88" s="27"/>
      <c r="L88" s="27"/>
    </row>
    <row r="89" spans="2:47" s="1" customFormat="1" ht="12" customHeight="1">
      <c r="B89" s="27"/>
      <c r="C89" s="24" t="s">
        <v>18</v>
      </c>
      <c r="F89" s="22" t="str">
        <f>F12</f>
        <v>Hradec Králové, ul. Kutnohorská</v>
      </c>
      <c r="I89" s="24" t="s">
        <v>20</v>
      </c>
      <c r="J89" s="47" t="str">
        <f>IF(J12="","",J12)</f>
        <v>12. 3. 2025</v>
      </c>
      <c r="L89" s="27"/>
    </row>
    <row r="90" spans="2:47" s="1" customFormat="1" ht="6.95" customHeight="1">
      <c r="B90" s="27"/>
      <c r="L90" s="27"/>
    </row>
    <row r="91" spans="2:47" s="1" customFormat="1" ht="15.6" customHeight="1">
      <c r="B91" s="27"/>
      <c r="C91" s="24" t="s">
        <v>22</v>
      </c>
      <c r="F91" s="22" t="str">
        <f>E15</f>
        <v xml:space="preserve"> </v>
      </c>
      <c r="I91" s="24" t="s">
        <v>27</v>
      </c>
      <c r="J91" s="25" t="str">
        <f>E21</f>
        <v xml:space="preserve"> </v>
      </c>
      <c r="L91" s="27"/>
    </row>
    <row r="92" spans="2:47" s="1" customFormat="1" ht="15.6" customHeight="1">
      <c r="B92" s="27"/>
      <c r="C92" s="24" t="s">
        <v>26</v>
      </c>
      <c r="F92" s="22" t="str">
        <f>IF(E18="","",E18)</f>
        <v xml:space="preserve"> </v>
      </c>
      <c r="I92" s="24" t="s">
        <v>29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86</v>
      </c>
      <c r="D94" s="84"/>
      <c r="E94" s="84"/>
      <c r="F94" s="84"/>
      <c r="G94" s="84"/>
      <c r="H94" s="84"/>
      <c r="I94" s="84"/>
      <c r="J94" s="93" t="s">
        <v>87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" customHeight="1">
      <c r="B96" s="27"/>
      <c r="C96" s="94" t="s">
        <v>88</v>
      </c>
      <c r="J96" s="61">
        <f>J128</f>
        <v>0</v>
      </c>
      <c r="L96" s="27"/>
      <c r="AU96" s="15" t="s">
        <v>89</v>
      </c>
    </row>
    <row r="97" spans="2:12" s="8" customFormat="1" ht="24.95" customHeight="1">
      <c r="B97" s="95"/>
      <c r="D97" s="96" t="s">
        <v>90</v>
      </c>
      <c r="E97" s="97"/>
      <c r="F97" s="97"/>
      <c r="G97" s="97"/>
      <c r="H97" s="97"/>
      <c r="I97" s="97"/>
      <c r="J97" s="98">
        <f>J129</f>
        <v>0</v>
      </c>
      <c r="L97" s="95"/>
    </row>
    <row r="98" spans="2:12" s="9" customFormat="1" ht="19.899999999999999" customHeight="1">
      <c r="B98" s="99"/>
      <c r="D98" s="100" t="s">
        <v>91</v>
      </c>
      <c r="E98" s="101"/>
      <c r="F98" s="101"/>
      <c r="G98" s="101"/>
      <c r="H98" s="101"/>
      <c r="I98" s="101"/>
      <c r="J98" s="102">
        <f>J130</f>
        <v>0</v>
      </c>
      <c r="L98" s="99"/>
    </row>
    <row r="99" spans="2:12" s="9" customFormat="1" ht="19.899999999999999" customHeight="1">
      <c r="B99" s="99"/>
      <c r="D99" s="100" t="s">
        <v>92</v>
      </c>
      <c r="E99" s="101"/>
      <c r="F99" s="101"/>
      <c r="G99" s="101"/>
      <c r="H99" s="101"/>
      <c r="I99" s="101"/>
      <c r="J99" s="102">
        <f>J187</f>
        <v>0</v>
      </c>
      <c r="L99" s="99"/>
    </row>
    <row r="100" spans="2:12" s="9" customFormat="1" ht="19.899999999999999" customHeight="1">
      <c r="B100" s="99"/>
      <c r="D100" s="100" t="s">
        <v>93</v>
      </c>
      <c r="E100" s="101"/>
      <c r="F100" s="101"/>
      <c r="G100" s="101"/>
      <c r="H100" s="101"/>
      <c r="I100" s="101"/>
      <c r="J100" s="102">
        <f>J202</f>
        <v>0</v>
      </c>
      <c r="L100" s="99"/>
    </row>
    <row r="101" spans="2:12" s="9" customFormat="1" ht="19.899999999999999" customHeight="1">
      <c r="B101" s="99"/>
      <c r="D101" s="100" t="s">
        <v>94</v>
      </c>
      <c r="E101" s="101"/>
      <c r="F101" s="101"/>
      <c r="G101" s="101"/>
      <c r="H101" s="101"/>
      <c r="I101" s="101"/>
      <c r="J101" s="102">
        <f>J215</f>
        <v>0</v>
      </c>
      <c r="L101" s="99"/>
    </row>
    <row r="102" spans="2:12" s="9" customFormat="1" ht="19.899999999999999" customHeight="1">
      <c r="B102" s="99"/>
      <c r="D102" s="100" t="s">
        <v>95</v>
      </c>
      <c r="E102" s="101"/>
      <c r="F102" s="101"/>
      <c r="G102" s="101"/>
      <c r="H102" s="101"/>
      <c r="I102" s="101"/>
      <c r="J102" s="102">
        <f>J247</f>
        <v>0</v>
      </c>
      <c r="L102" s="99"/>
    </row>
    <row r="103" spans="2:12" s="9" customFormat="1" ht="19.899999999999999" customHeight="1">
      <c r="B103" s="99"/>
      <c r="D103" s="100" t="s">
        <v>96</v>
      </c>
      <c r="E103" s="101"/>
      <c r="F103" s="101"/>
      <c r="G103" s="101"/>
      <c r="H103" s="101"/>
      <c r="I103" s="101"/>
      <c r="J103" s="102">
        <f>J266</f>
        <v>0</v>
      </c>
      <c r="L103" s="99"/>
    </row>
    <row r="104" spans="2:12" s="8" customFormat="1" ht="24.95" customHeight="1">
      <c r="B104" s="95"/>
      <c r="D104" s="96" t="s">
        <v>97</v>
      </c>
      <c r="E104" s="97"/>
      <c r="F104" s="97"/>
      <c r="G104" s="97"/>
      <c r="H104" s="97"/>
      <c r="I104" s="97"/>
      <c r="J104" s="98">
        <f>J270</f>
        <v>0</v>
      </c>
      <c r="L104" s="95"/>
    </row>
    <row r="105" spans="2:12" s="9" customFormat="1" ht="19.899999999999999" customHeight="1">
      <c r="B105" s="99"/>
      <c r="D105" s="100" t="s">
        <v>98</v>
      </c>
      <c r="E105" s="101"/>
      <c r="F105" s="101"/>
      <c r="G105" s="101"/>
      <c r="H105" s="101"/>
      <c r="I105" s="101"/>
      <c r="J105" s="102">
        <f>J271</f>
        <v>0</v>
      </c>
      <c r="L105" s="99"/>
    </row>
    <row r="106" spans="2:12" s="9" customFormat="1" ht="19.899999999999999" customHeight="1">
      <c r="B106" s="99"/>
      <c r="D106" s="100" t="s">
        <v>99</v>
      </c>
      <c r="E106" s="101"/>
      <c r="F106" s="101"/>
      <c r="G106" s="101"/>
      <c r="H106" s="101"/>
      <c r="I106" s="101"/>
      <c r="J106" s="102">
        <f>J283</f>
        <v>0</v>
      </c>
      <c r="L106" s="99"/>
    </row>
    <row r="107" spans="2:12" s="9" customFormat="1" ht="19.899999999999999" customHeight="1">
      <c r="B107" s="99"/>
      <c r="D107" s="100" t="s">
        <v>100</v>
      </c>
      <c r="E107" s="101"/>
      <c r="F107" s="101"/>
      <c r="G107" s="101"/>
      <c r="H107" s="101"/>
      <c r="I107" s="101"/>
      <c r="J107" s="102">
        <f>J287</f>
        <v>0</v>
      </c>
      <c r="L107" s="99"/>
    </row>
    <row r="108" spans="2:12" s="9" customFormat="1" ht="19.899999999999999" customHeight="1">
      <c r="B108" s="99"/>
      <c r="D108" s="100" t="s">
        <v>101</v>
      </c>
      <c r="E108" s="101"/>
      <c r="F108" s="101"/>
      <c r="G108" s="101"/>
      <c r="H108" s="101"/>
      <c r="I108" s="101"/>
      <c r="J108" s="102">
        <f>J291</f>
        <v>0</v>
      </c>
      <c r="L108" s="99"/>
    </row>
    <row r="109" spans="2:12" s="1" customFormat="1" ht="21.75" customHeight="1">
      <c r="B109" s="27"/>
      <c r="L109" s="27"/>
    </row>
    <row r="110" spans="2:12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63" s="1" customFormat="1" ht="6.95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63" s="1" customFormat="1" ht="24.95" customHeight="1">
      <c r="B115" s="27"/>
      <c r="C115" s="19" t="s">
        <v>102</v>
      </c>
      <c r="L115" s="27"/>
    </row>
    <row r="116" spans="2:63" s="1" customFormat="1" ht="6.95" customHeight="1">
      <c r="B116" s="27"/>
      <c r="L116" s="27"/>
    </row>
    <row r="117" spans="2:63" s="1" customFormat="1" ht="12" customHeight="1">
      <c r="B117" s="27"/>
      <c r="C117" s="24" t="s">
        <v>14</v>
      </c>
      <c r="L117" s="27"/>
    </row>
    <row r="118" spans="2:63" s="1" customFormat="1" ht="14.45" customHeight="1">
      <c r="B118" s="27"/>
      <c r="E118" s="199" t="str">
        <f>E7</f>
        <v>Oprava chodníku mezi ulicemi Vlčkovická - Kubcova</v>
      </c>
      <c r="F118" s="200"/>
      <c r="G118" s="200"/>
      <c r="H118" s="200"/>
      <c r="L118" s="27"/>
    </row>
    <row r="119" spans="2:63" s="1" customFormat="1" ht="12" customHeight="1">
      <c r="B119" s="27"/>
      <c r="C119" s="24" t="s">
        <v>83</v>
      </c>
      <c r="L119" s="27"/>
    </row>
    <row r="120" spans="2:63" s="1" customFormat="1" ht="15.6" customHeight="1">
      <c r="B120" s="27"/>
      <c r="E120" s="179" t="str">
        <f>E9</f>
        <v>stav - Soupis předpokládaných stavebních prací</v>
      </c>
      <c r="F120" s="201"/>
      <c r="G120" s="201"/>
      <c r="H120" s="201"/>
      <c r="L120" s="27"/>
    </row>
    <row r="121" spans="2:63" s="1" customFormat="1" ht="6.95" customHeight="1">
      <c r="B121" s="27"/>
      <c r="L121" s="27"/>
    </row>
    <row r="122" spans="2:63" s="1" customFormat="1" ht="12" customHeight="1">
      <c r="B122" s="27"/>
      <c r="C122" s="24" t="s">
        <v>18</v>
      </c>
      <c r="F122" s="22" t="str">
        <f>F12</f>
        <v>Hradec Králové, ul. Kutnohorská</v>
      </c>
      <c r="I122" s="24" t="s">
        <v>20</v>
      </c>
      <c r="J122" s="47" t="str">
        <f>IF(J12="","",J12)</f>
        <v>12. 3. 2025</v>
      </c>
      <c r="L122" s="27"/>
    </row>
    <row r="123" spans="2:63" s="1" customFormat="1" ht="6.95" customHeight="1">
      <c r="B123" s="27"/>
      <c r="L123" s="27"/>
    </row>
    <row r="124" spans="2:63" s="1" customFormat="1" ht="15.6" customHeight="1">
      <c r="B124" s="27"/>
      <c r="C124" s="24" t="s">
        <v>22</v>
      </c>
      <c r="F124" s="22" t="str">
        <f>E15</f>
        <v xml:space="preserve"> </v>
      </c>
      <c r="I124" s="24" t="s">
        <v>27</v>
      </c>
      <c r="J124" s="25" t="str">
        <f>E21</f>
        <v xml:space="preserve"> </v>
      </c>
      <c r="L124" s="27"/>
    </row>
    <row r="125" spans="2:63" s="1" customFormat="1" ht="15.6" customHeight="1">
      <c r="B125" s="27"/>
      <c r="C125" s="24" t="s">
        <v>26</v>
      </c>
      <c r="F125" s="22" t="str">
        <f>IF(E18="","",E18)</f>
        <v xml:space="preserve"> </v>
      </c>
      <c r="I125" s="24" t="s">
        <v>29</v>
      </c>
      <c r="J125" s="25" t="str">
        <f>E24</f>
        <v xml:space="preserve"> </v>
      </c>
      <c r="L125" s="27"/>
    </row>
    <row r="126" spans="2:63" s="1" customFormat="1" ht="10.35" customHeight="1">
      <c r="B126" s="27"/>
      <c r="L126" s="27"/>
    </row>
    <row r="127" spans="2:63" s="10" customFormat="1" ht="29.25" customHeight="1">
      <c r="B127" s="103"/>
      <c r="C127" s="104" t="s">
        <v>103</v>
      </c>
      <c r="D127" s="105" t="s">
        <v>56</v>
      </c>
      <c r="E127" s="105" t="s">
        <v>52</v>
      </c>
      <c r="F127" s="105" t="s">
        <v>53</v>
      </c>
      <c r="G127" s="105" t="s">
        <v>104</v>
      </c>
      <c r="H127" s="105" t="s">
        <v>105</v>
      </c>
      <c r="I127" s="105" t="s">
        <v>106</v>
      </c>
      <c r="J127" s="105" t="s">
        <v>87</v>
      </c>
      <c r="K127" s="106" t="s">
        <v>107</v>
      </c>
      <c r="L127" s="103"/>
      <c r="M127" s="54" t="s">
        <v>1</v>
      </c>
      <c r="N127" s="55" t="s">
        <v>35</v>
      </c>
      <c r="O127" s="55" t="s">
        <v>108</v>
      </c>
      <c r="P127" s="55" t="s">
        <v>109</v>
      </c>
      <c r="Q127" s="55" t="s">
        <v>110</v>
      </c>
      <c r="R127" s="55" t="s">
        <v>111</v>
      </c>
      <c r="S127" s="55" t="s">
        <v>112</v>
      </c>
      <c r="T127" s="56" t="s">
        <v>113</v>
      </c>
    </row>
    <row r="128" spans="2:63" s="1" customFormat="1" ht="22.9" customHeight="1">
      <c r="B128" s="27"/>
      <c r="C128" s="59" t="s">
        <v>114</v>
      </c>
      <c r="J128" s="107">
        <f>BK128</f>
        <v>0</v>
      </c>
      <c r="L128" s="27"/>
      <c r="M128" s="57"/>
      <c r="N128" s="48"/>
      <c r="O128" s="48"/>
      <c r="P128" s="108">
        <f>P129+P270</f>
        <v>844.90069499999993</v>
      </c>
      <c r="Q128" s="48"/>
      <c r="R128" s="108">
        <f>R129+R270</f>
        <v>439.17520439999998</v>
      </c>
      <c r="S128" s="48"/>
      <c r="T128" s="109">
        <f>T129+T270</f>
        <v>119.756</v>
      </c>
      <c r="AT128" s="15" t="s">
        <v>70</v>
      </c>
      <c r="AU128" s="15" t="s">
        <v>89</v>
      </c>
      <c r="BK128" s="110">
        <f>BK129+BK270</f>
        <v>0</v>
      </c>
    </row>
    <row r="129" spans="2:65" s="11" customFormat="1" ht="25.9" customHeight="1">
      <c r="B129" s="111"/>
      <c r="D129" s="112" t="s">
        <v>70</v>
      </c>
      <c r="E129" s="113" t="s">
        <v>115</v>
      </c>
      <c r="F129" s="113" t="s">
        <v>116</v>
      </c>
      <c r="J129" s="114">
        <f>BK129</f>
        <v>0</v>
      </c>
      <c r="L129" s="111"/>
      <c r="M129" s="115"/>
      <c r="P129" s="116">
        <f>P130+P187+P202+P215+P247+P266</f>
        <v>844.90069499999993</v>
      </c>
      <c r="R129" s="116">
        <f>R130+R187+R202+R215+R247+R266</f>
        <v>439.17520439999998</v>
      </c>
      <c r="T129" s="117">
        <f>T130+T187+T202+T215+T247+T266</f>
        <v>119.756</v>
      </c>
      <c r="AR129" s="112" t="s">
        <v>79</v>
      </c>
      <c r="AT129" s="118" t="s">
        <v>70</v>
      </c>
      <c r="AU129" s="118" t="s">
        <v>71</v>
      </c>
      <c r="AY129" s="112" t="s">
        <v>117</v>
      </c>
      <c r="BK129" s="119">
        <f>BK130+BK187+BK202+BK215+BK247+BK266</f>
        <v>0</v>
      </c>
    </row>
    <row r="130" spans="2:65" s="11" customFormat="1" ht="22.9" customHeight="1">
      <c r="B130" s="111"/>
      <c r="D130" s="112" t="s">
        <v>70</v>
      </c>
      <c r="E130" s="120" t="s">
        <v>79</v>
      </c>
      <c r="F130" s="120" t="s">
        <v>118</v>
      </c>
      <c r="J130" s="121">
        <f>BK130</f>
        <v>0</v>
      </c>
      <c r="L130" s="111"/>
      <c r="M130" s="115"/>
      <c r="P130" s="116">
        <f>SUM(P131:P186)</f>
        <v>278.78239999999994</v>
      </c>
      <c r="R130" s="116">
        <f>SUM(R131:R186)</f>
        <v>1.4999999999999999E-2</v>
      </c>
      <c r="T130" s="117">
        <f>SUM(T131:T186)</f>
        <v>119.756</v>
      </c>
      <c r="AR130" s="112" t="s">
        <v>79</v>
      </c>
      <c r="AT130" s="118" t="s">
        <v>70</v>
      </c>
      <c r="AU130" s="118" t="s">
        <v>79</v>
      </c>
      <c r="AY130" s="112" t="s">
        <v>117</v>
      </c>
      <c r="BK130" s="119">
        <f>SUM(BK131:BK186)</f>
        <v>0</v>
      </c>
    </row>
    <row r="131" spans="2:65" s="1" customFormat="1" ht="22.15" customHeight="1">
      <c r="B131" s="122"/>
      <c r="C131" s="123" t="s">
        <v>79</v>
      </c>
      <c r="D131" s="123" t="s">
        <v>119</v>
      </c>
      <c r="E131" s="124" t="s">
        <v>120</v>
      </c>
      <c r="F131" s="125" t="s">
        <v>121</v>
      </c>
      <c r="G131" s="126" t="s">
        <v>122</v>
      </c>
      <c r="H131" s="127">
        <v>248</v>
      </c>
      <c r="I131" s="128"/>
      <c r="J131" s="128">
        <f>ROUND(I131*H131,2)</f>
        <v>0</v>
      </c>
      <c r="K131" s="125" t="s">
        <v>123</v>
      </c>
      <c r="L131" s="27"/>
      <c r="M131" s="129" t="s">
        <v>1</v>
      </c>
      <c r="N131" s="130" t="s">
        <v>36</v>
      </c>
      <c r="O131" s="131">
        <v>0.20799999999999999</v>
      </c>
      <c r="P131" s="131">
        <f>O131*H131</f>
        <v>51.583999999999996</v>
      </c>
      <c r="Q131" s="131">
        <v>0</v>
      </c>
      <c r="R131" s="131">
        <f>Q131*H131</f>
        <v>0</v>
      </c>
      <c r="S131" s="131">
        <v>0.255</v>
      </c>
      <c r="T131" s="132">
        <f>S131*H131</f>
        <v>63.24</v>
      </c>
      <c r="AR131" s="133" t="s">
        <v>124</v>
      </c>
      <c r="AT131" s="133" t="s">
        <v>119</v>
      </c>
      <c r="AU131" s="133" t="s">
        <v>81</v>
      </c>
      <c r="AY131" s="15" t="s">
        <v>117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5" t="s">
        <v>79</v>
      </c>
      <c r="BK131" s="134">
        <f>ROUND(I131*H131,2)</f>
        <v>0</v>
      </c>
      <c r="BL131" s="15" t="s">
        <v>124</v>
      </c>
      <c r="BM131" s="133" t="s">
        <v>125</v>
      </c>
    </row>
    <row r="132" spans="2:65" s="1" customFormat="1" ht="39">
      <c r="B132" s="27"/>
      <c r="D132" s="135" t="s">
        <v>126</v>
      </c>
      <c r="F132" s="136" t="s">
        <v>127</v>
      </c>
      <c r="L132" s="27"/>
      <c r="M132" s="137"/>
      <c r="T132" s="51"/>
      <c r="AT132" s="15" t="s">
        <v>126</v>
      </c>
      <c r="AU132" s="15" t="s">
        <v>81</v>
      </c>
    </row>
    <row r="133" spans="2:65" s="1" customFormat="1" ht="11.25">
      <c r="B133" s="27"/>
      <c r="D133" s="138" t="s">
        <v>128</v>
      </c>
      <c r="F133" s="139" t="s">
        <v>129</v>
      </c>
      <c r="L133" s="27"/>
      <c r="M133" s="137"/>
      <c r="T133" s="51"/>
      <c r="AT133" s="15" t="s">
        <v>128</v>
      </c>
      <c r="AU133" s="15" t="s">
        <v>81</v>
      </c>
    </row>
    <row r="134" spans="2:65" s="1" customFormat="1" ht="22.15" customHeight="1">
      <c r="B134" s="122"/>
      <c r="C134" s="123" t="s">
        <v>81</v>
      </c>
      <c r="D134" s="123" t="s">
        <v>119</v>
      </c>
      <c r="E134" s="124" t="s">
        <v>130</v>
      </c>
      <c r="F134" s="125" t="s">
        <v>131</v>
      </c>
      <c r="G134" s="126" t="s">
        <v>122</v>
      </c>
      <c r="H134" s="127">
        <v>29</v>
      </c>
      <c r="I134" s="128"/>
      <c r="J134" s="128">
        <f>ROUND(I134*H134,2)</f>
        <v>0</v>
      </c>
      <c r="K134" s="125" t="s">
        <v>123</v>
      </c>
      <c r="L134" s="27"/>
      <c r="M134" s="129" t="s">
        <v>1</v>
      </c>
      <c r="N134" s="130" t="s">
        <v>36</v>
      </c>
      <c r="O134" s="131">
        <v>0.27200000000000002</v>
      </c>
      <c r="P134" s="131">
        <f>O134*H134</f>
        <v>7.8880000000000008</v>
      </c>
      <c r="Q134" s="131">
        <v>0</v>
      </c>
      <c r="R134" s="131">
        <f>Q134*H134</f>
        <v>0</v>
      </c>
      <c r="S134" s="131">
        <v>0.26</v>
      </c>
      <c r="T134" s="132">
        <f>S134*H134</f>
        <v>7.54</v>
      </c>
      <c r="AR134" s="133" t="s">
        <v>124</v>
      </c>
      <c r="AT134" s="133" t="s">
        <v>119</v>
      </c>
      <c r="AU134" s="133" t="s">
        <v>81</v>
      </c>
      <c r="AY134" s="15" t="s">
        <v>117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5" t="s">
        <v>79</v>
      </c>
      <c r="BK134" s="134">
        <f>ROUND(I134*H134,2)</f>
        <v>0</v>
      </c>
      <c r="BL134" s="15" t="s">
        <v>124</v>
      </c>
      <c r="BM134" s="133" t="s">
        <v>132</v>
      </c>
    </row>
    <row r="135" spans="2:65" s="1" customFormat="1" ht="39">
      <c r="B135" s="27"/>
      <c r="D135" s="135" t="s">
        <v>126</v>
      </c>
      <c r="F135" s="136" t="s">
        <v>133</v>
      </c>
      <c r="L135" s="27"/>
      <c r="M135" s="137"/>
      <c r="T135" s="51"/>
      <c r="AT135" s="15" t="s">
        <v>126</v>
      </c>
      <c r="AU135" s="15" t="s">
        <v>81</v>
      </c>
    </row>
    <row r="136" spans="2:65" s="1" customFormat="1" ht="11.25">
      <c r="B136" s="27"/>
      <c r="D136" s="138" t="s">
        <v>128</v>
      </c>
      <c r="F136" s="139" t="s">
        <v>134</v>
      </c>
      <c r="L136" s="27"/>
      <c r="M136" s="137"/>
      <c r="T136" s="51"/>
      <c r="AT136" s="15" t="s">
        <v>128</v>
      </c>
      <c r="AU136" s="15" t="s">
        <v>81</v>
      </c>
    </row>
    <row r="137" spans="2:65" s="1" customFormat="1" ht="30" customHeight="1">
      <c r="B137" s="122"/>
      <c r="C137" s="123" t="s">
        <v>135</v>
      </c>
      <c r="D137" s="123" t="s">
        <v>119</v>
      </c>
      <c r="E137" s="124" t="s">
        <v>136</v>
      </c>
      <c r="F137" s="125" t="s">
        <v>137</v>
      </c>
      <c r="G137" s="126" t="s">
        <v>122</v>
      </c>
      <c r="H137" s="127">
        <v>71</v>
      </c>
      <c r="I137" s="128"/>
      <c r="J137" s="128">
        <f>ROUND(I137*H137,2)</f>
        <v>0</v>
      </c>
      <c r="K137" s="125" t="s">
        <v>123</v>
      </c>
      <c r="L137" s="27"/>
      <c r="M137" s="129" t="s">
        <v>1</v>
      </c>
      <c r="N137" s="130" t="s">
        <v>36</v>
      </c>
      <c r="O137" s="131">
        <v>2.1000000000000001E-2</v>
      </c>
      <c r="P137" s="131">
        <f>O137*H137</f>
        <v>1.4910000000000001</v>
      </c>
      <c r="Q137" s="131">
        <v>0</v>
      </c>
      <c r="R137" s="131">
        <f>Q137*H137</f>
        <v>0</v>
      </c>
      <c r="S137" s="131">
        <v>0.32</v>
      </c>
      <c r="T137" s="132">
        <f>S137*H137</f>
        <v>22.72</v>
      </c>
      <c r="AR137" s="133" t="s">
        <v>124</v>
      </c>
      <c r="AT137" s="133" t="s">
        <v>119</v>
      </c>
      <c r="AU137" s="133" t="s">
        <v>81</v>
      </c>
      <c r="AY137" s="15" t="s">
        <v>117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5" t="s">
        <v>79</v>
      </c>
      <c r="BK137" s="134">
        <f>ROUND(I137*H137,2)</f>
        <v>0</v>
      </c>
      <c r="BL137" s="15" t="s">
        <v>124</v>
      </c>
      <c r="BM137" s="133" t="s">
        <v>138</v>
      </c>
    </row>
    <row r="138" spans="2:65" s="1" customFormat="1" ht="39">
      <c r="B138" s="27"/>
      <c r="D138" s="135" t="s">
        <v>126</v>
      </c>
      <c r="F138" s="136" t="s">
        <v>139</v>
      </c>
      <c r="L138" s="27"/>
      <c r="M138" s="137"/>
      <c r="T138" s="51"/>
      <c r="AT138" s="15" t="s">
        <v>126</v>
      </c>
      <c r="AU138" s="15" t="s">
        <v>81</v>
      </c>
    </row>
    <row r="139" spans="2:65" s="1" customFormat="1" ht="11.25">
      <c r="B139" s="27"/>
      <c r="D139" s="138" t="s">
        <v>128</v>
      </c>
      <c r="F139" s="139" t="s">
        <v>140</v>
      </c>
      <c r="L139" s="27"/>
      <c r="M139" s="137"/>
      <c r="T139" s="51"/>
      <c r="AT139" s="15" t="s">
        <v>128</v>
      </c>
      <c r="AU139" s="15" t="s">
        <v>81</v>
      </c>
    </row>
    <row r="140" spans="2:65" s="1" customFormat="1" ht="14.45" customHeight="1">
      <c r="B140" s="122"/>
      <c r="C140" s="123" t="s">
        <v>124</v>
      </c>
      <c r="D140" s="123" t="s">
        <v>119</v>
      </c>
      <c r="E140" s="124" t="s">
        <v>141</v>
      </c>
      <c r="F140" s="125" t="s">
        <v>142</v>
      </c>
      <c r="G140" s="126" t="s">
        <v>122</v>
      </c>
      <c r="H140" s="127">
        <v>82</v>
      </c>
      <c r="I140" s="128"/>
      <c r="J140" s="128">
        <f>ROUND(I140*H140,2)</f>
        <v>0</v>
      </c>
      <c r="K140" s="125" t="s">
        <v>123</v>
      </c>
      <c r="L140" s="27"/>
      <c r="M140" s="129" t="s">
        <v>1</v>
      </c>
      <c r="N140" s="130" t="s">
        <v>36</v>
      </c>
      <c r="O140" s="131">
        <v>0.22</v>
      </c>
      <c r="P140" s="131">
        <f>O140*H140</f>
        <v>18.04</v>
      </c>
      <c r="Q140" s="131">
        <v>0</v>
      </c>
      <c r="R140" s="131">
        <f>Q140*H140</f>
        <v>0</v>
      </c>
      <c r="S140" s="131">
        <v>9.8000000000000004E-2</v>
      </c>
      <c r="T140" s="132">
        <f>S140*H140</f>
        <v>8.0359999999999996</v>
      </c>
      <c r="AR140" s="133" t="s">
        <v>124</v>
      </c>
      <c r="AT140" s="133" t="s">
        <v>119</v>
      </c>
      <c r="AU140" s="133" t="s">
        <v>81</v>
      </c>
      <c r="AY140" s="15" t="s">
        <v>117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5" t="s">
        <v>79</v>
      </c>
      <c r="BK140" s="134">
        <f>ROUND(I140*H140,2)</f>
        <v>0</v>
      </c>
      <c r="BL140" s="15" t="s">
        <v>124</v>
      </c>
      <c r="BM140" s="133" t="s">
        <v>143</v>
      </c>
    </row>
    <row r="141" spans="2:65" s="1" customFormat="1" ht="29.25">
      <c r="B141" s="27"/>
      <c r="D141" s="135" t="s">
        <v>126</v>
      </c>
      <c r="F141" s="136" t="s">
        <v>144</v>
      </c>
      <c r="L141" s="27"/>
      <c r="M141" s="137"/>
      <c r="T141" s="51"/>
      <c r="AT141" s="15" t="s">
        <v>126</v>
      </c>
      <c r="AU141" s="15" t="s">
        <v>81</v>
      </c>
    </row>
    <row r="142" spans="2:65" s="1" customFormat="1" ht="11.25">
      <c r="B142" s="27"/>
      <c r="D142" s="138" t="s">
        <v>128</v>
      </c>
      <c r="F142" s="139" t="s">
        <v>145</v>
      </c>
      <c r="L142" s="27"/>
      <c r="M142" s="137"/>
      <c r="T142" s="51"/>
      <c r="AT142" s="15" t="s">
        <v>128</v>
      </c>
      <c r="AU142" s="15" t="s">
        <v>81</v>
      </c>
    </row>
    <row r="143" spans="2:65" s="1" customFormat="1" ht="14.45" customHeight="1">
      <c r="B143" s="122"/>
      <c r="C143" s="123" t="s">
        <v>146</v>
      </c>
      <c r="D143" s="123" t="s">
        <v>119</v>
      </c>
      <c r="E143" s="124" t="s">
        <v>147</v>
      </c>
      <c r="F143" s="125" t="s">
        <v>148</v>
      </c>
      <c r="G143" s="126" t="s">
        <v>149</v>
      </c>
      <c r="H143" s="127">
        <v>60</v>
      </c>
      <c r="I143" s="128"/>
      <c r="J143" s="128">
        <f>ROUND(I143*H143,2)</f>
        <v>0</v>
      </c>
      <c r="K143" s="125" t="s">
        <v>123</v>
      </c>
      <c r="L143" s="27"/>
      <c r="M143" s="129" t="s">
        <v>1</v>
      </c>
      <c r="N143" s="130" t="s">
        <v>36</v>
      </c>
      <c r="O143" s="131">
        <v>0.13300000000000001</v>
      </c>
      <c r="P143" s="131">
        <f>O143*H143</f>
        <v>7.98</v>
      </c>
      <c r="Q143" s="131">
        <v>0</v>
      </c>
      <c r="R143" s="131">
        <f>Q143*H143</f>
        <v>0</v>
      </c>
      <c r="S143" s="131">
        <v>0.20499999999999999</v>
      </c>
      <c r="T143" s="132">
        <f>S143*H143</f>
        <v>12.299999999999999</v>
      </c>
      <c r="AR143" s="133" t="s">
        <v>124</v>
      </c>
      <c r="AT143" s="133" t="s">
        <v>119</v>
      </c>
      <c r="AU143" s="133" t="s">
        <v>81</v>
      </c>
      <c r="AY143" s="15" t="s">
        <v>117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5" t="s">
        <v>79</v>
      </c>
      <c r="BK143" s="134">
        <f>ROUND(I143*H143,2)</f>
        <v>0</v>
      </c>
      <c r="BL143" s="15" t="s">
        <v>124</v>
      </c>
      <c r="BM143" s="133" t="s">
        <v>150</v>
      </c>
    </row>
    <row r="144" spans="2:65" s="1" customFormat="1" ht="29.25">
      <c r="B144" s="27"/>
      <c r="D144" s="135" t="s">
        <v>126</v>
      </c>
      <c r="F144" s="136" t="s">
        <v>151</v>
      </c>
      <c r="L144" s="27"/>
      <c r="M144" s="137"/>
      <c r="T144" s="51"/>
      <c r="AT144" s="15" t="s">
        <v>126</v>
      </c>
      <c r="AU144" s="15" t="s">
        <v>81</v>
      </c>
    </row>
    <row r="145" spans="2:65" s="1" customFormat="1" ht="11.25">
      <c r="B145" s="27"/>
      <c r="D145" s="138" t="s">
        <v>128</v>
      </c>
      <c r="F145" s="139" t="s">
        <v>152</v>
      </c>
      <c r="L145" s="27"/>
      <c r="M145" s="137"/>
      <c r="T145" s="51"/>
      <c r="AT145" s="15" t="s">
        <v>128</v>
      </c>
      <c r="AU145" s="15" t="s">
        <v>81</v>
      </c>
    </row>
    <row r="146" spans="2:65" s="1" customFormat="1" ht="14.45" customHeight="1">
      <c r="B146" s="122"/>
      <c r="C146" s="123" t="s">
        <v>153</v>
      </c>
      <c r="D146" s="123" t="s">
        <v>119</v>
      </c>
      <c r="E146" s="124" t="s">
        <v>154</v>
      </c>
      <c r="F146" s="125" t="s">
        <v>155</v>
      </c>
      <c r="G146" s="126" t="s">
        <v>149</v>
      </c>
      <c r="H146" s="127">
        <v>148</v>
      </c>
      <c r="I146" s="128"/>
      <c r="J146" s="128">
        <f>ROUND(I146*H146,2)</f>
        <v>0</v>
      </c>
      <c r="K146" s="125" t="s">
        <v>123</v>
      </c>
      <c r="L146" s="27"/>
      <c r="M146" s="129" t="s">
        <v>1</v>
      </c>
      <c r="N146" s="130" t="s">
        <v>36</v>
      </c>
      <c r="O146" s="131">
        <v>9.5000000000000001E-2</v>
      </c>
      <c r="P146" s="131">
        <f>O146*H146</f>
        <v>14.06</v>
      </c>
      <c r="Q146" s="131">
        <v>0</v>
      </c>
      <c r="R146" s="131">
        <f>Q146*H146</f>
        <v>0</v>
      </c>
      <c r="S146" s="131">
        <v>0.04</v>
      </c>
      <c r="T146" s="132">
        <f>S146*H146</f>
        <v>5.92</v>
      </c>
      <c r="AR146" s="133" t="s">
        <v>124</v>
      </c>
      <c r="AT146" s="133" t="s">
        <v>119</v>
      </c>
      <c r="AU146" s="133" t="s">
        <v>81</v>
      </c>
      <c r="AY146" s="15" t="s">
        <v>117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5" t="s">
        <v>79</v>
      </c>
      <c r="BK146" s="134">
        <f>ROUND(I146*H146,2)</f>
        <v>0</v>
      </c>
      <c r="BL146" s="15" t="s">
        <v>124</v>
      </c>
      <c r="BM146" s="133" t="s">
        <v>156</v>
      </c>
    </row>
    <row r="147" spans="2:65" s="1" customFormat="1" ht="19.5">
      <c r="B147" s="27"/>
      <c r="D147" s="135" t="s">
        <v>126</v>
      </c>
      <c r="F147" s="136" t="s">
        <v>157</v>
      </c>
      <c r="L147" s="27"/>
      <c r="M147" s="137"/>
      <c r="T147" s="51"/>
      <c r="AT147" s="15" t="s">
        <v>126</v>
      </c>
      <c r="AU147" s="15" t="s">
        <v>81</v>
      </c>
    </row>
    <row r="148" spans="2:65" s="1" customFormat="1" ht="11.25">
      <c r="B148" s="27"/>
      <c r="D148" s="138" t="s">
        <v>128</v>
      </c>
      <c r="F148" s="139" t="s">
        <v>158</v>
      </c>
      <c r="L148" s="27"/>
      <c r="M148" s="137"/>
      <c r="T148" s="51"/>
      <c r="AT148" s="15" t="s">
        <v>128</v>
      </c>
      <c r="AU148" s="15" t="s">
        <v>81</v>
      </c>
    </row>
    <row r="149" spans="2:65" s="1" customFormat="1" ht="30" customHeight="1">
      <c r="B149" s="122"/>
      <c r="C149" s="123" t="s">
        <v>159</v>
      </c>
      <c r="D149" s="123" t="s">
        <v>119</v>
      </c>
      <c r="E149" s="124" t="s">
        <v>160</v>
      </c>
      <c r="F149" s="125" t="s">
        <v>161</v>
      </c>
      <c r="G149" s="126" t="s">
        <v>162</v>
      </c>
      <c r="H149" s="127">
        <v>127.7</v>
      </c>
      <c r="I149" s="128"/>
      <c r="J149" s="128">
        <f>ROUND(I149*H149,2)</f>
        <v>0</v>
      </c>
      <c r="K149" s="125" t="s">
        <v>123</v>
      </c>
      <c r="L149" s="27"/>
      <c r="M149" s="129" t="s">
        <v>1</v>
      </c>
      <c r="N149" s="130" t="s">
        <v>36</v>
      </c>
      <c r="O149" s="131">
        <v>0.21199999999999999</v>
      </c>
      <c r="P149" s="131">
        <f>O149*H149</f>
        <v>27.072399999999998</v>
      </c>
      <c r="Q149" s="131">
        <v>0</v>
      </c>
      <c r="R149" s="131">
        <f>Q149*H149</f>
        <v>0</v>
      </c>
      <c r="S149" s="131">
        <v>0</v>
      </c>
      <c r="T149" s="132">
        <f>S149*H149</f>
        <v>0</v>
      </c>
      <c r="AR149" s="133" t="s">
        <v>124</v>
      </c>
      <c r="AT149" s="133" t="s">
        <v>119</v>
      </c>
      <c r="AU149" s="133" t="s">
        <v>81</v>
      </c>
      <c r="AY149" s="15" t="s">
        <v>117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5" t="s">
        <v>79</v>
      </c>
      <c r="BK149" s="134">
        <f>ROUND(I149*H149,2)</f>
        <v>0</v>
      </c>
      <c r="BL149" s="15" t="s">
        <v>124</v>
      </c>
      <c r="BM149" s="133" t="s">
        <v>163</v>
      </c>
    </row>
    <row r="150" spans="2:65" s="1" customFormat="1" ht="19.5">
      <c r="B150" s="27"/>
      <c r="D150" s="135" t="s">
        <v>126</v>
      </c>
      <c r="F150" s="136" t="s">
        <v>164</v>
      </c>
      <c r="L150" s="27"/>
      <c r="M150" s="137"/>
      <c r="T150" s="51"/>
      <c r="AT150" s="15" t="s">
        <v>126</v>
      </c>
      <c r="AU150" s="15" t="s">
        <v>81</v>
      </c>
    </row>
    <row r="151" spans="2:65" s="1" customFormat="1" ht="11.25">
      <c r="B151" s="27"/>
      <c r="D151" s="138" t="s">
        <v>128</v>
      </c>
      <c r="F151" s="139" t="s">
        <v>165</v>
      </c>
      <c r="L151" s="27"/>
      <c r="M151" s="137"/>
      <c r="T151" s="51"/>
      <c r="AT151" s="15" t="s">
        <v>128</v>
      </c>
      <c r="AU151" s="15" t="s">
        <v>81</v>
      </c>
    </row>
    <row r="152" spans="2:65" s="1" customFormat="1" ht="22.15" customHeight="1">
      <c r="B152" s="122"/>
      <c r="C152" s="123" t="s">
        <v>166</v>
      </c>
      <c r="D152" s="123" t="s">
        <v>119</v>
      </c>
      <c r="E152" s="124" t="s">
        <v>167</v>
      </c>
      <c r="F152" s="125" t="s">
        <v>168</v>
      </c>
      <c r="G152" s="126" t="s">
        <v>162</v>
      </c>
      <c r="H152" s="127">
        <v>40.85</v>
      </c>
      <c r="I152" s="128"/>
      <c r="J152" s="128">
        <f>ROUND(I152*H152,2)</f>
        <v>0</v>
      </c>
      <c r="K152" s="125" t="s">
        <v>123</v>
      </c>
      <c r="L152" s="27"/>
      <c r="M152" s="129" t="s">
        <v>1</v>
      </c>
      <c r="N152" s="130" t="s">
        <v>36</v>
      </c>
      <c r="O152" s="131">
        <v>0.191</v>
      </c>
      <c r="P152" s="131">
        <f>O152*H152</f>
        <v>7.8023500000000006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124</v>
      </c>
      <c r="AT152" s="133" t="s">
        <v>119</v>
      </c>
      <c r="AU152" s="133" t="s">
        <v>81</v>
      </c>
      <c r="AY152" s="15" t="s">
        <v>117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5" t="s">
        <v>79</v>
      </c>
      <c r="BK152" s="134">
        <f>ROUND(I152*H152,2)</f>
        <v>0</v>
      </c>
      <c r="BL152" s="15" t="s">
        <v>124</v>
      </c>
      <c r="BM152" s="133" t="s">
        <v>169</v>
      </c>
    </row>
    <row r="153" spans="2:65" s="1" customFormat="1" ht="19.5">
      <c r="B153" s="27"/>
      <c r="D153" s="135" t="s">
        <v>126</v>
      </c>
      <c r="F153" s="136" t="s">
        <v>170</v>
      </c>
      <c r="L153" s="27"/>
      <c r="M153" s="137"/>
      <c r="T153" s="51"/>
      <c r="AT153" s="15" t="s">
        <v>126</v>
      </c>
      <c r="AU153" s="15" t="s">
        <v>81</v>
      </c>
    </row>
    <row r="154" spans="2:65" s="1" customFormat="1" ht="11.25">
      <c r="B154" s="27"/>
      <c r="D154" s="138" t="s">
        <v>128</v>
      </c>
      <c r="F154" s="139" t="s">
        <v>171</v>
      </c>
      <c r="L154" s="27"/>
      <c r="M154" s="137"/>
      <c r="T154" s="51"/>
      <c r="AT154" s="15" t="s">
        <v>128</v>
      </c>
      <c r="AU154" s="15" t="s">
        <v>81</v>
      </c>
    </row>
    <row r="155" spans="2:65" s="1" customFormat="1" ht="30" customHeight="1">
      <c r="B155" s="122"/>
      <c r="C155" s="123" t="s">
        <v>172</v>
      </c>
      <c r="D155" s="123" t="s">
        <v>119</v>
      </c>
      <c r="E155" s="124" t="s">
        <v>173</v>
      </c>
      <c r="F155" s="125" t="s">
        <v>174</v>
      </c>
      <c r="G155" s="126" t="s">
        <v>162</v>
      </c>
      <c r="H155" s="127">
        <v>44.4</v>
      </c>
      <c r="I155" s="128"/>
      <c r="J155" s="128">
        <f>ROUND(I155*H155,2)</f>
        <v>0</v>
      </c>
      <c r="K155" s="125" t="s">
        <v>123</v>
      </c>
      <c r="L155" s="27"/>
      <c r="M155" s="129" t="s">
        <v>1</v>
      </c>
      <c r="N155" s="130" t="s">
        <v>36</v>
      </c>
      <c r="O155" s="131">
        <v>1.1220000000000001</v>
      </c>
      <c r="P155" s="131">
        <f>O155*H155</f>
        <v>49.816800000000001</v>
      </c>
      <c r="Q155" s="131">
        <v>0</v>
      </c>
      <c r="R155" s="131">
        <f>Q155*H155</f>
        <v>0</v>
      </c>
      <c r="S155" s="131">
        <v>0</v>
      </c>
      <c r="T155" s="132">
        <f>S155*H155</f>
        <v>0</v>
      </c>
      <c r="AR155" s="133" t="s">
        <v>124</v>
      </c>
      <c r="AT155" s="133" t="s">
        <v>119</v>
      </c>
      <c r="AU155" s="133" t="s">
        <v>81</v>
      </c>
      <c r="AY155" s="15" t="s">
        <v>117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5" t="s">
        <v>79</v>
      </c>
      <c r="BK155" s="134">
        <f>ROUND(I155*H155,2)</f>
        <v>0</v>
      </c>
      <c r="BL155" s="15" t="s">
        <v>124</v>
      </c>
      <c r="BM155" s="133" t="s">
        <v>175</v>
      </c>
    </row>
    <row r="156" spans="2:65" s="1" customFormat="1" ht="29.25">
      <c r="B156" s="27"/>
      <c r="D156" s="135" t="s">
        <v>126</v>
      </c>
      <c r="F156" s="136" t="s">
        <v>176</v>
      </c>
      <c r="L156" s="27"/>
      <c r="M156" s="137"/>
      <c r="T156" s="51"/>
      <c r="AT156" s="15" t="s">
        <v>126</v>
      </c>
      <c r="AU156" s="15" t="s">
        <v>81</v>
      </c>
    </row>
    <row r="157" spans="2:65" s="1" customFormat="1" ht="11.25">
      <c r="B157" s="27"/>
      <c r="D157" s="138" t="s">
        <v>128</v>
      </c>
      <c r="F157" s="139" t="s">
        <v>177</v>
      </c>
      <c r="L157" s="27"/>
      <c r="M157" s="137"/>
      <c r="T157" s="51"/>
      <c r="AT157" s="15" t="s">
        <v>128</v>
      </c>
      <c r="AU157" s="15" t="s">
        <v>81</v>
      </c>
    </row>
    <row r="158" spans="2:65" s="1" customFormat="1" ht="22.15" customHeight="1">
      <c r="B158" s="122"/>
      <c r="C158" s="123" t="s">
        <v>178</v>
      </c>
      <c r="D158" s="123" t="s">
        <v>119</v>
      </c>
      <c r="E158" s="124" t="s">
        <v>179</v>
      </c>
      <c r="F158" s="125" t="s">
        <v>180</v>
      </c>
      <c r="G158" s="126" t="s">
        <v>162</v>
      </c>
      <c r="H158" s="127">
        <v>10.5</v>
      </c>
      <c r="I158" s="128"/>
      <c r="J158" s="128">
        <f>ROUND(I158*H158,2)</f>
        <v>0</v>
      </c>
      <c r="K158" s="125" t="s">
        <v>123</v>
      </c>
      <c r="L158" s="27"/>
      <c r="M158" s="129" t="s">
        <v>1</v>
      </c>
      <c r="N158" s="130" t="s">
        <v>36</v>
      </c>
      <c r="O158" s="131">
        <v>2.0190000000000001</v>
      </c>
      <c r="P158" s="131">
        <f>O158*H158</f>
        <v>21.1995</v>
      </c>
      <c r="Q158" s="131">
        <v>0</v>
      </c>
      <c r="R158" s="131">
        <f>Q158*H158</f>
        <v>0</v>
      </c>
      <c r="S158" s="131">
        <v>0</v>
      </c>
      <c r="T158" s="132">
        <f>S158*H158</f>
        <v>0</v>
      </c>
      <c r="AR158" s="133" t="s">
        <v>124</v>
      </c>
      <c r="AT158" s="133" t="s">
        <v>119</v>
      </c>
      <c r="AU158" s="133" t="s">
        <v>81</v>
      </c>
      <c r="AY158" s="15" t="s">
        <v>117</v>
      </c>
      <c r="BE158" s="134">
        <f>IF(N158="základní",J158,0)</f>
        <v>0</v>
      </c>
      <c r="BF158" s="134">
        <f>IF(N158="snížená",J158,0)</f>
        <v>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5" t="s">
        <v>79</v>
      </c>
      <c r="BK158" s="134">
        <f>ROUND(I158*H158,2)</f>
        <v>0</v>
      </c>
      <c r="BL158" s="15" t="s">
        <v>124</v>
      </c>
      <c r="BM158" s="133" t="s">
        <v>181</v>
      </c>
    </row>
    <row r="159" spans="2:65" s="1" customFormat="1" ht="19.5">
      <c r="B159" s="27"/>
      <c r="D159" s="135" t="s">
        <v>126</v>
      </c>
      <c r="F159" s="136" t="s">
        <v>182</v>
      </c>
      <c r="L159" s="27"/>
      <c r="M159" s="137"/>
      <c r="T159" s="51"/>
      <c r="AT159" s="15" t="s">
        <v>126</v>
      </c>
      <c r="AU159" s="15" t="s">
        <v>81</v>
      </c>
    </row>
    <row r="160" spans="2:65" s="1" customFormat="1" ht="11.25">
      <c r="B160" s="27"/>
      <c r="D160" s="138" t="s">
        <v>128</v>
      </c>
      <c r="F160" s="139" t="s">
        <v>183</v>
      </c>
      <c r="L160" s="27"/>
      <c r="M160" s="137"/>
      <c r="T160" s="51"/>
      <c r="AT160" s="15" t="s">
        <v>128</v>
      </c>
      <c r="AU160" s="15" t="s">
        <v>81</v>
      </c>
    </row>
    <row r="161" spans="2:65" s="1" customFormat="1" ht="34.9" customHeight="1">
      <c r="B161" s="122"/>
      <c r="C161" s="123" t="s">
        <v>184</v>
      </c>
      <c r="D161" s="123" t="s">
        <v>119</v>
      </c>
      <c r="E161" s="124" t="s">
        <v>185</v>
      </c>
      <c r="F161" s="125" t="s">
        <v>186</v>
      </c>
      <c r="G161" s="126" t="s">
        <v>162</v>
      </c>
      <c r="H161" s="127">
        <v>179.05</v>
      </c>
      <c r="I161" s="128"/>
      <c r="J161" s="128">
        <f>ROUND(I161*H161,2)</f>
        <v>0</v>
      </c>
      <c r="K161" s="125" t="s">
        <v>123</v>
      </c>
      <c r="L161" s="27"/>
      <c r="M161" s="129" t="s">
        <v>1</v>
      </c>
      <c r="N161" s="130" t="s">
        <v>36</v>
      </c>
      <c r="O161" s="131">
        <v>8.6999999999999994E-2</v>
      </c>
      <c r="P161" s="131">
        <f>O161*H161</f>
        <v>15.577349999999999</v>
      </c>
      <c r="Q161" s="131">
        <v>0</v>
      </c>
      <c r="R161" s="131">
        <f>Q161*H161</f>
        <v>0</v>
      </c>
      <c r="S161" s="131">
        <v>0</v>
      </c>
      <c r="T161" s="132">
        <f>S161*H161</f>
        <v>0</v>
      </c>
      <c r="AR161" s="133" t="s">
        <v>124</v>
      </c>
      <c r="AT161" s="133" t="s">
        <v>119</v>
      </c>
      <c r="AU161" s="133" t="s">
        <v>81</v>
      </c>
      <c r="AY161" s="15" t="s">
        <v>117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5" t="s">
        <v>79</v>
      </c>
      <c r="BK161" s="134">
        <f>ROUND(I161*H161,2)</f>
        <v>0</v>
      </c>
      <c r="BL161" s="15" t="s">
        <v>124</v>
      </c>
      <c r="BM161" s="133" t="s">
        <v>187</v>
      </c>
    </row>
    <row r="162" spans="2:65" s="1" customFormat="1" ht="39">
      <c r="B162" s="27"/>
      <c r="D162" s="135" t="s">
        <v>126</v>
      </c>
      <c r="F162" s="136" t="s">
        <v>188</v>
      </c>
      <c r="L162" s="27"/>
      <c r="M162" s="137"/>
      <c r="T162" s="51"/>
      <c r="AT162" s="15" t="s">
        <v>126</v>
      </c>
      <c r="AU162" s="15" t="s">
        <v>81</v>
      </c>
    </row>
    <row r="163" spans="2:65" s="1" customFormat="1" ht="11.25">
      <c r="B163" s="27"/>
      <c r="D163" s="138" t="s">
        <v>128</v>
      </c>
      <c r="F163" s="139" t="s">
        <v>189</v>
      </c>
      <c r="L163" s="27"/>
      <c r="M163" s="137"/>
      <c r="T163" s="51"/>
      <c r="AT163" s="15" t="s">
        <v>128</v>
      </c>
      <c r="AU163" s="15" t="s">
        <v>81</v>
      </c>
    </row>
    <row r="164" spans="2:65" s="1" customFormat="1" ht="30" customHeight="1">
      <c r="B164" s="122"/>
      <c r="C164" s="123" t="s">
        <v>8</v>
      </c>
      <c r="D164" s="123" t="s">
        <v>119</v>
      </c>
      <c r="E164" s="124" t="s">
        <v>190</v>
      </c>
      <c r="F164" s="125" t="s">
        <v>191</v>
      </c>
      <c r="G164" s="126" t="s">
        <v>192</v>
      </c>
      <c r="H164" s="127">
        <v>248.76</v>
      </c>
      <c r="I164" s="128"/>
      <c r="J164" s="128">
        <f>ROUND(I164*H164,2)</f>
        <v>0</v>
      </c>
      <c r="K164" s="125" t="s">
        <v>123</v>
      </c>
      <c r="L164" s="27"/>
      <c r="M164" s="129" t="s">
        <v>1</v>
      </c>
      <c r="N164" s="130" t="s">
        <v>36</v>
      </c>
      <c r="O164" s="131">
        <v>0</v>
      </c>
      <c r="P164" s="131">
        <f>O164*H164</f>
        <v>0</v>
      </c>
      <c r="Q164" s="131">
        <v>0</v>
      </c>
      <c r="R164" s="131">
        <f>Q164*H164</f>
        <v>0</v>
      </c>
      <c r="S164" s="131">
        <v>0</v>
      </c>
      <c r="T164" s="132">
        <f>S164*H164</f>
        <v>0</v>
      </c>
      <c r="AR164" s="133" t="s">
        <v>124</v>
      </c>
      <c r="AT164" s="133" t="s">
        <v>119</v>
      </c>
      <c r="AU164" s="133" t="s">
        <v>81</v>
      </c>
      <c r="AY164" s="15" t="s">
        <v>117</v>
      </c>
      <c r="BE164" s="134">
        <f>IF(N164="základní",J164,0)</f>
        <v>0</v>
      </c>
      <c r="BF164" s="134">
        <f>IF(N164="snížená",J164,0)</f>
        <v>0</v>
      </c>
      <c r="BG164" s="134">
        <f>IF(N164="zákl. přenesená",J164,0)</f>
        <v>0</v>
      </c>
      <c r="BH164" s="134">
        <f>IF(N164="sníž. přenesená",J164,0)</f>
        <v>0</v>
      </c>
      <c r="BI164" s="134">
        <f>IF(N164="nulová",J164,0)</f>
        <v>0</v>
      </c>
      <c r="BJ164" s="15" t="s">
        <v>79</v>
      </c>
      <c r="BK164" s="134">
        <f>ROUND(I164*H164,2)</f>
        <v>0</v>
      </c>
      <c r="BL164" s="15" t="s">
        <v>124</v>
      </c>
      <c r="BM164" s="133" t="s">
        <v>193</v>
      </c>
    </row>
    <row r="165" spans="2:65" s="1" customFormat="1" ht="29.25">
      <c r="B165" s="27"/>
      <c r="D165" s="135" t="s">
        <v>126</v>
      </c>
      <c r="F165" s="136" t="s">
        <v>194</v>
      </c>
      <c r="L165" s="27"/>
      <c r="M165" s="137"/>
      <c r="T165" s="51"/>
      <c r="AT165" s="15" t="s">
        <v>126</v>
      </c>
      <c r="AU165" s="15" t="s">
        <v>81</v>
      </c>
    </row>
    <row r="166" spans="2:65" s="1" customFormat="1" ht="11.25">
      <c r="B166" s="27"/>
      <c r="D166" s="138" t="s">
        <v>128</v>
      </c>
      <c r="F166" s="139" t="s">
        <v>195</v>
      </c>
      <c r="L166" s="27"/>
      <c r="M166" s="137"/>
      <c r="T166" s="51"/>
      <c r="AT166" s="15" t="s">
        <v>128</v>
      </c>
      <c r="AU166" s="15" t="s">
        <v>81</v>
      </c>
    </row>
    <row r="167" spans="2:65" s="1" customFormat="1" ht="14.45" customHeight="1">
      <c r="B167" s="122"/>
      <c r="C167" s="123" t="s">
        <v>196</v>
      </c>
      <c r="D167" s="123" t="s">
        <v>119</v>
      </c>
      <c r="E167" s="124" t="s">
        <v>197</v>
      </c>
      <c r="F167" s="125" t="s">
        <v>198</v>
      </c>
      <c r="G167" s="126" t="s">
        <v>162</v>
      </c>
      <c r="H167" s="127">
        <v>138.19999999999999</v>
      </c>
      <c r="I167" s="128"/>
      <c r="J167" s="128">
        <f>ROUND(I167*H167,2)</f>
        <v>0</v>
      </c>
      <c r="K167" s="125" t="s">
        <v>123</v>
      </c>
      <c r="L167" s="27"/>
      <c r="M167" s="129" t="s">
        <v>1</v>
      </c>
      <c r="N167" s="130" t="s">
        <v>36</v>
      </c>
      <c r="O167" s="131">
        <v>8.9999999999999993E-3</v>
      </c>
      <c r="P167" s="131">
        <f>O167*H167</f>
        <v>1.2437999999999998</v>
      </c>
      <c r="Q167" s="131">
        <v>0</v>
      </c>
      <c r="R167" s="131">
        <f>Q167*H167</f>
        <v>0</v>
      </c>
      <c r="S167" s="131">
        <v>0</v>
      </c>
      <c r="T167" s="132">
        <f>S167*H167</f>
        <v>0</v>
      </c>
      <c r="AR167" s="133" t="s">
        <v>124</v>
      </c>
      <c r="AT167" s="133" t="s">
        <v>119</v>
      </c>
      <c r="AU167" s="133" t="s">
        <v>81</v>
      </c>
      <c r="AY167" s="15" t="s">
        <v>117</v>
      </c>
      <c r="BE167" s="134">
        <f>IF(N167="základní",J167,0)</f>
        <v>0</v>
      </c>
      <c r="BF167" s="134">
        <f>IF(N167="snížená",J167,0)</f>
        <v>0</v>
      </c>
      <c r="BG167" s="134">
        <f>IF(N167="zákl. přenesená",J167,0)</f>
        <v>0</v>
      </c>
      <c r="BH167" s="134">
        <f>IF(N167="sníž. přenesená",J167,0)</f>
        <v>0</v>
      </c>
      <c r="BI167" s="134">
        <f>IF(N167="nulová",J167,0)</f>
        <v>0</v>
      </c>
      <c r="BJ167" s="15" t="s">
        <v>79</v>
      </c>
      <c r="BK167" s="134">
        <f>ROUND(I167*H167,2)</f>
        <v>0</v>
      </c>
      <c r="BL167" s="15" t="s">
        <v>124</v>
      </c>
      <c r="BM167" s="133" t="s">
        <v>199</v>
      </c>
    </row>
    <row r="168" spans="2:65" s="1" customFormat="1" ht="19.5">
      <c r="B168" s="27"/>
      <c r="D168" s="135" t="s">
        <v>126</v>
      </c>
      <c r="F168" s="136" t="s">
        <v>200</v>
      </c>
      <c r="L168" s="27"/>
      <c r="M168" s="137"/>
      <c r="T168" s="51"/>
      <c r="AT168" s="15" t="s">
        <v>126</v>
      </c>
      <c r="AU168" s="15" t="s">
        <v>81</v>
      </c>
    </row>
    <row r="169" spans="2:65" s="1" customFormat="1" ht="11.25">
      <c r="B169" s="27"/>
      <c r="D169" s="138" t="s">
        <v>128</v>
      </c>
      <c r="F169" s="139" t="s">
        <v>201</v>
      </c>
      <c r="L169" s="27"/>
      <c r="M169" s="137"/>
      <c r="T169" s="51"/>
      <c r="AT169" s="15" t="s">
        <v>128</v>
      </c>
      <c r="AU169" s="15" t="s">
        <v>81</v>
      </c>
    </row>
    <row r="170" spans="2:65" s="1" customFormat="1" ht="22.15" customHeight="1">
      <c r="B170" s="122"/>
      <c r="C170" s="123" t="s">
        <v>202</v>
      </c>
      <c r="D170" s="123" t="s">
        <v>119</v>
      </c>
      <c r="E170" s="124" t="s">
        <v>203</v>
      </c>
      <c r="F170" s="125" t="s">
        <v>204</v>
      </c>
      <c r="G170" s="126" t="s">
        <v>162</v>
      </c>
      <c r="H170" s="127">
        <v>44.4</v>
      </c>
      <c r="I170" s="128"/>
      <c r="J170" s="128">
        <f>ROUND(I170*H170,2)</f>
        <v>0</v>
      </c>
      <c r="K170" s="125" t="s">
        <v>123</v>
      </c>
      <c r="L170" s="27"/>
      <c r="M170" s="129" t="s">
        <v>1</v>
      </c>
      <c r="N170" s="130" t="s">
        <v>36</v>
      </c>
      <c r="O170" s="131">
        <v>0.32800000000000001</v>
      </c>
      <c r="P170" s="131">
        <f>O170*H170</f>
        <v>14.5632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124</v>
      </c>
      <c r="AT170" s="133" t="s">
        <v>119</v>
      </c>
      <c r="AU170" s="133" t="s">
        <v>81</v>
      </c>
      <c r="AY170" s="15" t="s">
        <v>117</v>
      </c>
      <c r="BE170" s="134">
        <f>IF(N170="základní",J170,0)</f>
        <v>0</v>
      </c>
      <c r="BF170" s="134">
        <f>IF(N170="snížená",J170,0)</f>
        <v>0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5" t="s">
        <v>79</v>
      </c>
      <c r="BK170" s="134">
        <f>ROUND(I170*H170,2)</f>
        <v>0</v>
      </c>
      <c r="BL170" s="15" t="s">
        <v>124</v>
      </c>
      <c r="BM170" s="133" t="s">
        <v>205</v>
      </c>
    </row>
    <row r="171" spans="2:65" s="1" customFormat="1" ht="29.25">
      <c r="B171" s="27"/>
      <c r="D171" s="135" t="s">
        <v>126</v>
      </c>
      <c r="F171" s="136" t="s">
        <v>206</v>
      </c>
      <c r="L171" s="27"/>
      <c r="M171" s="137"/>
      <c r="T171" s="51"/>
      <c r="AT171" s="15" t="s">
        <v>126</v>
      </c>
      <c r="AU171" s="15" t="s">
        <v>81</v>
      </c>
    </row>
    <row r="172" spans="2:65" s="1" customFormat="1" ht="11.25">
      <c r="B172" s="27"/>
      <c r="D172" s="138" t="s">
        <v>128</v>
      </c>
      <c r="F172" s="139" t="s">
        <v>207</v>
      </c>
      <c r="L172" s="27"/>
      <c r="M172" s="137"/>
      <c r="T172" s="51"/>
      <c r="AT172" s="15" t="s">
        <v>128</v>
      </c>
      <c r="AU172" s="15" t="s">
        <v>81</v>
      </c>
    </row>
    <row r="173" spans="2:65" s="1" customFormat="1" ht="22.15" customHeight="1">
      <c r="B173" s="122"/>
      <c r="C173" s="123" t="s">
        <v>208</v>
      </c>
      <c r="D173" s="123" t="s">
        <v>119</v>
      </c>
      <c r="E173" s="124" t="s">
        <v>209</v>
      </c>
      <c r="F173" s="125" t="s">
        <v>210</v>
      </c>
      <c r="G173" s="126" t="s">
        <v>122</v>
      </c>
      <c r="H173" s="127">
        <v>22</v>
      </c>
      <c r="I173" s="128"/>
      <c r="J173" s="128">
        <f>ROUND(I173*H173,2)</f>
        <v>0</v>
      </c>
      <c r="K173" s="125" t="s">
        <v>123</v>
      </c>
      <c r="L173" s="27"/>
      <c r="M173" s="129" t="s">
        <v>1</v>
      </c>
      <c r="N173" s="130" t="s">
        <v>36</v>
      </c>
      <c r="O173" s="131">
        <v>0.114</v>
      </c>
      <c r="P173" s="131">
        <f>O173*H173</f>
        <v>2.508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124</v>
      </c>
      <c r="AT173" s="133" t="s">
        <v>119</v>
      </c>
      <c r="AU173" s="133" t="s">
        <v>81</v>
      </c>
      <c r="AY173" s="15" t="s">
        <v>117</v>
      </c>
      <c r="BE173" s="134">
        <f>IF(N173="základní",J173,0)</f>
        <v>0</v>
      </c>
      <c r="BF173" s="134">
        <f>IF(N173="snížená",J173,0)</f>
        <v>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5" t="s">
        <v>79</v>
      </c>
      <c r="BK173" s="134">
        <f>ROUND(I173*H173,2)</f>
        <v>0</v>
      </c>
      <c r="BL173" s="15" t="s">
        <v>124</v>
      </c>
      <c r="BM173" s="133" t="s">
        <v>211</v>
      </c>
    </row>
    <row r="174" spans="2:65" s="1" customFormat="1" ht="19.5">
      <c r="B174" s="27"/>
      <c r="D174" s="135" t="s">
        <v>126</v>
      </c>
      <c r="F174" s="136" t="s">
        <v>212</v>
      </c>
      <c r="L174" s="27"/>
      <c r="M174" s="137"/>
      <c r="T174" s="51"/>
      <c r="AT174" s="15" t="s">
        <v>126</v>
      </c>
      <c r="AU174" s="15" t="s">
        <v>81</v>
      </c>
    </row>
    <row r="175" spans="2:65" s="1" customFormat="1" ht="11.25">
      <c r="B175" s="27"/>
      <c r="D175" s="138" t="s">
        <v>128</v>
      </c>
      <c r="F175" s="139" t="s">
        <v>213</v>
      </c>
      <c r="L175" s="27"/>
      <c r="M175" s="137"/>
      <c r="T175" s="51"/>
      <c r="AT175" s="15" t="s">
        <v>128</v>
      </c>
      <c r="AU175" s="15" t="s">
        <v>81</v>
      </c>
    </row>
    <row r="176" spans="2:65" s="1" customFormat="1" ht="30" customHeight="1">
      <c r="B176" s="122"/>
      <c r="C176" s="123" t="s">
        <v>214</v>
      </c>
      <c r="D176" s="123" t="s">
        <v>119</v>
      </c>
      <c r="E176" s="124" t="s">
        <v>215</v>
      </c>
      <c r="F176" s="125" t="s">
        <v>216</v>
      </c>
      <c r="G176" s="126" t="s">
        <v>122</v>
      </c>
      <c r="H176" s="127">
        <v>265</v>
      </c>
      <c r="I176" s="128"/>
      <c r="J176" s="128">
        <f>ROUND(I176*H176,2)</f>
        <v>0</v>
      </c>
      <c r="K176" s="125" t="s">
        <v>123</v>
      </c>
      <c r="L176" s="27"/>
      <c r="M176" s="129" t="s">
        <v>1</v>
      </c>
      <c r="N176" s="130" t="s">
        <v>36</v>
      </c>
      <c r="O176" s="131">
        <v>4.3999999999999997E-2</v>
      </c>
      <c r="P176" s="131">
        <f>O176*H176</f>
        <v>11.66</v>
      </c>
      <c r="Q176" s="131">
        <v>0</v>
      </c>
      <c r="R176" s="131">
        <f>Q176*H176</f>
        <v>0</v>
      </c>
      <c r="S176" s="131">
        <v>0</v>
      </c>
      <c r="T176" s="132">
        <f>S176*H176</f>
        <v>0</v>
      </c>
      <c r="AR176" s="133" t="s">
        <v>124</v>
      </c>
      <c r="AT176" s="133" t="s">
        <v>119</v>
      </c>
      <c r="AU176" s="133" t="s">
        <v>81</v>
      </c>
      <c r="AY176" s="15" t="s">
        <v>117</v>
      </c>
      <c r="BE176" s="134">
        <f>IF(N176="základní",J176,0)</f>
        <v>0</v>
      </c>
      <c r="BF176" s="134">
        <f>IF(N176="snížená",J176,0)</f>
        <v>0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5" t="s">
        <v>79</v>
      </c>
      <c r="BK176" s="134">
        <f>ROUND(I176*H176,2)</f>
        <v>0</v>
      </c>
      <c r="BL176" s="15" t="s">
        <v>124</v>
      </c>
      <c r="BM176" s="133" t="s">
        <v>217</v>
      </c>
    </row>
    <row r="177" spans="2:65" s="1" customFormat="1" ht="19.5">
      <c r="B177" s="27"/>
      <c r="D177" s="135" t="s">
        <v>126</v>
      </c>
      <c r="F177" s="136" t="s">
        <v>218</v>
      </c>
      <c r="L177" s="27"/>
      <c r="M177" s="137"/>
      <c r="T177" s="51"/>
      <c r="AT177" s="15" t="s">
        <v>126</v>
      </c>
      <c r="AU177" s="15" t="s">
        <v>81</v>
      </c>
    </row>
    <row r="178" spans="2:65" s="1" customFormat="1" ht="11.25">
      <c r="B178" s="27"/>
      <c r="D178" s="138" t="s">
        <v>128</v>
      </c>
      <c r="F178" s="139" t="s">
        <v>219</v>
      </c>
      <c r="L178" s="27"/>
      <c r="M178" s="137"/>
      <c r="T178" s="51"/>
      <c r="AT178" s="15" t="s">
        <v>128</v>
      </c>
      <c r="AU178" s="15" t="s">
        <v>81</v>
      </c>
    </row>
    <row r="179" spans="2:65" s="1" customFormat="1" ht="22.15" customHeight="1">
      <c r="B179" s="122"/>
      <c r="C179" s="123" t="s">
        <v>220</v>
      </c>
      <c r="D179" s="123" t="s">
        <v>119</v>
      </c>
      <c r="E179" s="124" t="s">
        <v>221</v>
      </c>
      <c r="F179" s="125" t="s">
        <v>222</v>
      </c>
      <c r="G179" s="126" t="s">
        <v>122</v>
      </c>
      <c r="H179" s="127">
        <v>287</v>
      </c>
      <c r="I179" s="128"/>
      <c r="J179" s="128">
        <f>ROUND(I179*H179,2)</f>
        <v>0</v>
      </c>
      <c r="K179" s="125" t="s">
        <v>123</v>
      </c>
      <c r="L179" s="27"/>
      <c r="M179" s="129" t="s">
        <v>1</v>
      </c>
      <c r="N179" s="130" t="s">
        <v>36</v>
      </c>
      <c r="O179" s="131">
        <v>5.8000000000000003E-2</v>
      </c>
      <c r="P179" s="131">
        <f>O179*H179</f>
        <v>16.646000000000001</v>
      </c>
      <c r="Q179" s="131">
        <v>0</v>
      </c>
      <c r="R179" s="131">
        <f>Q179*H179</f>
        <v>0</v>
      </c>
      <c r="S179" s="131">
        <v>0</v>
      </c>
      <c r="T179" s="132">
        <f>S179*H179</f>
        <v>0</v>
      </c>
      <c r="AR179" s="133" t="s">
        <v>124</v>
      </c>
      <c r="AT179" s="133" t="s">
        <v>119</v>
      </c>
      <c r="AU179" s="133" t="s">
        <v>81</v>
      </c>
      <c r="AY179" s="15" t="s">
        <v>117</v>
      </c>
      <c r="BE179" s="134">
        <f>IF(N179="základní",J179,0)</f>
        <v>0</v>
      </c>
      <c r="BF179" s="134">
        <f>IF(N179="snížená",J179,0)</f>
        <v>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5" t="s">
        <v>79</v>
      </c>
      <c r="BK179" s="134">
        <f>ROUND(I179*H179,2)</f>
        <v>0</v>
      </c>
      <c r="BL179" s="15" t="s">
        <v>124</v>
      </c>
      <c r="BM179" s="133" t="s">
        <v>223</v>
      </c>
    </row>
    <row r="180" spans="2:65" s="1" customFormat="1" ht="19.5">
      <c r="B180" s="27"/>
      <c r="D180" s="135" t="s">
        <v>126</v>
      </c>
      <c r="F180" s="136" t="s">
        <v>224</v>
      </c>
      <c r="L180" s="27"/>
      <c r="M180" s="137"/>
      <c r="T180" s="51"/>
      <c r="AT180" s="15" t="s">
        <v>126</v>
      </c>
      <c r="AU180" s="15" t="s">
        <v>81</v>
      </c>
    </row>
    <row r="181" spans="2:65" s="1" customFormat="1" ht="11.25">
      <c r="B181" s="27"/>
      <c r="D181" s="138" t="s">
        <v>128</v>
      </c>
      <c r="F181" s="139" t="s">
        <v>225</v>
      </c>
      <c r="L181" s="27"/>
      <c r="M181" s="137"/>
      <c r="T181" s="51"/>
      <c r="AT181" s="15" t="s">
        <v>128</v>
      </c>
      <c r="AU181" s="15" t="s">
        <v>81</v>
      </c>
    </row>
    <row r="182" spans="2:65" s="1" customFormat="1" ht="14.45" customHeight="1">
      <c r="B182" s="122"/>
      <c r="C182" s="140" t="s">
        <v>226</v>
      </c>
      <c r="D182" s="140" t="s">
        <v>227</v>
      </c>
      <c r="E182" s="141" t="s">
        <v>228</v>
      </c>
      <c r="F182" s="142" t="s">
        <v>229</v>
      </c>
      <c r="G182" s="143" t="s">
        <v>230</v>
      </c>
      <c r="H182" s="144">
        <v>15</v>
      </c>
      <c r="I182" s="145"/>
      <c r="J182" s="145">
        <f>ROUND(I182*H182,2)</f>
        <v>0</v>
      </c>
      <c r="K182" s="142" t="s">
        <v>123</v>
      </c>
      <c r="L182" s="146"/>
      <c r="M182" s="147" t="s">
        <v>1</v>
      </c>
      <c r="N182" s="148" t="s">
        <v>36</v>
      </c>
      <c r="O182" s="131">
        <v>0</v>
      </c>
      <c r="P182" s="131">
        <f>O182*H182</f>
        <v>0</v>
      </c>
      <c r="Q182" s="131">
        <v>1E-3</v>
      </c>
      <c r="R182" s="131">
        <f>Q182*H182</f>
        <v>1.4999999999999999E-2</v>
      </c>
      <c r="S182" s="131">
        <v>0</v>
      </c>
      <c r="T182" s="132">
        <f>S182*H182</f>
        <v>0</v>
      </c>
      <c r="AR182" s="133" t="s">
        <v>166</v>
      </c>
      <c r="AT182" s="133" t="s">
        <v>227</v>
      </c>
      <c r="AU182" s="133" t="s">
        <v>81</v>
      </c>
      <c r="AY182" s="15" t="s">
        <v>117</v>
      </c>
      <c r="BE182" s="134">
        <f>IF(N182="základní",J182,0)</f>
        <v>0</v>
      </c>
      <c r="BF182" s="134">
        <f>IF(N182="snížená",J182,0)</f>
        <v>0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5" t="s">
        <v>79</v>
      </c>
      <c r="BK182" s="134">
        <f>ROUND(I182*H182,2)</f>
        <v>0</v>
      </c>
      <c r="BL182" s="15" t="s">
        <v>124</v>
      </c>
      <c r="BM182" s="133" t="s">
        <v>231</v>
      </c>
    </row>
    <row r="183" spans="2:65" s="1" customFormat="1" ht="11.25">
      <c r="B183" s="27"/>
      <c r="D183" s="135" t="s">
        <v>126</v>
      </c>
      <c r="F183" s="136" t="s">
        <v>229</v>
      </c>
      <c r="L183" s="27"/>
      <c r="M183" s="137"/>
      <c r="T183" s="51"/>
      <c r="AT183" s="15" t="s">
        <v>126</v>
      </c>
      <c r="AU183" s="15" t="s">
        <v>81</v>
      </c>
    </row>
    <row r="184" spans="2:65" s="1" customFormat="1" ht="22.15" customHeight="1">
      <c r="B184" s="122"/>
      <c r="C184" s="123" t="s">
        <v>232</v>
      </c>
      <c r="D184" s="123" t="s">
        <v>119</v>
      </c>
      <c r="E184" s="124" t="s">
        <v>233</v>
      </c>
      <c r="F184" s="125" t="s">
        <v>234</v>
      </c>
      <c r="G184" s="126" t="s">
        <v>122</v>
      </c>
      <c r="H184" s="127">
        <v>386</v>
      </c>
      <c r="I184" s="128"/>
      <c r="J184" s="128">
        <f>ROUND(I184*H184,2)</f>
        <v>0</v>
      </c>
      <c r="K184" s="125" t="s">
        <v>123</v>
      </c>
      <c r="L184" s="27"/>
      <c r="M184" s="129" t="s">
        <v>1</v>
      </c>
      <c r="N184" s="130" t="s">
        <v>36</v>
      </c>
      <c r="O184" s="131">
        <v>2.5000000000000001E-2</v>
      </c>
      <c r="P184" s="131">
        <f>O184*H184</f>
        <v>9.65</v>
      </c>
      <c r="Q184" s="131">
        <v>0</v>
      </c>
      <c r="R184" s="131">
        <f>Q184*H184</f>
        <v>0</v>
      </c>
      <c r="S184" s="131">
        <v>0</v>
      </c>
      <c r="T184" s="132">
        <f>S184*H184</f>
        <v>0</v>
      </c>
      <c r="AR184" s="133" t="s">
        <v>124</v>
      </c>
      <c r="AT184" s="133" t="s">
        <v>119</v>
      </c>
      <c r="AU184" s="133" t="s">
        <v>81</v>
      </c>
      <c r="AY184" s="15" t="s">
        <v>117</v>
      </c>
      <c r="BE184" s="134">
        <f>IF(N184="základní",J184,0)</f>
        <v>0</v>
      </c>
      <c r="BF184" s="134">
        <f>IF(N184="snížená",J184,0)</f>
        <v>0</v>
      </c>
      <c r="BG184" s="134">
        <f>IF(N184="zákl. přenesená",J184,0)</f>
        <v>0</v>
      </c>
      <c r="BH184" s="134">
        <f>IF(N184="sníž. přenesená",J184,0)</f>
        <v>0</v>
      </c>
      <c r="BI184" s="134">
        <f>IF(N184="nulová",J184,0)</f>
        <v>0</v>
      </c>
      <c r="BJ184" s="15" t="s">
        <v>79</v>
      </c>
      <c r="BK184" s="134">
        <f>ROUND(I184*H184,2)</f>
        <v>0</v>
      </c>
      <c r="BL184" s="15" t="s">
        <v>124</v>
      </c>
      <c r="BM184" s="133" t="s">
        <v>235</v>
      </c>
    </row>
    <row r="185" spans="2:65" s="1" customFormat="1" ht="19.5">
      <c r="B185" s="27"/>
      <c r="D185" s="135" t="s">
        <v>126</v>
      </c>
      <c r="F185" s="136" t="s">
        <v>236</v>
      </c>
      <c r="L185" s="27"/>
      <c r="M185" s="137"/>
      <c r="T185" s="51"/>
      <c r="AT185" s="15" t="s">
        <v>126</v>
      </c>
      <c r="AU185" s="15" t="s">
        <v>81</v>
      </c>
    </row>
    <row r="186" spans="2:65" s="1" customFormat="1" ht="11.25">
      <c r="B186" s="27"/>
      <c r="D186" s="138" t="s">
        <v>128</v>
      </c>
      <c r="F186" s="139" t="s">
        <v>237</v>
      </c>
      <c r="L186" s="27"/>
      <c r="M186" s="137"/>
      <c r="T186" s="51"/>
      <c r="AT186" s="15" t="s">
        <v>128</v>
      </c>
      <c r="AU186" s="15" t="s">
        <v>81</v>
      </c>
    </row>
    <row r="187" spans="2:65" s="11" customFormat="1" ht="22.9" customHeight="1">
      <c r="B187" s="111"/>
      <c r="D187" s="112" t="s">
        <v>70</v>
      </c>
      <c r="E187" s="120" t="s">
        <v>146</v>
      </c>
      <c r="F187" s="120" t="s">
        <v>238</v>
      </c>
      <c r="J187" s="121">
        <f>BK187</f>
        <v>0</v>
      </c>
      <c r="L187" s="111"/>
      <c r="M187" s="115"/>
      <c r="P187" s="116">
        <f>SUM(P188:P201)</f>
        <v>226.96800000000002</v>
      </c>
      <c r="R187" s="116">
        <f>SUM(R188:R201)</f>
        <v>363.84046000000001</v>
      </c>
      <c r="T187" s="117">
        <f>SUM(T188:T201)</f>
        <v>0</v>
      </c>
      <c r="AR187" s="112" t="s">
        <v>79</v>
      </c>
      <c r="AT187" s="118" t="s">
        <v>70</v>
      </c>
      <c r="AU187" s="118" t="s">
        <v>79</v>
      </c>
      <c r="AY187" s="112" t="s">
        <v>117</v>
      </c>
      <c r="BK187" s="119">
        <f>SUM(BK188:BK201)</f>
        <v>0</v>
      </c>
    </row>
    <row r="188" spans="2:65" s="1" customFormat="1" ht="19.899999999999999" customHeight="1">
      <c r="B188" s="122"/>
      <c r="C188" s="123" t="s">
        <v>239</v>
      </c>
      <c r="D188" s="123" t="s">
        <v>119</v>
      </c>
      <c r="E188" s="124" t="s">
        <v>240</v>
      </c>
      <c r="F188" s="125" t="s">
        <v>241</v>
      </c>
      <c r="G188" s="126" t="s">
        <v>122</v>
      </c>
      <c r="H188" s="127">
        <v>386</v>
      </c>
      <c r="I188" s="128"/>
      <c r="J188" s="128">
        <f>ROUND(I188*H188,2)</f>
        <v>0</v>
      </c>
      <c r="K188" s="125" t="s">
        <v>123</v>
      </c>
      <c r="L188" s="27"/>
      <c r="M188" s="129" t="s">
        <v>1</v>
      </c>
      <c r="N188" s="130" t="s">
        <v>36</v>
      </c>
      <c r="O188" s="131">
        <v>2.5999999999999999E-2</v>
      </c>
      <c r="P188" s="131">
        <f>O188*H188</f>
        <v>10.036</v>
      </c>
      <c r="Q188" s="131">
        <v>0.34499999999999997</v>
      </c>
      <c r="R188" s="131">
        <f>Q188*H188</f>
        <v>133.16999999999999</v>
      </c>
      <c r="S188" s="131">
        <v>0</v>
      </c>
      <c r="T188" s="132">
        <f>S188*H188</f>
        <v>0</v>
      </c>
      <c r="AR188" s="133" t="s">
        <v>124</v>
      </c>
      <c r="AT188" s="133" t="s">
        <v>119</v>
      </c>
      <c r="AU188" s="133" t="s">
        <v>81</v>
      </c>
      <c r="AY188" s="15" t="s">
        <v>117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5" t="s">
        <v>79</v>
      </c>
      <c r="BK188" s="134">
        <f>ROUND(I188*H188,2)</f>
        <v>0</v>
      </c>
      <c r="BL188" s="15" t="s">
        <v>124</v>
      </c>
      <c r="BM188" s="133" t="s">
        <v>242</v>
      </c>
    </row>
    <row r="189" spans="2:65" s="1" customFormat="1" ht="19.5">
      <c r="B189" s="27"/>
      <c r="D189" s="135" t="s">
        <v>126</v>
      </c>
      <c r="F189" s="136" t="s">
        <v>243</v>
      </c>
      <c r="L189" s="27"/>
      <c r="M189" s="137"/>
      <c r="T189" s="51"/>
      <c r="AT189" s="15" t="s">
        <v>126</v>
      </c>
      <c r="AU189" s="15" t="s">
        <v>81</v>
      </c>
    </row>
    <row r="190" spans="2:65" s="1" customFormat="1" ht="11.25">
      <c r="B190" s="27"/>
      <c r="D190" s="138" t="s">
        <v>128</v>
      </c>
      <c r="F190" s="139" t="s">
        <v>244</v>
      </c>
      <c r="L190" s="27"/>
      <c r="M190" s="137"/>
      <c r="T190" s="51"/>
      <c r="AT190" s="15" t="s">
        <v>128</v>
      </c>
      <c r="AU190" s="15" t="s">
        <v>81</v>
      </c>
    </row>
    <row r="191" spans="2:65" s="1" customFormat="1" ht="22.15" customHeight="1">
      <c r="B191" s="122"/>
      <c r="C191" s="123" t="s">
        <v>7</v>
      </c>
      <c r="D191" s="123" t="s">
        <v>119</v>
      </c>
      <c r="E191" s="124" t="s">
        <v>245</v>
      </c>
      <c r="F191" s="125" t="s">
        <v>246</v>
      </c>
      <c r="G191" s="126" t="s">
        <v>122</v>
      </c>
      <c r="H191" s="127">
        <v>386</v>
      </c>
      <c r="I191" s="128"/>
      <c r="J191" s="128">
        <f>ROUND(I191*H191,2)</f>
        <v>0</v>
      </c>
      <c r="K191" s="125" t="s">
        <v>123</v>
      </c>
      <c r="L191" s="27"/>
      <c r="M191" s="129" t="s">
        <v>1</v>
      </c>
      <c r="N191" s="130" t="s">
        <v>36</v>
      </c>
      <c r="O191" s="131">
        <v>2.7E-2</v>
      </c>
      <c r="P191" s="131">
        <f>O191*H191</f>
        <v>10.422000000000001</v>
      </c>
      <c r="Q191" s="131">
        <v>0.30651</v>
      </c>
      <c r="R191" s="131">
        <f>Q191*H191</f>
        <v>118.31286</v>
      </c>
      <c r="S191" s="131">
        <v>0</v>
      </c>
      <c r="T191" s="132">
        <f>S191*H191</f>
        <v>0</v>
      </c>
      <c r="AR191" s="133" t="s">
        <v>124</v>
      </c>
      <c r="AT191" s="133" t="s">
        <v>119</v>
      </c>
      <c r="AU191" s="133" t="s">
        <v>81</v>
      </c>
      <c r="AY191" s="15" t="s">
        <v>117</v>
      </c>
      <c r="BE191" s="134">
        <f>IF(N191="základní",J191,0)</f>
        <v>0</v>
      </c>
      <c r="BF191" s="134">
        <f>IF(N191="snížená",J191,0)</f>
        <v>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5" t="s">
        <v>79</v>
      </c>
      <c r="BK191" s="134">
        <f>ROUND(I191*H191,2)</f>
        <v>0</v>
      </c>
      <c r="BL191" s="15" t="s">
        <v>124</v>
      </c>
      <c r="BM191" s="133" t="s">
        <v>247</v>
      </c>
    </row>
    <row r="192" spans="2:65" s="1" customFormat="1" ht="19.5">
      <c r="B192" s="27"/>
      <c r="D192" s="135" t="s">
        <v>126</v>
      </c>
      <c r="F192" s="136" t="s">
        <v>248</v>
      </c>
      <c r="L192" s="27"/>
      <c r="M192" s="137"/>
      <c r="T192" s="51"/>
      <c r="AT192" s="15" t="s">
        <v>126</v>
      </c>
      <c r="AU192" s="15" t="s">
        <v>81</v>
      </c>
    </row>
    <row r="193" spans="2:65" s="1" customFormat="1" ht="11.25">
      <c r="B193" s="27"/>
      <c r="D193" s="138" t="s">
        <v>128</v>
      </c>
      <c r="F193" s="139" t="s">
        <v>249</v>
      </c>
      <c r="L193" s="27"/>
      <c r="M193" s="137"/>
      <c r="T193" s="51"/>
      <c r="AT193" s="15" t="s">
        <v>128</v>
      </c>
      <c r="AU193" s="15" t="s">
        <v>81</v>
      </c>
    </row>
    <row r="194" spans="2:65" s="1" customFormat="1" ht="22.15" customHeight="1">
      <c r="B194" s="122"/>
      <c r="C194" s="123" t="s">
        <v>250</v>
      </c>
      <c r="D194" s="123" t="s">
        <v>119</v>
      </c>
      <c r="E194" s="124" t="s">
        <v>251</v>
      </c>
      <c r="F194" s="125" t="s">
        <v>252</v>
      </c>
      <c r="G194" s="126" t="s">
        <v>122</v>
      </c>
      <c r="H194" s="127">
        <v>386</v>
      </c>
      <c r="I194" s="128"/>
      <c r="J194" s="128">
        <f>ROUND(I194*H194,2)</f>
        <v>0</v>
      </c>
      <c r="K194" s="125" t="s">
        <v>123</v>
      </c>
      <c r="L194" s="27"/>
      <c r="M194" s="129" t="s">
        <v>1</v>
      </c>
      <c r="N194" s="130" t="s">
        <v>36</v>
      </c>
      <c r="O194" s="131">
        <v>0.53500000000000003</v>
      </c>
      <c r="P194" s="131">
        <f>O194*H194</f>
        <v>206.51000000000002</v>
      </c>
      <c r="Q194" s="131">
        <v>0.11162</v>
      </c>
      <c r="R194" s="131">
        <f>Q194*H194</f>
        <v>43.085319999999996</v>
      </c>
      <c r="S194" s="131">
        <v>0</v>
      </c>
      <c r="T194" s="132">
        <f>S194*H194</f>
        <v>0</v>
      </c>
      <c r="AR194" s="133" t="s">
        <v>124</v>
      </c>
      <c r="AT194" s="133" t="s">
        <v>119</v>
      </c>
      <c r="AU194" s="133" t="s">
        <v>81</v>
      </c>
      <c r="AY194" s="15" t="s">
        <v>117</v>
      </c>
      <c r="BE194" s="134">
        <f>IF(N194="základní",J194,0)</f>
        <v>0</v>
      </c>
      <c r="BF194" s="134">
        <f>IF(N194="snížená",J194,0)</f>
        <v>0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5" t="s">
        <v>79</v>
      </c>
      <c r="BK194" s="134">
        <f>ROUND(I194*H194,2)</f>
        <v>0</v>
      </c>
      <c r="BL194" s="15" t="s">
        <v>124</v>
      </c>
      <c r="BM194" s="133" t="s">
        <v>253</v>
      </c>
    </row>
    <row r="195" spans="2:65" s="1" customFormat="1" ht="48.75">
      <c r="B195" s="27"/>
      <c r="D195" s="135" t="s">
        <v>126</v>
      </c>
      <c r="F195" s="136" t="s">
        <v>254</v>
      </c>
      <c r="L195" s="27"/>
      <c r="M195" s="137"/>
      <c r="T195" s="51"/>
      <c r="AT195" s="15" t="s">
        <v>126</v>
      </c>
      <c r="AU195" s="15" t="s">
        <v>81</v>
      </c>
    </row>
    <row r="196" spans="2:65" s="1" customFormat="1" ht="11.25">
      <c r="B196" s="27"/>
      <c r="D196" s="138" t="s">
        <v>128</v>
      </c>
      <c r="F196" s="139" t="s">
        <v>255</v>
      </c>
      <c r="L196" s="27"/>
      <c r="M196" s="137"/>
      <c r="T196" s="51"/>
      <c r="AT196" s="15" t="s">
        <v>128</v>
      </c>
      <c r="AU196" s="15" t="s">
        <v>81</v>
      </c>
    </row>
    <row r="197" spans="2:65" s="1" customFormat="1" ht="19.899999999999999" customHeight="1">
      <c r="B197" s="122"/>
      <c r="C197" s="140" t="s">
        <v>256</v>
      </c>
      <c r="D197" s="140" t="s">
        <v>227</v>
      </c>
      <c r="E197" s="141" t="s">
        <v>257</v>
      </c>
      <c r="F197" s="142" t="s">
        <v>258</v>
      </c>
      <c r="G197" s="143" t="s">
        <v>122</v>
      </c>
      <c r="H197" s="144">
        <v>371.28</v>
      </c>
      <c r="I197" s="145"/>
      <c r="J197" s="145">
        <f>ROUND(I197*H197,2)</f>
        <v>0</v>
      </c>
      <c r="K197" s="142" t="s">
        <v>123</v>
      </c>
      <c r="L197" s="146"/>
      <c r="M197" s="147" t="s">
        <v>1</v>
      </c>
      <c r="N197" s="148" t="s">
        <v>36</v>
      </c>
      <c r="O197" s="131">
        <v>0</v>
      </c>
      <c r="P197" s="131">
        <f>O197*H197</f>
        <v>0</v>
      </c>
      <c r="Q197" s="131">
        <v>0.17599999999999999</v>
      </c>
      <c r="R197" s="131">
        <f>Q197*H197</f>
        <v>65.345279999999988</v>
      </c>
      <c r="S197" s="131">
        <v>0</v>
      </c>
      <c r="T197" s="132">
        <f>S197*H197</f>
        <v>0</v>
      </c>
      <c r="AR197" s="133" t="s">
        <v>166</v>
      </c>
      <c r="AT197" s="133" t="s">
        <v>227</v>
      </c>
      <c r="AU197" s="133" t="s">
        <v>81</v>
      </c>
      <c r="AY197" s="15" t="s">
        <v>117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5" t="s">
        <v>79</v>
      </c>
      <c r="BK197" s="134">
        <f>ROUND(I197*H197,2)</f>
        <v>0</v>
      </c>
      <c r="BL197" s="15" t="s">
        <v>124</v>
      </c>
      <c r="BM197" s="133" t="s">
        <v>259</v>
      </c>
    </row>
    <row r="198" spans="2:65" s="1" customFormat="1" ht="11.25">
      <c r="B198" s="27"/>
      <c r="D198" s="135" t="s">
        <v>126</v>
      </c>
      <c r="F198" s="136" t="s">
        <v>258</v>
      </c>
      <c r="L198" s="27"/>
      <c r="M198" s="137"/>
      <c r="T198" s="51"/>
      <c r="AT198" s="15" t="s">
        <v>126</v>
      </c>
      <c r="AU198" s="15" t="s">
        <v>81</v>
      </c>
    </row>
    <row r="199" spans="2:65" s="1" customFormat="1" ht="22.15" customHeight="1">
      <c r="B199" s="122"/>
      <c r="C199" s="140" t="s">
        <v>260</v>
      </c>
      <c r="D199" s="140" t="s">
        <v>227</v>
      </c>
      <c r="E199" s="141" t="s">
        <v>261</v>
      </c>
      <c r="F199" s="142" t="s">
        <v>262</v>
      </c>
      <c r="G199" s="143" t="s">
        <v>122</v>
      </c>
      <c r="H199" s="144">
        <v>22.44</v>
      </c>
      <c r="I199" s="145"/>
      <c r="J199" s="145">
        <f>ROUND(I199*H199,2)</f>
        <v>0</v>
      </c>
      <c r="K199" s="142" t="s">
        <v>123</v>
      </c>
      <c r="L199" s="146"/>
      <c r="M199" s="147" t="s">
        <v>1</v>
      </c>
      <c r="N199" s="148" t="s">
        <v>36</v>
      </c>
      <c r="O199" s="131">
        <v>0</v>
      </c>
      <c r="P199" s="131">
        <f>O199*H199</f>
        <v>0</v>
      </c>
      <c r="Q199" s="131">
        <v>0.17499999999999999</v>
      </c>
      <c r="R199" s="131">
        <f>Q199*H199</f>
        <v>3.927</v>
      </c>
      <c r="S199" s="131">
        <v>0</v>
      </c>
      <c r="T199" s="132">
        <f>S199*H199</f>
        <v>0</v>
      </c>
      <c r="AR199" s="133" t="s">
        <v>166</v>
      </c>
      <c r="AT199" s="133" t="s">
        <v>227</v>
      </c>
      <c r="AU199" s="133" t="s">
        <v>81</v>
      </c>
      <c r="AY199" s="15" t="s">
        <v>117</v>
      </c>
      <c r="BE199" s="134">
        <f>IF(N199="základní",J199,0)</f>
        <v>0</v>
      </c>
      <c r="BF199" s="134">
        <f>IF(N199="snížená",J199,0)</f>
        <v>0</v>
      </c>
      <c r="BG199" s="134">
        <f>IF(N199="zákl. přenesená",J199,0)</f>
        <v>0</v>
      </c>
      <c r="BH199" s="134">
        <f>IF(N199="sníž. přenesená",J199,0)</f>
        <v>0</v>
      </c>
      <c r="BI199" s="134">
        <f>IF(N199="nulová",J199,0)</f>
        <v>0</v>
      </c>
      <c r="BJ199" s="15" t="s">
        <v>79</v>
      </c>
      <c r="BK199" s="134">
        <f>ROUND(I199*H199,2)</f>
        <v>0</v>
      </c>
      <c r="BL199" s="15" t="s">
        <v>124</v>
      </c>
      <c r="BM199" s="133" t="s">
        <v>263</v>
      </c>
    </row>
    <row r="200" spans="2:65" s="1" customFormat="1" ht="11.25">
      <c r="B200" s="27"/>
      <c r="D200" s="135" t="s">
        <v>126</v>
      </c>
      <c r="F200" s="136" t="s">
        <v>262</v>
      </c>
      <c r="L200" s="27"/>
      <c r="M200" s="137"/>
      <c r="T200" s="51"/>
      <c r="AT200" s="15" t="s">
        <v>126</v>
      </c>
      <c r="AU200" s="15" t="s">
        <v>81</v>
      </c>
    </row>
    <row r="201" spans="2:65" s="1" customFormat="1" ht="19.5">
      <c r="B201" s="27"/>
      <c r="D201" s="135" t="s">
        <v>264</v>
      </c>
      <c r="F201" s="149" t="s">
        <v>265</v>
      </c>
      <c r="L201" s="27"/>
      <c r="M201" s="137"/>
      <c r="T201" s="51"/>
      <c r="AT201" s="15" t="s">
        <v>264</v>
      </c>
      <c r="AU201" s="15" t="s">
        <v>81</v>
      </c>
    </row>
    <row r="202" spans="2:65" s="11" customFormat="1" ht="22.9" customHeight="1">
      <c r="B202" s="111"/>
      <c r="D202" s="112" t="s">
        <v>70</v>
      </c>
      <c r="E202" s="120" t="s">
        <v>166</v>
      </c>
      <c r="F202" s="120" t="s">
        <v>266</v>
      </c>
      <c r="J202" s="121">
        <f>BK202</f>
        <v>0</v>
      </c>
      <c r="L202" s="111"/>
      <c r="M202" s="115"/>
      <c r="P202" s="116">
        <f>SUM(P203:P214)</f>
        <v>8.9350000000000005</v>
      </c>
      <c r="R202" s="116">
        <f>SUM(R203:R214)</f>
        <v>0.105368</v>
      </c>
      <c r="T202" s="117">
        <f>SUM(T203:T214)</f>
        <v>0</v>
      </c>
      <c r="AR202" s="112" t="s">
        <v>79</v>
      </c>
      <c r="AT202" s="118" t="s">
        <v>70</v>
      </c>
      <c r="AU202" s="118" t="s">
        <v>79</v>
      </c>
      <c r="AY202" s="112" t="s">
        <v>117</v>
      </c>
      <c r="BK202" s="119">
        <f>SUM(BK203:BK214)</f>
        <v>0</v>
      </c>
    </row>
    <row r="203" spans="2:65" s="1" customFormat="1" ht="22.15" customHeight="1">
      <c r="B203" s="122"/>
      <c r="C203" s="123" t="s">
        <v>267</v>
      </c>
      <c r="D203" s="123" t="s">
        <v>119</v>
      </c>
      <c r="E203" s="124" t="s">
        <v>268</v>
      </c>
      <c r="F203" s="125" t="s">
        <v>269</v>
      </c>
      <c r="G203" s="126" t="s">
        <v>149</v>
      </c>
      <c r="H203" s="127">
        <v>2</v>
      </c>
      <c r="I203" s="128"/>
      <c r="J203" s="128">
        <f>ROUND(I203*H203,2)</f>
        <v>0</v>
      </c>
      <c r="K203" s="125" t="s">
        <v>123</v>
      </c>
      <c r="L203" s="27"/>
      <c r="M203" s="129" t="s">
        <v>1</v>
      </c>
      <c r="N203" s="130" t="s">
        <v>36</v>
      </c>
      <c r="O203" s="131">
        <v>0.3</v>
      </c>
      <c r="P203" s="131">
        <f>O203*H203</f>
        <v>0.6</v>
      </c>
      <c r="Q203" s="131">
        <v>1.0000000000000001E-5</v>
      </c>
      <c r="R203" s="131">
        <f>Q203*H203</f>
        <v>2.0000000000000002E-5</v>
      </c>
      <c r="S203" s="131">
        <v>0</v>
      </c>
      <c r="T203" s="132">
        <f>S203*H203</f>
        <v>0</v>
      </c>
      <c r="AR203" s="133" t="s">
        <v>124</v>
      </c>
      <c r="AT203" s="133" t="s">
        <v>119</v>
      </c>
      <c r="AU203" s="133" t="s">
        <v>81</v>
      </c>
      <c r="AY203" s="15" t="s">
        <v>117</v>
      </c>
      <c r="BE203" s="134">
        <f>IF(N203="základní",J203,0)</f>
        <v>0</v>
      </c>
      <c r="BF203" s="134">
        <f>IF(N203="snížená",J203,0)</f>
        <v>0</v>
      </c>
      <c r="BG203" s="134">
        <f>IF(N203="zákl. přenesená",J203,0)</f>
        <v>0</v>
      </c>
      <c r="BH203" s="134">
        <f>IF(N203="sníž. přenesená",J203,0)</f>
        <v>0</v>
      </c>
      <c r="BI203" s="134">
        <f>IF(N203="nulová",J203,0)</f>
        <v>0</v>
      </c>
      <c r="BJ203" s="15" t="s">
        <v>79</v>
      </c>
      <c r="BK203" s="134">
        <f>ROUND(I203*H203,2)</f>
        <v>0</v>
      </c>
      <c r="BL203" s="15" t="s">
        <v>124</v>
      </c>
      <c r="BM203" s="133" t="s">
        <v>270</v>
      </c>
    </row>
    <row r="204" spans="2:65" s="1" customFormat="1" ht="19.5">
      <c r="B204" s="27"/>
      <c r="D204" s="135" t="s">
        <v>126</v>
      </c>
      <c r="F204" s="136" t="s">
        <v>271</v>
      </c>
      <c r="L204" s="27"/>
      <c r="M204" s="137"/>
      <c r="T204" s="51"/>
      <c r="AT204" s="15" t="s">
        <v>126</v>
      </c>
      <c r="AU204" s="15" t="s">
        <v>81</v>
      </c>
    </row>
    <row r="205" spans="2:65" s="1" customFormat="1" ht="11.25">
      <c r="B205" s="27"/>
      <c r="D205" s="138" t="s">
        <v>128</v>
      </c>
      <c r="F205" s="139" t="s">
        <v>272</v>
      </c>
      <c r="L205" s="27"/>
      <c r="M205" s="137"/>
      <c r="T205" s="51"/>
      <c r="AT205" s="15" t="s">
        <v>128</v>
      </c>
      <c r="AU205" s="15" t="s">
        <v>81</v>
      </c>
    </row>
    <row r="206" spans="2:65" s="1" customFormat="1" ht="22.15" customHeight="1">
      <c r="B206" s="122"/>
      <c r="C206" s="140" t="s">
        <v>273</v>
      </c>
      <c r="D206" s="140" t="s">
        <v>227</v>
      </c>
      <c r="E206" s="141" t="s">
        <v>274</v>
      </c>
      <c r="F206" s="142" t="s">
        <v>275</v>
      </c>
      <c r="G206" s="143" t="s">
        <v>149</v>
      </c>
      <c r="H206" s="144">
        <v>2.0299999999999998</v>
      </c>
      <c r="I206" s="145"/>
      <c r="J206" s="145">
        <f>ROUND(I206*H206,2)</f>
        <v>0</v>
      </c>
      <c r="K206" s="142" t="s">
        <v>123</v>
      </c>
      <c r="L206" s="146"/>
      <c r="M206" s="147" t="s">
        <v>1</v>
      </c>
      <c r="N206" s="148" t="s">
        <v>36</v>
      </c>
      <c r="O206" s="131">
        <v>0</v>
      </c>
      <c r="P206" s="131">
        <f>O206*H206</f>
        <v>0</v>
      </c>
      <c r="Q206" s="131">
        <v>3.5999999999999999E-3</v>
      </c>
      <c r="R206" s="131">
        <f>Q206*H206</f>
        <v>7.3079999999999994E-3</v>
      </c>
      <c r="S206" s="131">
        <v>0</v>
      </c>
      <c r="T206" s="132">
        <f>S206*H206</f>
        <v>0</v>
      </c>
      <c r="AR206" s="133" t="s">
        <v>166</v>
      </c>
      <c r="AT206" s="133" t="s">
        <v>227</v>
      </c>
      <c r="AU206" s="133" t="s">
        <v>81</v>
      </c>
      <c r="AY206" s="15" t="s">
        <v>117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5" t="s">
        <v>79</v>
      </c>
      <c r="BK206" s="134">
        <f>ROUND(I206*H206,2)</f>
        <v>0</v>
      </c>
      <c r="BL206" s="15" t="s">
        <v>124</v>
      </c>
      <c r="BM206" s="133" t="s">
        <v>276</v>
      </c>
    </row>
    <row r="207" spans="2:65" s="1" customFormat="1" ht="11.25">
      <c r="B207" s="27"/>
      <c r="D207" s="135" t="s">
        <v>126</v>
      </c>
      <c r="F207" s="136" t="s">
        <v>275</v>
      </c>
      <c r="L207" s="27"/>
      <c r="M207" s="137"/>
      <c r="T207" s="51"/>
      <c r="AT207" s="15" t="s">
        <v>126</v>
      </c>
      <c r="AU207" s="15" t="s">
        <v>81</v>
      </c>
    </row>
    <row r="208" spans="2:65" s="12" customFormat="1" ht="11.25">
      <c r="B208" s="150"/>
      <c r="D208" s="135" t="s">
        <v>277</v>
      </c>
      <c r="E208" s="151" t="s">
        <v>1</v>
      </c>
      <c r="F208" s="152" t="s">
        <v>278</v>
      </c>
      <c r="H208" s="153">
        <v>2.0299999999999998</v>
      </c>
      <c r="L208" s="150"/>
      <c r="M208" s="154"/>
      <c r="T208" s="155"/>
      <c r="AT208" s="151" t="s">
        <v>277</v>
      </c>
      <c r="AU208" s="151" t="s">
        <v>81</v>
      </c>
      <c r="AV208" s="12" t="s">
        <v>81</v>
      </c>
      <c r="AW208" s="12" t="s">
        <v>28</v>
      </c>
      <c r="AX208" s="12" t="s">
        <v>79</v>
      </c>
      <c r="AY208" s="151" t="s">
        <v>117</v>
      </c>
    </row>
    <row r="209" spans="2:65" s="1" customFormat="1" ht="14.45" customHeight="1">
      <c r="B209" s="122"/>
      <c r="C209" s="123" t="s">
        <v>279</v>
      </c>
      <c r="D209" s="123" t="s">
        <v>119</v>
      </c>
      <c r="E209" s="124" t="s">
        <v>280</v>
      </c>
      <c r="F209" s="125" t="s">
        <v>281</v>
      </c>
      <c r="G209" s="126" t="s">
        <v>282</v>
      </c>
      <c r="H209" s="127">
        <v>1</v>
      </c>
      <c r="I209" s="128"/>
      <c r="J209" s="128">
        <f>ROUND(I209*H209,2)</f>
        <v>0</v>
      </c>
      <c r="K209" s="125" t="s">
        <v>1</v>
      </c>
      <c r="L209" s="27"/>
      <c r="M209" s="129" t="s">
        <v>1</v>
      </c>
      <c r="N209" s="130" t="s">
        <v>36</v>
      </c>
      <c r="O209" s="131">
        <v>0.33500000000000002</v>
      </c>
      <c r="P209" s="131">
        <f>O209*H209</f>
        <v>0.33500000000000002</v>
      </c>
      <c r="Q209" s="131">
        <v>4.0000000000000003E-5</v>
      </c>
      <c r="R209" s="131">
        <f>Q209*H209</f>
        <v>4.0000000000000003E-5</v>
      </c>
      <c r="S209" s="131">
        <v>0</v>
      </c>
      <c r="T209" s="132">
        <f>S209*H209</f>
        <v>0</v>
      </c>
      <c r="AR209" s="133" t="s">
        <v>124</v>
      </c>
      <c r="AT209" s="133" t="s">
        <v>119</v>
      </c>
      <c r="AU209" s="133" t="s">
        <v>81</v>
      </c>
      <c r="AY209" s="15" t="s">
        <v>117</v>
      </c>
      <c r="BE209" s="134">
        <f>IF(N209="základní",J209,0)</f>
        <v>0</v>
      </c>
      <c r="BF209" s="134">
        <f>IF(N209="snížená",J209,0)</f>
        <v>0</v>
      </c>
      <c r="BG209" s="134">
        <f>IF(N209="zákl. přenesená",J209,0)</f>
        <v>0</v>
      </c>
      <c r="BH209" s="134">
        <f>IF(N209="sníž. přenesená",J209,0)</f>
        <v>0</v>
      </c>
      <c r="BI209" s="134">
        <f>IF(N209="nulová",J209,0)</f>
        <v>0</v>
      </c>
      <c r="BJ209" s="15" t="s">
        <v>79</v>
      </c>
      <c r="BK209" s="134">
        <f>ROUND(I209*H209,2)</f>
        <v>0</v>
      </c>
      <c r="BL209" s="15" t="s">
        <v>124</v>
      </c>
      <c r="BM209" s="133" t="s">
        <v>283</v>
      </c>
    </row>
    <row r="210" spans="2:65" s="1" customFormat="1" ht="11.25">
      <c r="B210" s="27"/>
      <c r="D210" s="135" t="s">
        <v>126</v>
      </c>
      <c r="F210" s="136" t="s">
        <v>284</v>
      </c>
      <c r="L210" s="27"/>
      <c r="M210" s="137"/>
      <c r="T210" s="51"/>
      <c r="AT210" s="15" t="s">
        <v>126</v>
      </c>
      <c r="AU210" s="15" t="s">
        <v>81</v>
      </c>
    </row>
    <row r="211" spans="2:65" s="1" customFormat="1" ht="14.45" customHeight="1">
      <c r="B211" s="122"/>
      <c r="C211" s="123" t="s">
        <v>285</v>
      </c>
      <c r="D211" s="123" t="s">
        <v>119</v>
      </c>
      <c r="E211" s="124" t="s">
        <v>286</v>
      </c>
      <c r="F211" s="125" t="s">
        <v>287</v>
      </c>
      <c r="G211" s="126" t="s">
        <v>282</v>
      </c>
      <c r="H211" s="127">
        <v>1</v>
      </c>
      <c r="I211" s="128"/>
      <c r="J211" s="128">
        <f>ROUND(I211*H211,2)</f>
        <v>0</v>
      </c>
      <c r="K211" s="125" t="s">
        <v>1</v>
      </c>
      <c r="L211" s="27"/>
      <c r="M211" s="129" t="s">
        <v>1</v>
      </c>
      <c r="N211" s="130" t="s">
        <v>36</v>
      </c>
      <c r="O211" s="131">
        <v>8</v>
      </c>
      <c r="P211" s="131">
        <f>O211*H211</f>
        <v>8</v>
      </c>
      <c r="Q211" s="131">
        <v>9.8000000000000004E-2</v>
      </c>
      <c r="R211" s="131">
        <f>Q211*H211</f>
        <v>9.8000000000000004E-2</v>
      </c>
      <c r="S211" s="131">
        <v>0</v>
      </c>
      <c r="T211" s="132">
        <f>S211*H211</f>
        <v>0</v>
      </c>
      <c r="AR211" s="133" t="s">
        <v>124</v>
      </c>
      <c r="AT211" s="133" t="s">
        <v>119</v>
      </c>
      <c r="AU211" s="133" t="s">
        <v>81</v>
      </c>
      <c r="AY211" s="15" t="s">
        <v>117</v>
      </c>
      <c r="BE211" s="134">
        <f>IF(N211="základní",J211,0)</f>
        <v>0</v>
      </c>
      <c r="BF211" s="134">
        <f>IF(N211="snížená",J211,0)</f>
        <v>0</v>
      </c>
      <c r="BG211" s="134">
        <f>IF(N211="zákl. přenesená",J211,0)</f>
        <v>0</v>
      </c>
      <c r="BH211" s="134">
        <f>IF(N211="sníž. přenesená",J211,0)</f>
        <v>0</v>
      </c>
      <c r="BI211" s="134">
        <f>IF(N211="nulová",J211,0)</f>
        <v>0</v>
      </c>
      <c r="BJ211" s="15" t="s">
        <v>79</v>
      </c>
      <c r="BK211" s="134">
        <f>ROUND(I211*H211,2)</f>
        <v>0</v>
      </c>
      <c r="BL211" s="15" t="s">
        <v>124</v>
      </c>
      <c r="BM211" s="133" t="s">
        <v>288</v>
      </c>
    </row>
    <row r="212" spans="2:65" s="1" customFormat="1" ht="11.25">
      <c r="B212" s="27"/>
      <c r="D212" s="135" t="s">
        <v>126</v>
      </c>
      <c r="F212" s="136" t="s">
        <v>289</v>
      </c>
      <c r="L212" s="27"/>
      <c r="M212" s="137"/>
      <c r="T212" s="51"/>
      <c r="AT212" s="15" t="s">
        <v>126</v>
      </c>
      <c r="AU212" s="15" t="s">
        <v>81</v>
      </c>
    </row>
    <row r="213" spans="2:65" s="1" customFormat="1" ht="14.45" customHeight="1">
      <c r="B213" s="122"/>
      <c r="C213" s="140" t="s">
        <v>290</v>
      </c>
      <c r="D213" s="140" t="s">
        <v>227</v>
      </c>
      <c r="E213" s="141" t="s">
        <v>291</v>
      </c>
      <c r="F213" s="142" t="s">
        <v>292</v>
      </c>
      <c r="G213" s="143" t="s">
        <v>282</v>
      </c>
      <c r="H213" s="144">
        <v>1</v>
      </c>
      <c r="I213" s="145"/>
      <c r="J213" s="145">
        <f>ROUND(I213*H213,2)</f>
        <v>0</v>
      </c>
      <c r="K213" s="142" t="s">
        <v>1</v>
      </c>
      <c r="L213" s="146"/>
      <c r="M213" s="147" t="s">
        <v>1</v>
      </c>
      <c r="N213" s="148" t="s">
        <v>36</v>
      </c>
      <c r="O213" s="131">
        <v>0</v>
      </c>
      <c r="P213" s="131">
        <f>O213*H213</f>
        <v>0</v>
      </c>
      <c r="Q213" s="131">
        <v>0</v>
      </c>
      <c r="R213" s="131">
        <f>Q213*H213</f>
        <v>0</v>
      </c>
      <c r="S213" s="131">
        <v>0</v>
      </c>
      <c r="T213" s="132">
        <f>S213*H213</f>
        <v>0</v>
      </c>
      <c r="AR213" s="133" t="s">
        <v>166</v>
      </c>
      <c r="AT213" s="133" t="s">
        <v>227</v>
      </c>
      <c r="AU213" s="133" t="s">
        <v>81</v>
      </c>
      <c r="AY213" s="15" t="s">
        <v>117</v>
      </c>
      <c r="BE213" s="134">
        <f>IF(N213="základní",J213,0)</f>
        <v>0</v>
      </c>
      <c r="BF213" s="134">
        <f>IF(N213="snížená",J213,0)</f>
        <v>0</v>
      </c>
      <c r="BG213" s="134">
        <f>IF(N213="zákl. přenesená",J213,0)</f>
        <v>0</v>
      </c>
      <c r="BH213" s="134">
        <f>IF(N213="sníž. přenesená",J213,0)</f>
        <v>0</v>
      </c>
      <c r="BI213" s="134">
        <f>IF(N213="nulová",J213,0)</f>
        <v>0</v>
      </c>
      <c r="BJ213" s="15" t="s">
        <v>79</v>
      </c>
      <c r="BK213" s="134">
        <f>ROUND(I213*H213,2)</f>
        <v>0</v>
      </c>
      <c r="BL213" s="15" t="s">
        <v>124</v>
      </c>
      <c r="BM213" s="133" t="s">
        <v>293</v>
      </c>
    </row>
    <row r="214" spans="2:65" s="1" customFormat="1" ht="11.25">
      <c r="B214" s="27"/>
      <c r="D214" s="135" t="s">
        <v>126</v>
      </c>
      <c r="F214" s="136" t="s">
        <v>292</v>
      </c>
      <c r="L214" s="27"/>
      <c r="M214" s="137"/>
      <c r="T214" s="51"/>
      <c r="AT214" s="15" t="s">
        <v>126</v>
      </c>
      <c r="AU214" s="15" t="s">
        <v>81</v>
      </c>
    </row>
    <row r="215" spans="2:65" s="11" customFormat="1" ht="22.9" customHeight="1">
      <c r="B215" s="111"/>
      <c r="D215" s="112" t="s">
        <v>70</v>
      </c>
      <c r="E215" s="120" t="s">
        <v>172</v>
      </c>
      <c r="F215" s="120" t="s">
        <v>294</v>
      </c>
      <c r="J215" s="121">
        <f>BK215</f>
        <v>0</v>
      </c>
      <c r="L215" s="111"/>
      <c r="M215" s="115"/>
      <c r="P215" s="116">
        <f>SUM(P216:P246)</f>
        <v>77.957900000000009</v>
      </c>
      <c r="R215" s="116">
        <f>SUM(R216:R246)</f>
        <v>75.214376399999992</v>
      </c>
      <c r="T215" s="117">
        <f>SUM(T216:T246)</f>
        <v>0</v>
      </c>
      <c r="AR215" s="112" t="s">
        <v>79</v>
      </c>
      <c r="AT215" s="118" t="s">
        <v>70</v>
      </c>
      <c r="AU215" s="118" t="s">
        <v>79</v>
      </c>
      <c r="AY215" s="112" t="s">
        <v>117</v>
      </c>
      <c r="BK215" s="119">
        <f>SUM(BK216:BK246)</f>
        <v>0</v>
      </c>
    </row>
    <row r="216" spans="2:65" s="1" customFormat="1" ht="22.15" customHeight="1">
      <c r="B216" s="122"/>
      <c r="C216" s="123" t="s">
        <v>295</v>
      </c>
      <c r="D216" s="123" t="s">
        <v>119</v>
      </c>
      <c r="E216" s="124" t="s">
        <v>296</v>
      </c>
      <c r="F216" s="125" t="s">
        <v>297</v>
      </c>
      <c r="G216" s="126" t="s">
        <v>149</v>
      </c>
      <c r="H216" s="127">
        <v>75</v>
      </c>
      <c r="I216" s="128"/>
      <c r="J216" s="128">
        <f>ROUND(I216*H216,2)</f>
        <v>0</v>
      </c>
      <c r="K216" s="125" t="s">
        <v>123</v>
      </c>
      <c r="L216" s="27"/>
      <c r="M216" s="129" t="s">
        <v>1</v>
      </c>
      <c r="N216" s="130" t="s">
        <v>36</v>
      </c>
      <c r="O216" s="131">
        <v>0.26800000000000002</v>
      </c>
      <c r="P216" s="131">
        <f>O216*H216</f>
        <v>20.100000000000001</v>
      </c>
      <c r="Q216" s="131">
        <v>0.16850000000000001</v>
      </c>
      <c r="R216" s="131">
        <f>Q216*H216</f>
        <v>12.637500000000001</v>
      </c>
      <c r="S216" s="131">
        <v>0</v>
      </c>
      <c r="T216" s="132">
        <f>S216*H216</f>
        <v>0</v>
      </c>
      <c r="AR216" s="133" t="s">
        <v>124</v>
      </c>
      <c r="AT216" s="133" t="s">
        <v>119</v>
      </c>
      <c r="AU216" s="133" t="s">
        <v>81</v>
      </c>
      <c r="AY216" s="15" t="s">
        <v>117</v>
      </c>
      <c r="BE216" s="134">
        <f>IF(N216="základní",J216,0)</f>
        <v>0</v>
      </c>
      <c r="BF216" s="134">
        <f>IF(N216="snížená",J216,0)</f>
        <v>0</v>
      </c>
      <c r="BG216" s="134">
        <f>IF(N216="zákl. přenesená",J216,0)</f>
        <v>0</v>
      </c>
      <c r="BH216" s="134">
        <f>IF(N216="sníž. přenesená",J216,0)</f>
        <v>0</v>
      </c>
      <c r="BI216" s="134">
        <f>IF(N216="nulová",J216,0)</f>
        <v>0</v>
      </c>
      <c r="BJ216" s="15" t="s">
        <v>79</v>
      </c>
      <c r="BK216" s="134">
        <f>ROUND(I216*H216,2)</f>
        <v>0</v>
      </c>
      <c r="BL216" s="15" t="s">
        <v>124</v>
      </c>
      <c r="BM216" s="133" t="s">
        <v>298</v>
      </c>
    </row>
    <row r="217" spans="2:65" s="1" customFormat="1" ht="29.25">
      <c r="B217" s="27"/>
      <c r="D217" s="135" t="s">
        <v>126</v>
      </c>
      <c r="F217" s="136" t="s">
        <v>299</v>
      </c>
      <c r="L217" s="27"/>
      <c r="M217" s="137"/>
      <c r="T217" s="51"/>
      <c r="AT217" s="15" t="s">
        <v>126</v>
      </c>
      <c r="AU217" s="15" t="s">
        <v>81</v>
      </c>
    </row>
    <row r="218" spans="2:65" s="1" customFormat="1" ht="11.25">
      <c r="B218" s="27"/>
      <c r="D218" s="138" t="s">
        <v>128</v>
      </c>
      <c r="F218" s="139" t="s">
        <v>300</v>
      </c>
      <c r="L218" s="27"/>
      <c r="M218" s="137"/>
      <c r="T218" s="51"/>
      <c r="AT218" s="15" t="s">
        <v>128</v>
      </c>
      <c r="AU218" s="15" t="s">
        <v>81</v>
      </c>
    </row>
    <row r="219" spans="2:65" s="1" customFormat="1" ht="14.45" customHeight="1">
      <c r="B219" s="122"/>
      <c r="C219" s="140" t="s">
        <v>301</v>
      </c>
      <c r="D219" s="140" t="s">
        <v>227</v>
      </c>
      <c r="E219" s="141" t="s">
        <v>302</v>
      </c>
      <c r="F219" s="142" t="s">
        <v>303</v>
      </c>
      <c r="G219" s="143" t="s">
        <v>149</v>
      </c>
      <c r="H219" s="144">
        <v>36.72</v>
      </c>
      <c r="I219" s="145"/>
      <c r="J219" s="145">
        <f>ROUND(I219*H219,2)</f>
        <v>0</v>
      </c>
      <c r="K219" s="142" t="s">
        <v>123</v>
      </c>
      <c r="L219" s="146"/>
      <c r="M219" s="147" t="s">
        <v>1</v>
      </c>
      <c r="N219" s="148" t="s">
        <v>36</v>
      </c>
      <c r="O219" s="131">
        <v>0</v>
      </c>
      <c r="P219" s="131">
        <f>O219*H219</f>
        <v>0</v>
      </c>
      <c r="Q219" s="131">
        <v>0.08</v>
      </c>
      <c r="R219" s="131">
        <f>Q219*H219</f>
        <v>2.9375999999999998</v>
      </c>
      <c r="S219" s="131">
        <v>0</v>
      </c>
      <c r="T219" s="132">
        <f>S219*H219</f>
        <v>0</v>
      </c>
      <c r="AR219" s="133" t="s">
        <v>166</v>
      </c>
      <c r="AT219" s="133" t="s">
        <v>227</v>
      </c>
      <c r="AU219" s="133" t="s">
        <v>81</v>
      </c>
      <c r="AY219" s="15" t="s">
        <v>117</v>
      </c>
      <c r="BE219" s="134">
        <f>IF(N219="základní",J219,0)</f>
        <v>0</v>
      </c>
      <c r="BF219" s="134">
        <f>IF(N219="snížená",J219,0)</f>
        <v>0</v>
      </c>
      <c r="BG219" s="134">
        <f>IF(N219="zákl. přenesená",J219,0)</f>
        <v>0</v>
      </c>
      <c r="BH219" s="134">
        <f>IF(N219="sníž. přenesená",J219,0)</f>
        <v>0</v>
      </c>
      <c r="BI219" s="134">
        <f>IF(N219="nulová",J219,0)</f>
        <v>0</v>
      </c>
      <c r="BJ219" s="15" t="s">
        <v>79</v>
      </c>
      <c r="BK219" s="134">
        <f>ROUND(I219*H219,2)</f>
        <v>0</v>
      </c>
      <c r="BL219" s="15" t="s">
        <v>124</v>
      </c>
      <c r="BM219" s="133" t="s">
        <v>304</v>
      </c>
    </row>
    <row r="220" spans="2:65" s="1" customFormat="1" ht="11.25">
      <c r="B220" s="27"/>
      <c r="D220" s="135" t="s">
        <v>126</v>
      </c>
      <c r="F220" s="136" t="s">
        <v>303</v>
      </c>
      <c r="L220" s="27"/>
      <c r="M220" s="137"/>
      <c r="T220" s="51"/>
      <c r="AT220" s="15" t="s">
        <v>126</v>
      </c>
      <c r="AU220" s="15" t="s">
        <v>81</v>
      </c>
    </row>
    <row r="221" spans="2:65" s="1" customFormat="1" ht="19.899999999999999" customHeight="1">
      <c r="B221" s="122"/>
      <c r="C221" s="140" t="s">
        <v>305</v>
      </c>
      <c r="D221" s="140" t="s">
        <v>227</v>
      </c>
      <c r="E221" s="141" t="s">
        <v>306</v>
      </c>
      <c r="F221" s="142" t="s">
        <v>307</v>
      </c>
      <c r="G221" s="143" t="s">
        <v>149</v>
      </c>
      <c r="H221" s="144">
        <v>33.659999999999997</v>
      </c>
      <c r="I221" s="145"/>
      <c r="J221" s="145">
        <f>ROUND(I221*H221,2)</f>
        <v>0</v>
      </c>
      <c r="K221" s="142" t="s">
        <v>123</v>
      </c>
      <c r="L221" s="146"/>
      <c r="M221" s="147" t="s">
        <v>1</v>
      </c>
      <c r="N221" s="148" t="s">
        <v>36</v>
      </c>
      <c r="O221" s="131">
        <v>0</v>
      </c>
      <c r="P221" s="131">
        <f>O221*H221</f>
        <v>0</v>
      </c>
      <c r="Q221" s="131">
        <v>4.8300000000000003E-2</v>
      </c>
      <c r="R221" s="131">
        <f>Q221*H221</f>
        <v>1.6257779999999999</v>
      </c>
      <c r="S221" s="131">
        <v>0</v>
      </c>
      <c r="T221" s="132">
        <f>S221*H221</f>
        <v>0</v>
      </c>
      <c r="AR221" s="133" t="s">
        <v>166</v>
      </c>
      <c r="AT221" s="133" t="s">
        <v>227</v>
      </c>
      <c r="AU221" s="133" t="s">
        <v>81</v>
      </c>
      <c r="AY221" s="15" t="s">
        <v>117</v>
      </c>
      <c r="BE221" s="134">
        <f>IF(N221="základní",J221,0)</f>
        <v>0</v>
      </c>
      <c r="BF221" s="134">
        <f>IF(N221="snížená",J221,0)</f>
        <v>0</v>
      </c>
      <c r="BG221" s="134">
        <f>IF(N221="zákl. přenesená",J221,0)</f>
        <v>0</v>
      </c>
      <c r="BH221" s="134">
        <f>IF(N221="sníž. přenesená",J221,0)</f>
        <v>0</v>
      </c>
      <c r="BI221" s="134">
        <f>IF(N221="nulová",J221,0)</f>
        <v>0</v>
      </c>
      <c r="BJ221" s="15" t="s">
        <v>79</v>
      </c>
      <c r="BK221" s="134">
        <f>ROUND(I221*H221,2)</f>
        <v>0</v>
      </c>
      <c r="BL221" s="15" t="s">
        <v>124</v>
      </c>
      <c r="BM221" s="133" t="s">
        <v>308</v>
      </c>
    </row>
    <row r="222" spans="2:65" s="1" customFormat="1" ht="11.25">
      <c r="B222" s="27"/>
      <c r="D222" s="135" t="s">
        <v>126</v>
      </c>
      <c r="F222" s="136" t="s">
        <v>307</v>
      </c>
      <c r="L222" s="27"/>
      <c r="M222" s="137"/>
      <c r="T222" s="51"/>
      <c r="AT222" s="15" t="s">
        <v>126</v>
      </c>
      <c r="AU222" s="15" t="s">
        <v>81</v>
      </c>
    </row>
    <row r="223" spans="2:65" s="1" customFormat="1" ht="22.15" customHeight="1">
      <c r="B223" s="122"/>
      <c r="C223" s="140" t="s">
        <v>309</v>
      </c>
      <c r="D223" s="140" t="s">
        <v>227</v>
      </c>
      <c r="E223" s="141" t="s">
        <v>310</v>
      </c>
      <c r="F223" s="142" t="s">
        <v>311</v>
      </c>
      <c r="G223" s="143" t="s">
        <v>149</v>
      </c>
      <c r="H223" s="144">
        <v>6.12</v>
      </c>
      <c r="I223" s="145"/>
      <c r="J223" s="145">
        <f>ROUND(I223*H223,2)</f>
        <v>0</v>
      </c>
      <c r="K223" s="142" t="s">
        <v>123</v>
      </c>
      <c r="L223" s="146"/>
      <c r="M223" s="147" t="s">
        <v>1</v>
      </c>
      <c r="N223" s="148" t="s">
        <v>36</v>
      </c>
      <c r="O223" s="131">
        <v>0</v>
      </c>
      <c r="P223" s="131">
        <f>O223*H223</f>
        <v>0</v>
      </c>
      <c r="Q223" s="131">
        <v>6.5670000000000006E-2</v>
      </c>
      <c r="R223" s="131">
        <f>Q223*H223</f>
        <v>0.40190040000000005</v>
      </c>
      <c r="S223" s="131">
        <v>0</v>
      </c>
      <c r="T223" s="132">
        <f>S223*H223</f>
        <v>0</v>
      </c>
      <c r="AR223" s="133" t="s">
        <v>166</v>
      </c>
      <c r="AT223" s="133" t="s">
        <v>227</v>
      </c>
      <c r="AU223" s="133" t="s">
        <v>81</v>
      </c>
      <c r="AY223" s="15" t="s">
        <v>117</v>
      </c>
      <c r="BE223" s="134">
        <f>IF(N223="základní",J223,0)</f>
        <v>0</v>
      </c>
      <c r="BF223" s="134">
        <f>IF(N223="snížená",J223,0)</f>
        <v>0</v>
      </c>
      <c r="BG223" s="134">
        <f>IF(N223="zákl. přenesená",J223,0)</f>
        <v>0</v>
      </c>
      <c r="BH223" s="134">
        <f>IF(N223="sníž. přenesená",J223,0)</f>
        <v>0</v>
      </c>
      <c r="BI223" s="134">
        <f>IF(N223="nulová",J223,0)</f>
        <v>0</v>
      </c>
      <c r="BJ223" s="15" t="s">
        <v>79</v>
      </c>
      <c r="BK223" s="134">
        <f>ROUND(I223*H223,2)</f>
        <v>0</v>
      </c>
      <c r="BL223" s="15" t="s">
        <v>124</v>
      </c>
      <c r="BM223" s="133" t="s">
        <v>312</v>
      </c>
    </row>
    <row r="224" spans="2:65" s="1" customFormat="1" ht="11.25">
      <c r="B224" s="27"/>
      <c r="D224" s="135" t="s">
        <v>126</v>
      </c>
      <c r="F224" s="136" t="s">
        <v>311</v>
      </c>
      <c r="L224" s="27"/>
      <c r="M224" s="137"/>
      <c r="T224" s="51"/>
      <c r="AT224" s="15" t="s">
        <v>126</v>
      </c>
      <c r="AU224" s="15" t="s">
        <v>81</v>
      </c>
    </row>
    <row r="225" spans="2:65" s="1" customFormat="1" ht="30" customHeight="1">
      <c r="B225" s="122"/>
      <c r="C225" s="123" t="s">
        <v>313</v>
      </c>
      <c r="D225" s="123" t="s">
        <v>119</v>
      </c>
      <c r="E225" s="124" t="s">
        <v>314</v>
      </c>
      <c r="F225" s="125" t="s">
        <v>315</v>
      </c>
      <c r="G225" s="126" t="s">
        <v>149</v>
      </c>
      <c r="H225" s="127">
        <v>165.5</v>
      </c>
      <c r="I225" s="128"/>
      <c r="J225" s="128">
        <f>ROUND(I225*H225,2)</f>
        <v>0</v>
      </c>
      <c r="K225" s="125" t="s">
        <v>123</v>
      </c>
      <c r="L225" s="27"/>
      <c r="M225" s="129" t="s">
        <v>1</v>
      </c>
      <c r="N225" s="130" t="s">
        <v>36</v>
      </c>
      <c r="O225" s="131">
        <v>0.23899999999999999</v>
      </c>
      <c r="P225" s="131">
        <f>O225*H225</f>
        <v>39.554499999999997</v>
      </c>
      <c r="Q225" s="131">
        <v>0.14041999999999999</v>
      </c>
      <c r="R225" s="131">
        <f>Q225*H225</f>
        <v>23.239509999999999</v>
      </c>
      <c r="S225" s="131">
        <v>0</v>
      </c>
      <c r="T225" s="132">
        <f>S225*H225</f>
        <v>0</v>
      </c>
      <c r="AR225" s="133" t="s">
        <v>124</v>
      </c>
      <c r="AT225" s="133" t="s">
        <v>119</v>
      </c>
      <c r="AU225" s="133" t="s">
        <v>81</v>
      </c>
      <c r="AY225" s="15" t="s">
        <v>117</v>
      </c>
      <c r="BE225" s="134">
        <f>IF(N225="základní",J225,0)</f>
        <v>0</v>
      </c>
      <c r="BF225" s="134">
        <f>IF(N225="snížená",J225,0)</f>
        <v>0</v>
      </c>
      <c r="BG225" s="134">
        <f>IF(N225="zákl. přenesená",J225,0)</f>
        <v>0</v>
      </c>
      <c r="BH225" s="134">
        <f>IF(N225="sníž. přenesená",J225,0)</f>
        <v>0</v>
      </c>
      <c r="BI225" s="134">
        <f>IF(N225="nulová",J225,0)</f>
        <v>0</v>
      </c>
      <c r="BJ225" s="15" t="s">
        <v>79</v>
      </c>
      <c r="BK225" s="134">
        <f>ROUND(I225*H225,2)</f>
        <v>0</v>
      </c>
      <c r="BL225" s="15" t="s">
        <v>124</v>
      </c>
      <c r="BM225" s="133" t="s">
        <v>316</v>
      </c>
    </row>
    <row r="226" spans="2:65" s="1" customFormat="1" ht="29.25">
      <c r="B226" s="27"/>
      <c r="D226" s="135" t="s">
        <v>126</v>
      </c>
      <c r="F226" s="136" t="s">
        <v>317</v>
      </c>
      <c r="L226" s="27"/>
      <c r="M226" s="137"/>
      <c r="T226" s="51"/>
      <c r="AT226" s="15" t="s">
        <v>126</v>
      </c>
      <c r="AU226" s="15" t="s">
        <v>81</v>
      </c>
    </row>
    <row r="227" spans="2:65" s="1" customFormat="1" ht="11.25">
      <c r="B227" s="27"/>
      <c r="D227" s="138" t="s">
        <v>128</v>
      </c>
      <c r="F227" s="139" t="s">
        <v>318</v>
      </c>
      <c r="L227" s="27"/>
      <c r="M227" s="137"/>
      <c r="T227" s="51"/>
      <c r="AT227" s="15" t="s">
        <v>128</v>
      </c>
      <c r="AU227" s="15" t="s">
        <v>81</v>
      </c>
    </row>
    <row r="228" spans="2:65" s="1" customFormat="1" ht="14.45" customHeight="1">
      <c r="B228" s="122"/>
      <c r="C228" s="140" t="s">
        <v>319</v>
      </c>
      <c r="D228" s="140" t="s">
        <v>227</v>
      </c>
      <c r="E228" s="141" t="s">
        <v>320</v>
      </c>
      <c r="F228" s="142" t="s">
        <v>321</v>
      </c>
      <c r="G228" s="143" t="s">
        <v>149</v>
      </c>
      <c r="H228" s="144">
        <v>168.81</v>
      </c>
      <c r="I228" s="145"/>
      <c r="J228" s="145">
        <f>ROUND(I228*H228,2)</f>
        <v>0</v>
      </c>
      <c r="K228" s="142" t="s">
        <v>123</v>
      </c>
      <c r="L228" s="146"/>
      <c r="M228" s="147" t="s">
        <v>1</v>
      </c>
      <c r="N228" s="148" t="s">
        <v>36</v>
      </c>
      <c r="O228" s="131">
        <v>0</v>
      </c>
      <c r="P228" s="131">
        <f>O228*H228</f>
        <v>0</v>
      </c>
      <c r="Q228" s="131">
        <v>4.4999999999999998E-2</v>
      </c>
      <c r="R228" s="131">
        <f>Q228*H228</f>
        <v>7.5964499999999999</v>
      </c>
      <c r="S228" s="131">
        <v>0</v>
      </c>
      <c r="T228" s="132">
        <f>S228*H228</f>
        <v>0</v>
      </c>
      <c r="AR228" s="133" t="s">
        <v>166</v>
      </c>
      <c r="AT228" s="133" t="s">
        <v>227</v>
      </c>
      <c r="AU228" s="133" t="s">
        <v>81</v>
      </c>
      <c r="AY228" s="15" t="s">
        <v>117</v>
      </c>
      <c r="BE228" s="134">
        <f>IF(N228="základní",J228,0)</f>
        <v>0</v>
      </c>
      <c r="BF228" s="134">
        <f>IF(N228="snížená",J228,0)</f>
        <v>0</v>
      </c>
      <c r="BG228" s="134">
        <f>IF(N228="zákl. přenesená",J228,0)</f>
        <v>0</v>
      </c>
      <c r="BH228" s="134">
        <f>IF(N228="sníž. přenesená",J228,0)</f>
        <v>0</v>
      </c>
      <c r="BI228" s="134">
        <f>IF(N228="nulová",J228,0)</f>
        <v>0</v>
      </c>
      <c r="BJ228" s="15" t="s">
        <v>79</v>
      </c>
      <c r="BK228" s="134">
        <f>ROUND(I228*H228,2)</f>
        <v>0</v>
      </c>
      <c r="BL228" s="15" t="s">
        <v>124</v>
      </c>
      <c r="BM228" s="133" t="s">
        <v>322</v>
      </c>
    </row>
    <row r="229" spans="2:65" s="1" customFormat="1" ht="11.25">
      <c r="B229" s="27"/>
      <c r="D229" s="135" t="s">
        <v>126</v>
      </c>
      <c r="F229" s="136" t="s">
        <v>321</v>
      </c>
      <c r="L229" s="27"/>
      <c r="M229" s="137"/>
      <c r="T229" s="51"/>
      <c r="AT229" s="15" t="s">
        <v>126</v>
      </c>
      <c r="AU229" s="15" t="s">
        <v>81</v>
      </c>
    </row>
    <row r="230" spans="2:65" s="1" customFormat="1" ht="22.15" customHeight="1">
      <c r="B230" s="122"/>
      <c r="C230" s="123" t="s">
        <v>323</v>
      </c>
      <c r="D230" s="123" t="s">
        <v>119</v>
      </c>
      <c r="E230" s="124" t="s">
        <v>324</v>
      </c>
      <c r="F230" s="125" t="s">
        <v>325</v>
      </c>
      <c r="G230" s="126" t="s">
        <v>162</v>
      </c>
      <c r="H230" s="127">
        <v>4.7</v>
      </c>
      <c r="I230" s="128"/>
      <c r="J230" s="128">
        <f>ROUND(I230*H230,2)</f>
        <v>0</v>
      </c>
      <c r="K230" s="125" t="s">
        <v>123</v>
      </c>
      <c r="L230" s="27"/>
      <c r="M230" s="129" t="s">
        <v>1</v>
      </c>
      <c r="N230" s="130" t="s">
        <v>36</v>
      </c>
      <c r="O230" s="131">
        <v>1.4419999999999999</v>
      </c>
      <c r="P230" s="131">
        <f>O230*H230</f>
        <v>6.7774000000000001</v>
      </c>
      <c r="Q230" s="131">
        <v>2.2563399999999998</v>
      </c>
      <c r="R230" s="131">
        <f>Q230*H230</f>
        <v>10.604797999999999</v>
      </c>
      <c r="S230" s="131">
        <v>0</v>
      </c>
      <c r="T230" s="132">
        <f>S230*H230</f>
        <v>0</v>
      </c>
      <c r="AR230" s="133" t="s">
        <v>124</v>
      </c>
      <c r="AT230" s="133" t="s">
        <v>119</v>
      </c>
      <c r="AU230" s="133" t="s">
        <v>81</v>
      </c>
      <c r="AY230" s="15" t="s">
        <v>117</v>
      </c>
      <c r="BE230" s="134">
        <f>IF(N230="základní",J230,0)</f>
        <v>0</v>
      </c>
      <c r="BF230" s="134">
        <f>IF(N230="snížená",J230,0)</f>
        <v>0</v>
      </c>
      <c r="BG230" s="134">
        <f>IF(N230="zákl. přenesená",J230,0)</f>
        <v>0</v>
      </c>
      <c r="BH230" s="134">
        <f>IF(N230="sníž. přenesená",J230,0)</f>
        <v>0</v>
      </c>
      <c r="BI230" s="134">
        <f>IF(N230="nulová",J230,0)</f>
        <v>0</v>
      </c>
      <c r="BJ230" s="15" t="s">
        <v>79</v>
      </c>
      <c r="BK230" s="134">
        <f>ROUND(I230*H230,2)</f>
        <v>0</v>
      </c>
      <c r="BL230" s="15" t="s">
        <v>124</v>
      </c>
      <c r="BM230" s="133" t="s">
        <v>326</v>
      </c>
    </row>
    <row r="231" spans="2:65" s="1" customFormat="1" ht="19.5">
      <c r="B231" s="27"/>
      <c r="D231" s="135" t="s">
        <v>126</v>
      </c>
      <c r="F231" s="136" t="s">
        <v>325</v>
      </c>
      <c r="L231" s="27"/>
      <c r="M231" s="137"/>
      <c r="T231" s="51"/>
      <c r="AT231" s="15" t="s">
        <v>126</v>
      </c>
      <c r="AU231" s="15" t="s">
        <v>81</v>
      </c>
    </row>
    <row r="232" spans="2:65" s="1" customFormat="1" ht="11.25">
      <c r="B232" s="27"/>
      <c r="D232" s="138" t="s">
        <v>128</v>
      </c>
      <c r="F232" s="139" t="s">
        <v>327</v>
      </c>
      <c r="L232" s="27"/>
      <c r="M232" s="137"/>
      <c r="T232" s="51"/>
      <c r="AT232" s="15" t="s">
        <v>128</v>
      </c>
      <c r="AU232" s="15" t="s">
        <v>81</v>
      </c>
    </row>
    <row r="233" spans="2:65" s="1" customFormat="1" ht="22.15" customHeight="1">
      <c r="B233" s="122"/>
      <c r="C233" s="123" t="s">
        <v>328</v>
      </c>
      <c r="D233" s="123" t="s">
        <v>119</v>
      </c>
      <c r="E233" s="124" t="s">
        <v>329</v>
      </c>
      <c r="F233" s="125" t="s">
        <v>330</v>
      </c>
      <c r="G233" s="126" t="s">
        <v>149</v>
      </c>
      <c r="H233" s="127">
        <v>14</v>
      </c>
      <c r="I233" s="128"/>
      <c r="J233" s="128">
        <f>ROUND(I233*H233,2)</f>
        <v>0</v>
      </c>
      <c r="K233" s="125" t="s">
        <v>123</v>
      </c>
      <c r="L233" s="27"/>
      <c r="M233" s="129" t="s">
        <v>1</v>
      </c>
      <c r="N233" s="130" t="s">
        <v>36</v>
      </c>
      <c r="O233" s="131">
        <v>7.2999999999999995E-2</v>
      </c>
      <c r="P233" s="131">
        <f>O233*H233</f>
        <v>1.022</v>
      </c>
      <c r="Q233" s="131">
        <v>2.1000000000000001E-4</v>
      </c>
      <c r="R233" s="131">
        <f>Q233*H233</f>
        <v>2.9399999999999999E-3</v>
      </c>
      <c r="S233" s="131">
        <v>0</v>
      </c>
      <c r="T233" s="132">
        <f>S233*H233</f>
        <v>0</v>
      </c>
      <c r="AR233" s="133" t="s">
        <v>124</v>
      </c>
      <c r="AT233" s="133" t="s">
        <v>119</v>
      </c>
      <c r="AU233" s="133" t="s">
        <v>81</v>
      </c>
      <c r="AY233" s="15" t="s">
        <v>117</v>
      </c>
      <c r="BE233" s="134">
        <f>IF(N233="základní",J233,0)</f>
        <v>0</v>
      </c>
      <c r="BF233" s="134">
        <f>IF(N233="snížená",J233,0)</f>
        <v>0</v>
      </c>
      <c r="BG233" s="134">
        <f>IF(N233="zákl. přenesená",J233,0)</f>
        <v>0</v>
      </c>
      <c r="BH233" s="134">
        <f>IF(N233="sníž. přenesená",J233,0)</f>
        <v>0</v>
      </c>
      <c r="BI233" s="134">
        <f>IF(N233="nulová",J233,0)</f>
        <v>0</v>
      </c>
      <c r="BJ233" s="15" t="s">
        <v>79</v>
      </c>
      <c r="BK233" s="134">
        <f>ROUND(I233*H233,2)</f>
        <v>0</v>
      </c>
      <c r="BL233" s="15" t="s">
        <v>124</v>
      </c>
      <c r="BM233" s="133" t="s">
        <v>331</v>
      </c>
    </row>
    <row r="234" spans="2:65" s="1" customFormat="1" ht="29.25">
      <c r="B234" s="27"/>
      <c r="D234" s="135" t="s">
        <v>126</v>
      </c>
      <c r="F234" s="136" t="s">
        <v>332</v>
      </c>
      <c r="L234" s="27"/>
      <c r="M234" s="137"/>
      <c r="T234" s="51"/>
      <c r="AT234" s="15" t="s">
        <v>126</v>
      </c>
      <c r="AU234" s="15" t="s">
        <v>81</v>
      </c>
    </row>
    <row r="235" spans="2:65" s="1" customFormat="1" ht="11.25">
      <c r="B235" s="27"/>
      <c r="D235" s="138" t="s">
        <v>128</v>
      </c>
      <c r="F235" s="139" t="s">
        <v>333</v>
      </c>
      <c r="L235" s="27"/>
      <c r="M235" s="137"/>
      <c r="T235" s="51"/>
      <c r="AT235" s="15" t="s">
        <v>128</v>
      </c>
      <c r="AU235" s="15" t="s">
        <v>81</v>
      </c>
    </row>
    <row r="236" spans="2:65" s="1" customFormat="1" ht="19.899999999999999" customHeight="1">
      <c r="B236" s="122"/>
      <c r="C236" s="123" t="s">
        <v>334</v>
      </c>
      <c r="D236" s="123" t="s">
        <v>119</v>
      </c>
      <c r="E236" s="124" t="s">
        <v>335</v>
      </c>
      <c r="F236" s="125" t="s">
        <v>336</v>
      </c>
      <c r="G236" s="126" t="s">
        <v>149</v>
      </c>
      <c r="H236" s="127">
        <v>24</v>
      </c>
      <c r="I236" s="128"/>
      <c r="J236" s="128">
        <f>ROUND(I236*H236,2)</f>
        <v>0</v>
      </c>
      <c r="K236" s="125" t="s">
        <v>123</v>
      </c>
      <c r="L236" s="27"/>
      <c r="M236" s="129" t="s">
        <v>1</v>
      </c>
      <c r="N236" s="130" t="s">
        <v>36</v>
      </c>
      <c r="O236" s="131">
        <v>0.19600000000000001</v>
      </c>
      <c r="P236" s="131">
        <f>O236*H236</f>
        <v>4.7040000000000006</v>
      </c>
      <c r="Q236" s="131">
        <v>0</v>
      </c>
      <c r="R236" s="131">
        <f>Q236*H236</f>
        <v>0</v>
      </c>
      <c r="S236" s="131">
        <v>0</v>
      </c>
      <c r="T236" s="132">
        <f>S236*H236</f>
        <v>0</v>
      </c>
      <c r="AR236" s="133" t="s">
        <v>124</v>
      </c>
      <c r="AT236" s="133" t="s">
        <v>119</v>
      </c>
      <c r="AU236" s="133" t="s">
        <v>81</v>
      </c>
      <c r="AY236" s="15" t="s">
        <v>117</v>
      </c>
      <c r="BE236" s="134">
        <f>IF(N236="základní",J236,0)</f>
        <v>0</v>
      </c>
      <c r="BF236" s="134">
        <f>IF(N236="snížená",J236,0)</f>
        <v>0</v>
      </c>
      <c r="BG236" s="134">
        <f>IF(N236="zákl. přenesená",J236,0)</f>
        <v>0</v>
      </c>
      <c r="BH236" s="134">
        <f>IF(N236="sníž. přenesená",J236,0)</f>
        <v>0</v>
      </c>
      <c r="BI236" s="134">
        <f>IF(N236="nulová",J236,0)</f>
        <v>0</v>
      </c>
      <c r="BJ236" s="15" t="s">
        <v>79</v>
      </c>
      <c r="BK236" s="134">
        <f>ROUND(I236*H236,2)</f>
        <v>0</v>
      </c>
      <c r="BL236" s="15" t="s">
        <v>124</v>
      </c>
      <c r="BM236" s="133" t="s">
        <v>337</v>
      </c>
    </row>
    <row r="237" spans="2:65" s="1" customFormat="1" ht="19.5">
      <c r="B237" s="27"/>
      <c r="D237" s="135" t="s">
        <v>126</v>
      </c>
      <c r="F237" s="136" t="s">
        <v>338</v>
      </c>
      <c r="L237" s="27"/>
      <c r="M237" s="137"/>
      <c r="T237" s="51"/>
      <c r="AT237" s="15" t="s">
        <v>126</v>
      </c>
      <c r="AU237" s="15" t="s">
        <v>81</v>
      </c>
    </row>
    <row r="238" spans="2:65" s="1" customFormat="1" ht="11.25">
      <c r="B238" s="27"/>
      <c r="D238" s="138" t="s">
        <v>128</v>
      </c>
      <c r="F238" s="139" t="s">
        <v>339</v>
      </c>
      <c r="L238" s="27"/>
      <c r="M238" s="137"/>
      <c r="T238" s="51"/>
      <c r="AT238" s="15" t="s">
        <v>128</v>
      </c>
      <c r="AU238" s="15" t="s">
        <v>81</v>
      </c>
    </row>
    <row r="239" spans="2:65" s="1" customFormat="1" ht="30" customHeight="1">
      <c r="B239" s="122"/>
      <c r="C239" s="123" t="s">
        <v>340</v>
      </c>
      <c r="D239" s="123" t="s">
        <v>119</v>
      </c>
      <c r="E239" s="124" t="s">
        <v>341</v>
      </c>
      <c r="F239" s="125" t="s">
        <v>342</v>
      </c>
      <c r="G239" s="126" t="s">
        <v>282</v>
      </c>
      <c r="H239" s="127">
        <v>10</v>
      </c>
      <c r="I239" s="128"/>
      <c r="J239" s="128">
        <f>ROUND(I239*H239,2)</f>
        <v>0</v>
      </c>
      <c r="K239" s="125" t="s">
        <v>123</v>
      </c>
      <c r="L239" s="27"/>
      <c r="M239" s="129" t="s">
        <v>1</v>
      </c>
      <c r="N239" s="130" t="s">
        <v>36</v>
      </c>
      <c r="O239" s="131">
        <v>0.57999999999999996</v>
      </c>
      <c r="P239" s="131">
        <f>O239*H239</f>
        <v>5.8</v>
      </c>
      <c r="Q239" s="131">
        <v>1.6167899999999999</v>
      </c>
      <c r="R239" s="131">
        <f>Q239*H239</f>
        <v>16.167899999999999</v>
      </c>
      <c r="S239" s="131">
        <v>0</v>
      </c>
      <c r="T239" s="132">
        <f>S239*H239</f>
        <v>0</v>
      </c>
      <c r="AR239" s="133" t="s">
        <v>124</v>
      </c>
      <c r="AT239" s="133" t="s">
        <v>119</v>
      </c>
      <c r="AU239" s="133" t="s">
        <v>81</v>
      </c>
      <c r="AY239" s="15" t="s">
        <v>117</v>
      </c>
      <c r="BE239" s="134">
        <f>IF(N239="základní",J239,0)</f>
        <v>0</v>
      </c>
      <c r="BF239" s="134">
        <f>IF(N239="snížená",J239,0)</f>
        <v>0</v>
      </c>
      <c r="BG239" s="134">
        <f>IF(N239="zákl. přenesená",J239,0)</f>
        <v>0</v>
      </c>
      <c r="BH239" s="134">
        <f>IF(N239="sníž. přenesená",J239,0)</f>
        <v>0</v>
      </c>
      <c r="BI239" s="134">
        <f>IF(N239="nulová",J239,0)</f>
        <v>0</v>
      </c>
      <c r="BJ239" s="15" t="s">
        <v>79</v>
      </c>
      <c r="BK239" s="134">
        <f>ROUND(I239*H239,2)</f>
        <v>0</v>
      </c>
      <c r="BL239" s="15" t="s">
        <v>124</v>
      </c>
      <c r="BM239" s="133" t="s">
        <v>343</v>
      </c>
    </row>
    <row r="240" spans="2:65" s="1" customFormat="1" ht="29.25">
      <c r="B240" s="27"/>
      <c r="D240" s="135" t="s">
        <v>126</v>
      </c>
      <c r="F240" s="136" t="s">
        <v>344</v>
      </c>
      <c r="L240" s="27"/>
      <c r="M240" s="137"/>
      <c r="T240" s="51"/>
      <c r="AT240" s="15" t="s">
        <v>126</v>
      </c>
      <c r="AU240" s="15" t="s">
        <v>81</v>
      </c>
    </row>
    <row r="241" spans="2:65" s="1" customFormat="1" ht="11.25">
      <c r="B241" s="27"/>
      <c r="D241" s="138" t="s">
        <v>128</v>
      </c>
      <c r="F241" s="139" t="s">
        <v>345</v>
      </c>
      <c r="L241" s="27"/>
      <c r="M241" s="137"/>
      <c r="T241" s="51"/>
      <c r="AT241" s="15" t="s">
        <v>128</v>
      </c>
      <c r="AU241" s="15" t="s">
        <v>81</v>
      </c>
    </row>
    <row r="242" spans="2:65" s="1" customFormat="1" ht="19.5">
      <c r="B242" s="27"/>
      <c r="D242" s="135" t="s">
        <v>264</v>
      </c>
      <c r="F242" s="149" t="s">
        <v>346</v>
      </c>
      <c r="L242" s="27"/>
      <c r="M242" s="137"/>
      <c r="T242" s="51"/>
      <c r="AT242" s="15" t="s">
        <v>264</v>
      </c>
      <c r="AU242" s="15" t="s">
        <v>81</v>
      </c>
    </row>
    <row r="243" spans="2:65" s="12" customFormat="1" ht="11.25">
      <c r="B243" s="150"/>
      <c r="D243" s="135" t="s">
        <v>277</v>
      </c>
      <c r="E243" s="151" t="s">
        <v>1</v>
      </c>
      <c r="F243" s="152" t="s">
        <v>347</v>
      </c>
      <c r="H243" s="153">
        <v>4</v>
      </c>
      <c r="L243" s="150"/>
      <c r="M243" s="154"/>
      <c r="T243" s="155"/>
      <c r="AT243" s="151" t="s">
        <v>277</v>
      </c>
      <c r="AU243" s="151" t="s">
        <v>81</v>
      </c>
      <c r="AV243" s="12" t="s">
        <v>81</v>
      </c>
      <c r="AW243" s="12" t="s">
        <v>28</v>
      </c>
      <c r="AX243" s="12" t="s">
        <v>71</v>
      </c>
      <c r="AY243" s="151" t="s">
        <v>117</v>
      </c>
    </row>
    <row r="244" spans="2:65" s="12" customFormat="1" ht="11.25">
      <c r="B244" s="150"/>
      <c r="D244" s="135" t="s">
        <v>277</v>
      </c>
      <c r="E244" s="151" t="s">
        <v>1</v>
      </c>
      <c r="F244" s="152" t="s">
        <v>348</v>
      </c>
      <c r="H244" s="153">
        <v>5</v>
      </c>
      <c r="L244" s="150"/>
      <c r="M244" s="154"/>
      <c r="T244" s="155"/>
      <c r="AT244" s="151" t="s">
        <v>277</v>
      </c>
      <c r="AU244" s="151" t="s">
        <v>81</v>
      </c>
      <c r="AV244" s="12" t="s">
        <v>81</v>
      </c>
      <c r="AW244" s="12" t="s">
        <v>28</v>
      </c>
      <c r="AX244" s="12" t="s">
        <v>71</v>
      </c>
      <c r="AY244" s="151" t="s">
        <v>117</v>
      </c>
    </row>
    <row r="245" spans="2:65" s="12" customFormat="1" ht="11.25">
      <c r="B245" s="150"/>
      <c r="D245" s="135" t="s">
        <v>277</v>
      </c>
      <c r="E245" s="151" t="s">
        <v>1</v>
      </c>
      <c r="F245" s="152" t="s">
        <v>349</v>
      </c>
      <c r="H245" s="153">
        <v>1</v>
      </c>
      <c r="L245" s="150"/>
      <c r="M245" s="154"/>
      <c r="T245" s="155"/>
      <c r="AT245" s="151" t="s">
        <v>277</v>
      </c>
      <c r="AU245" s="151" t="s">
        <v>81</v>
      </c>
      <c r="AV245" s="12" t="s">
        <v>81</v>
      </c>
      <c r="AW245" s="12" t="s">
        <v>28</v>
      </c>
      <c r="AX245" s="12" t="s">
        <v>71</v>
      </c>
      <c r="AY245" s="151" t="s">
        <v>117</v>
      </c>
    </row>
    <row r="246" spans="2:65" s="13" customFormat="1" ht="11.25">
      <c r="B246" s="156"/>
      <c r="D246" s="135" t="s">
        <v>277</v>
      </c>
      <c r="E246" s="157" t="s">
        <v>1</v>
      </c>
      <c r="F246" s="158" t="s">
        <v>350</v>
      </c>
      <c r="H246" s="159">
        <v>10</v>
      </c>
      <c r="L246" s="156"/>
      <c r="M246" s="160"/>
      <c r="T246" s="161"/>
      <c r="AT246" s="157" t="s">
        <v>277</v>
      </c>
      <c r="AU246" s="157" t="s">
        <v>81</v>
      </c>
      <c r="AV246" s="13" t="s">
        <v>124</v>
      </c>
      <c r="AW246" s="13" t="s">
        <v>28</v>
      </c>
      <c r="AX246" s="13" t="s">
        <v>79</v>
      </c>
      <c r="AY246" s="157" t="s">
        <v>117</v>
      </c>
    </row>
    <row r="247" spans="2:65" s="11" customFormat="1" ht="22.9" customHeight="1">
      <c r="B247" s="111"/>
      <c r="D247" s="112" t="s">
        <v>70</v>
      </c>
      <c r="E247" s="120" t="s">
        <v>351</v>
      </c>
      <c r="F247" s="120" t="s">
        <v>352</v>
      </c>
      <c r="J247" s="121">
        <f>BK247</f>
        <v>0</v>
      </c>
      <c r="L247" s="111"/>
      <c r="M247" s="115"/>
      <c r="P247" s="116">
        <f>SUM(P248:P265)</f>
        <v>77.90491999999999</v>
      </c>
      <c r="R247" s="116">
        <f>SUM(R248:R265)</f>
        <v>0</v>
      </c>
      <c r="T247" s="117">
        <f>SUM(T248:T265)</f>
        <v>0</v>
      </c>
      <c r="AR247" s="112" t="s">
        <v>79</v>
      </c>
      <c r="AT247" s="118" t="s">
        <v>70</v>
      </c>
      <c r="AU247" s="118" t="s">
        <v>79</v>
      </c>
      <c r="AY247" s="112" t="s">
        <v>117</v>
      </c>
      <c r="BK247" s="119">
        <f>SUM(BK248:BK265)</f>
        <v>0</v>
      </c>
    </row>
    <row r="248" spans="2:65" s="1" customFormat="1" ht="19.899999999999999" customHeight="1">
      <c r="B248" s="122"/>
      <c r="C248" s="123" t="s">
        <v>353</v>
      </c>
      <c r="D248" s="123" t="s">
        <v>119</v>
      </c>
      <c r="E248" s="124" t="s">
        <v>354</v>
      </c>
      <c r="F248" s="125" t="s">
        <v>355</v>
      </c>
      <c r="G248" s="126" t="s">
        <v>192</v>
      </c>
      <c r="H248" s="127">
        <v>8.0399999999999991</v>
      </c>
      <c r="I248" s="128"/>
      <c r="J248" s="128">
        <f>ROUND(I248*H248,2)</f>
        <v>0</v>
      </c>
      <c r="K248" s="125" t="s">
        <v>123</v>
      </c>
      <c r="L248" s="27"/>
      <c r="M248" s="129" t="s">
        <v>1</v>
      </c>
      <c r="N248" s="130" t="s">
        <v>36</v>
      </c>
      <c r="O248" s="131">
        <v>0.03</v>
      </c>
      <c r="P248" s="131">
        <f>O248*H248</f>
        <v>0.24119999999999997</v>
      </c>
      <c r="Q248" s="131">
        <v>0</v>
      </c>
      <c r="R248" s="131">
        <f>Q248*H248</f>
        <v>0</v>
      </c>
      <c r="S248" s="131">
        <v>0</v>
      </c>
      <c r="T248" s="132">
        <f>S248*H248</f>
        <v>0</v>
      </c>
      <c r="AR248" s="133" t="s">
        <v>124</v>
      </c>
      <c r="AT248" s="133" t="s">
        <v>119</v>
      </c>
      <c r="AU248" s="133" t="s">
        <v>81</v>
      </c>
      <c r="AY248" s="15" t="s">
        <v>117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5" t="s">
        <v>79</v>
      </c>
      <c r="BK248" s="134">
        <f>ROUND(I248*H248,2)</f>
        <v>0</v>
      </c>
      <c r="BL248" s="15" t="s">
        <v>124</v>
      </c>
      <c r="BM248" s="133" t="s">
        <v>356</v>
      </c>
    </row>
    <row r="249" spans="2:65" s="1" customFormat="1" ht="19.5">
      <c r="B249" s="27"/>
      <c r="D249" s="135" t="s">
        <v>126</v>
      </c>
      <c r="F249" s="136" t="s">
        <v>357</v>
      </c>
      <c r="L249" s="27"/>
      <c r="M249" s="137"/>
      <c r="T249" s="51"/>
      <c r="AT249" s="15" t="s">
        <v>126</v>
      </c>
      <c r="AU249" s="15" t="s">
        <v>81</v>
      </c>
    </row>
    <row r="250" spans="2:65" s="1" customFormat="1" ht="11.25">
      <c r="B250" s="27"/>
      <c r="D250" s="138" t="s">
        <v>128</v>
      </c>
      <c r="F250" s="139" t="s">
        <v>358</v>
      </c>
      <c r="L250" s="27"/>
      <c r="M250" s="137"/>
      <c r="T250" s="51"/>
      <c r="AT250" s="15" t="s">
        <v>128</v>
      </c>
      <c r="AU250" s="15" t="s">
        <v>81</v>
      </c>
    </row>
    <row r="251" spans="2:65" s="1" customFormat="1" ht="22.15" customHeight="1">
      <c r="B251" s="122"/>
      <c r="C251" s="123" t="s">
        <v>359</v>
      </c>
      <c r="D251" s="123" t="s">
        <v>119</v>
      </c>
      <c r="E251" s="124" t="s">
        <v>360</v>
      </c>
      <c r="F251" s="125" t="s">
        <v>361</v>
      </c>
      <c r="G251" s="126" t="s">
        <v>192</v>
      </c>
      <c r="H251" s="127">
        <v>72.36</v>
      </c>
      <c r="I251" s="128"/>
      <c r="J251" s="128">
        <f>ROUND(I251*H251,2)</f>
        <v>0</v>
      </c>
      <c r="K251" s="125" t="s">
        <v>123</v>
      </c>
      <c r="L251" s="27"/>
      <c r="M251" s="129" t="s">
        <v>1</v>
      </c>
      <c r="N251" s="130" t="s">
        <v>36</v>
      </c>
      <c r="O251" s="131">
        <v>2E-3</v>
      </c>
      <c r="P251" s="131">
        <f>O251*H251</f>
        <v>0.14472000000000002</v>
      </c>
      <c r="Q251" s="131">
        <v>0</v>
      </c>
      <c r="R251" s="131">
        <f>Q251*H251</f>
        <v>0</v>
      </c>
      <c r="S251" s="131">
        <v>0</v>
      </c>
      <c r="T251" s="132">
        <f>S251*H251</f>
        <v>0</v>
      </c>
      <c r="AR251" s="133" t="s">
        <v>124</v>
      </c>
      <c r="AT251" s="133" t="s">
        <v>119</v>
      </c>
      <c r="AU251" s="133" t="s">
        <v>81</v>
      </c>
      <c r="AY251" s="15" t="s">
        <v>117</v>
      </c>
      <c r="BE251" s="134">
        <f>IF(N251="základní",J251,0)</f>
        <v>0</v>
      </c>
      <c r="BF251" s="134">
        <f>IF(N251="snížená",J251,0)</f>
        <v>0</v>
      </c>
      <c r="BG251" s="134">
        <f>IF(N251="zákl. přenesená",J251,0)</f>
        <v>0</v>
      </c>
      <c r="BH251" s="134">
        <f>IF(N251="sníž. přenesená",J251,0)</f>
        <v>0</v>
      </c>
      <c r="BI251" s="134">
        <f>IF(N251="nulová",J251,0)</f>
        <v>0</v>
      </c>
      <c r="BJ251" s="15" t="s">
        <v>79</v>
      </c>
      <c r="BK251" s="134">
        <f>ROUND(I251*H251,2)</f>
        <v>0</v>
      </c>
      <c r="BL251" s="15" t="s">
        <v>124</v>
      </c>
      <c r="BM251" s="133" t="s">
        <v>362</v>
      </c>
    </row>
    <row r="252" spans="2:65" s="1" customFormat="1" ht="19.5">
      <c r="B252" s="27"/>
      <c r="D252" s="135" t="s">
        <v>126</v>
      </c>
      <c r="F252" s="136" t="s">
        <v>363</v>
      </c>
      <c r="L252" s="27"/>
      <c r="M252" s="137"/>
      <c r="T252" s="51"/>
      <c r="AT252" s="15" t="s">
        <v>126</v>
      </c>
      <c r="AU252" s="15" t="s">
        <v>81</v>
      </c>
    </row>
    <row r="253" spans="2:65" s="1" customFormat="1" ht="11.25">
      <c r="B253" s="27"/>
      <c r="D253" s="138" t="s">
        <v>128</v>
      </c>
      <c r="F253" s="139" t="s">
        <v>364</v>
      </c>
      <c r="L253" s="27"/>
      <c r="M253" s="137"/>
      <c r="T253" s="51"/>
      <c r="AT253" s="15" t="s">
        <v>128</v>
      </c>
      <c r="AU253" s="15" t="s">
        <v>81</v>
      </c>
    </row>
    <row r="254" spans="2:65" s="1" customFormat="1" ht="14.45" customHeight="1">
      <c r="B254" s="122"/>
      <c r="C254" s="123" t="s">
        <v>365</v>
      </c>
      <c r="D254" s="123" t="s">
        <v>119</v>
      </c>
      <c r="E254" s="124" t="s">
        <v>366</v>
      </c>
      <c r="F254" s="125" t="s">
        <v>367</v>
      </c>
      <c r="G254" s="126" t="s">
        <v>192</v>
      </c>
      <c r="H254" s="127">
        <v>89</v>
      </c>
      <c r="I254" s="128"/>
      <c r="J254" s="128">
        <f>ROUND(I254*H254,2)</f>
        <v>0</v>
      </c>
      <c r="K254" s="125" t="s">
        <v>123</v>
      </c>
      <c r="L254" s="27"/>
      <c r="M254" s="129" t="s">
        <v>1</v>
      </c>
      <c r="N254" s="130" t="s">
        <v>36</v>
      </c>
      <c r="O254" s="131">
        <v>0.83499999999999996</v>
      </c>
      <c r="P254" s="131">
        <f>O254*H254</f>
        <v>74.314999999999998</v>
      </c>
      <c r="Q254" s="131">
        <v>0</v>
      </c>
      <c r="R254" s="131">
        <f>Q254*H254</f>
        <v>0</v>
      </c>
      <c r="S254" s="131">
        <v>0</v>
      </c>
      <c r="T254" s="132">
        <f>S254*H254</f>
        <v>0</v>
      </c>
      <c r="AR254" s="133" t="s">
        <v>124</v>
      </c>
      <c r="AT254" s="133" t="s">
        <v>119</v>
      </c>
      <c r="AU254" s="133" t="s">
        <v>81</v>
      </c>
      <c r="AY254" s="15" t="s">
        <v>117</v>
      </c>
      <c r="BE254" s="134">
        <f>IF(N254="základní",J254,0)</f>
        <v>0</v>
      </c>
      <c r="BF254" s="134">
        <f>IF(N254="snížená",J254,0)</f>
        <v>0</v>
      </c>
      <c r="BG254" s="134">
        <f>IF(N254="zákl. přenesená",J254,0)</f>
        <v>0</v>
      </c>
      <c r="BH254" s="134">
        <f>IF(N254="sníž. přenesená",J254,0)</f>
        <v>0</v>
      </c>
      <c r="BI254" s="134">
        <f>IF(N254="nulová",J254,0)</f>
        <v>0</v>
      </c>
      <c r="BJ254" s="15" t="s">
        <v>79</v>
      </c>
      <c r="BK254" s="134">
        <f>ROUND(I254*H254,2)</f>
        <v>0</v>
      </c>
      <c r="BL254" s="15" t="s">
        <v>124</v>
      </c>
      <c r="BM254" s="133" t="s">
        <v>368</v>
      </c>
    </row>
    <row r="255" spans="2:65" s="1" customFormat="1" ht="19.5">
      <c r="B255" s="27"/>
      <c r="D255" s="135" t="s">
        <v>126</v>
      </c>
      <c r="F255" s="136" t="s">
        <v>369</v>
      </c>
      <c r="L255" s="27"/>
      <c r="M255" s="137"/>
      <c r="T255" s="51"/>
      <c r="AT255" s="15" t="s">
        <v>126</v>
      </c>
      <c r="AU255" s="15" t="s">
        <v>81</v>
      </c>
    </row>
    <row r="256" spans="2:65" s="1" customFormat="1" ht="11.25">
      <c r="B256" s="27"/>
      <c r="D256" s="138" t="s">
        <v>128</v>
      </c>
      <c r="F256" s="139" t="s">
        <v>370</v>
      </c>
      <c r="L256" s="27"/>
      <c r="M256" s="137"/>
      <c r="T256" s="51"/>
      <c r="AT256" s="15" t="s">
        <v>128</v>
      </c>
      <c r="AU256" s="15" t="s">
        <v>81</v>
      </c>
    </row>
    <row r="257" spans="2:65" s="1" customFormat="1" ht="22.15" customHeight="1">
      <c r="B257" s="122"/>
      <c r="C257" s="123" t="s">
        <v>371</v>
      </c>
      <c r="D257" s="123" t="s">
        <v>119</v>
      </c>
      <c r="E257" s="124" t="s">
        <v>372</v>
      </c>
      <c r="F257" s="125" t="s">
        <v>373</v>
      </c>
      <c r="G257" s="126" t="s">
        <v>192</v>
      </c>
      <c r="H257" s="127">
        <v>801</v>
      </c>
      <c r="I257" s="128"/>
      <c r="J257" s="128">
        <f>ROUND(I257*H257,2)</f>
        <v>0</v>
      </c>
      <c r="K257" s="125" t="s">
        <v>123</v>
      </c>
      <c r="L257" s="27"/>
      <c r="M257" s="129" t="s">
        <v>1</v>
      </c>
      <c r="N257" s="130" t="s">
        <v>36</v>
      </c>
      <c r="O257" s="131">
        <v>4.0000000000000001E-3</v>
      </c>
      <c r="P257" s="131">
        <f>O257*H257</f>
        <v>3.2040000000000002</v>
      </c>
      <c r="Q257" s="131">
        <v>0</v>
      </c>
      <c r="R257" s="131">
        <f>Q257*H257</f>
        <v>0</v>
      </c>
      <c r="S257" s="131">
        <v>0</v>
      </c>
      <c r="T257" s="132">
        <f>S257*H257</f>
        <v>0</v>
      </c>
      <c r="AR257" s="133" t="s">
        <v>124</v>
      </c>
      <c r="AT257" s="133" t="s">
        <v>119</v>
      </c>
      <c r="AU257" s="133" t="s">
        <v>81</v>
      </c>
      <c r="AY257" s="15" t="s">
        <v>117</v>
      </c>
      <c r="BE257" s="134">
        <f>IF(N257="základní",J257,0)</f>
        <v>0</v>
      </c>
      <c r="BF257" s="134">
        <f>IF(N257="snížená",J257,0)</f>
        <v>0</v>
      </c>
      <c r="BG257" s="134">
        <f>IF(N257="zákl. přenesená",J257,0)</f>
        <v>0</v>
      </c>
      <c r="BH257" s="134">
        <f>IF(N257="sníž. přenesená",J257,0)</f>
        <v>0</v>
      </c>
      <c r="BI257" s="134">
        <f>IF(N257="nulová",J257,0)</f>
        <v>0</v>
      </c>
      <c r="BJ257" s="15" t="s">
        <v>79</v>
      </c>
      <c r="BK257" s="134">
        <f>ROUND(I257*H257,2)</f>
        <v>0</v>
      </c>
      <c r="BL257" s="15" t="s">
        <v>124</v>
      </c>
      <c r="BM257" s="133" t="s">
        <v>374</v>
      </c>
    </row>
    <row r="258" spans="2:65" s="1" customFormat="1" ht="29.25">
      <c r="B258" s="27"/>
      <c r="D258" s="135" t="s">
        <v>126</v>
      </c>
      <c r="F258" s="136" t="s">
        <v>375</v>
      </c>
      <c r="L258" s="27"/>
      <c r="M258" s="137"/>
      <c r="T258" s="51"/>
      <c r="AT258" s="15" t="s">
        <v>126</v>
      </c>
      <c r="AU258" s="15" t="s">
        <v>81</v>
      </c>
    </row>
    <row r="259" spans="2:65" s="1" customFormat="1" ht="11.25">
      <c r="B259" s="27"/>
      <c r="D259" s="138" t="s">
        <v>128</v>
      </c>
      <c r="F259" s="139" t="s">
        <v>376</v>
      </c>
      <c r="L259" s="27"/>
      <c r="M259" s="137"/>
      <c r="T259" s="51"/>
      <c r="AT259" s="15" t="s">
        <v>128</v>
      </c>
      <c r="AU259" s="15" t="s">
        <v>81</v>
      </c>
    </row>
    <row r="260" spans="2:65" s="1" customFormat="1" ht="34.9" customHeight="1">
      <c r="B260" s="122"/>
      <c r="C260" s="123" t="s">
        <v>377</v>
      </c>
      <c r="D260" s="123" t="s">
        <v>119</v>
      </c>
      <c r="E260" s="124" t="s">
        <v>378</v>
      </c>
      <c r="F260" s="125" t="s">
        <v>379</v>
      </c>
      <c r="G260" s="126" t="s">
        <v>192</v>
      </c>
      <c r="H260" s="127">
        <v>89</v>
      </c>
      <c r="I260" s="128"/>
      <c r="J260" s="128">
        <f>ROUND(I260*H260,2)</f>
        <v>0</v>
      </c>
      <c r="K260" s="125" t="s">
        <v>123</v>
      </c>
      <c r="L260" s="27"/>
      <c r="M260" s="129" t="s">
        <v>1</v>
      </c>
      <c r="N260" s="130" t="s">
        <v>36</v>
      </c>
      <c r="O260" s="131">
        <v>0</v>
      </c>
      <c r="P260" s="131">
        <f>O260*H260</f>
        <v>0</v>
      </c>
      <c r="Q260" s="131">
        <v>0</v>
      </c>
      <c r="R260" s="131">
        <f>Q260*H260</f>
        <v>0</v>
      </c>
      <c r="S260" s="131">
        <v>0</v>
      </c>
      <c r="T260" s="132">
        <f>S260*H260</f>
        <v>0</v>
      </c>
      <c r="AR260" s="133" t="s">
        <v>124</v>
      </c>
      <c r="AT260" s="133" t="s">
        <v>119</v>
      </c>
      <c r="AU260" s="133" t="s">
        <v>81</v>
      </c>
      <c r="AY260" s="15" t="s">
        <v>117</v>
      </c>
      <c r="BE260" s="134">
        <f>IF(N260="základní",J260,0)</f>
        <v>0</v>
      </c>
      <c r="BF260" s="134">
        <f>IF(N260="snížená",J260,0)</f>
        <v>0</v>
      </c>
      <c r="BG260" s="134">
        <f>IF(N260="zákl. přenesená",J260,0)</f>
        <v>0</v>
      </c>
      <c r="BH260" s="134">
        <f>IF(N260="sníž. přenesená",J260,0)</f>
        <v>0</v>
      </c>
      <c r="BI260" s="134">
        <f>IF(N260="nulová",J260,0)</f>
        <v>0</v>
      </c>
      <c r="BJ260" s="15" t="s">
        <v>79</v>
      </c>
      <c r="BK260" s="134">
        <f>ROUND(I260*H260,2)</f>
        <v>0</v>
      </c>
      <c r="BL260" s="15" t="s">
        <v>124</v>
      </c>
      <c r="BM260" s="133" t="s">
        <v>380</v>
      </c>
    </row>
    <row r="261" spans="2:65" s="1" customFormat="1" ht="29.25">
      <c r="B261" s="27"/>
      <c r="D261" s="135" t="s">
        <v>126</v>
      </c>
      <c r="F261" s="136" t="s">
        <v>381</v>
      </c>
      <c r="L261" s="27"/>
      <c r="M261" s="137"/>
      <c r="T261" s="51"/>
      <c r="AT261" s="15" t="s">
        <v>126</v>
      </c>
      <c r="AU261" s="15" t="s">
        <v>81</v>
      </c>
    </row>
    <row r="262" spans="2:65" s="1" customFormat="1" ht="11.25">
      <c r="B262" s="27"/>
      <c r="D262" s="138" t="s">
        <v>128</v>
      </c>
      <c r="F262" s="139" t="s">
        <v>382</v>
      </c>
      <c r="L262" s="27"/>
      <c r="M262" s="137"/>
      <c r="T262" s="51"/>
      <c r="AT262" s="15" t="s">
        <v>128</v>
      </c>
      <c r="AU262" s="15" t="s">
        <v>81</v>
      </c>
    </row>
    <row r="263" spans="2:65" s="1" customFormat="1" ht="40.15" customHeight="1">
      <c r="B263" s="122"/>
      <c r="C263" s="123" t="s">
        <v>383</v>
      </c>
      <c r="D263" s="123" t="s">
        <v>119</v>
      </c>
      <c r="E263" s="124" t="s">
        <v>384</v>
      </c>
      <c r="F263" s="125" t="s">
        <v>385</v>
      </c>
      <c r="G263" s="126" t="s">
        <v>192</v>
      </c>
      <c r="H263" s="127">
        <v>8.0399999999999991</v>
      </c>
      <c r="I263" s="128"/>
      <c r="J263" s="128">
        <f>ROUND(I263*H263,2)</f>
        <v>0</v>
      </c>
      <c r="K263" s="125" t="s">
        <v>123</v>
      </c>
      <c r="L263" s="27"/>
      <c r="M263" s="129" t="s">
        <v>1</v>
      </c>
      <c r="N263" s="130" t="s">
        <v>36</v>
      </c>
      <c r="O263" s="131">
        <v>0</v>
      </c>
      <c r="P263" s="131">
        <f>O263*H263</f>
        <v>0</v>
      </c>
      <c r="Q263" s="131">
        <v>0</v>
      </c>
      <c r="R263" s="131">
        <f>Q263*H263</f>
        <v>0</v>
      </c>
      <c r="S263" s="131">
        <v>0</v>
      </c>
      <c r="T263" s="132">
        <f>S263*H263</f>
        <v>0</v>
      </c>
      <c r="AR263" s="133" t="s">
        <v>124</v>
      </c>
      <c r="AT263" s="133" t="s">
        <v>119</v>
      </c>
      <c r="AU263" s="133" t="s">
        <v>81</v>
      </c>
      <c r="AY263" s="15" t="s">
        <v>117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5" t="s">
        <v>79</v>
      </c>
      <c r="BK263" s="134">
        <f>ROUND(I263*H263,2)</f>
        <v>0</v>
      </c>
      <c r="BL263" s="15" t="s">
        <v>124</v>
      </c>
      <c r="BM263" s="133" t="s">
        <v>386</v>
      </c>
    </row>
    <row r="264" spans="2:65" s="1" customFormat="1" ht="29.25">
      <c r="B264" s="27"/>
      <c r="D264" s="135" t="s">
        <v>126</v>
      </c>
      <c r="F264" s="136" t="s">
        <v>387</v>
      </c>
      <c r="L264" s="27"/>
      <c r="M264" s="137"/>
      <c r="T264" s="51"/>
      <c r="AT264" s="15" t="s">
        <v>126</v>
      </c>
      <c r="AU264" s="15" t="s">
        <v>81</v>
      </c>
    </row>
    <row r="265" spans="2:65" s="1" customFormat="1" ht="11.25">
      <c r="B265" s="27"/>
      <c r="D265" s="138" t="s">
        <v>128</v>
      </c>
      <c r="F265" s="139" t="s">
        <v>388</v>
      </c>
      <c r="L265" s="27"/>
      <c r="M265" s="137"/>
      <c r="T265" s="51"/>
      <c r="AT265" s="15" t="s">
        <v>128</v>
      </c>
      <c r="AU265" s="15" t="s">
        <v>81</v>
      </c>
    </row>
    <row r="266" spans="2:65" s="11" customFormat="1" ht="22.9" customHeight="1">
      <c r="B266" s="111"/>
      <c r="D266" s="112" t="s">
        <v>70</v>
      </c>
      <c r="E266" s="120" t="s">
        <v>389</v>
      </c>
      <c r="F266" s="120" t="s">
        <v>390</v>
      </c>
      <c r="J266" s="121">
        <f>BK266</f>
        <v>0</v>
      </c>
      <c r="L266" s="111"/>
      <c r="M266" s="115"/>
      <c r="P266" s="116">
        <f>SUM(P267:P269)</f>
        <v>174.35247500000003</v>
      </c>
      <c r="R266" s="116">
        <f>SUM(R267:R269)</f>
        <v>0</v>
      </c>
      <c r="T266" s="117">
        <f>SUM(T267:T269)</f>
        <v>0</v>
      </c>
      <c r="AR266" s="112" t="s">
        <v>79</v>
      </c>
      <c r="AT266" s="118" t="s">
        <v>70</v>
      </c>
      <c r="AU266" s="118" t="s">
        <v>79</v>
      </c>
      <c r="AY266" s="112" t="s">
        <v>117</v>
      </c>
      <c r="BK266" s="119">
        <f>SUM(BK267:BK269)</f>
        <v>0</v>
      </c>
    </row>
    <row r="267" spans="2:65" s="1" customFormat="1" ht="22.15" customHeight="1">
      <c r="B267" s="122"/>
      <c r="C267" s="123" t="s">
        <v>391</v>
      </c>
      <c r="D267" s="123" t="s">
        <v>119</v>
      </c>
      <c r="E267" s="124" t="s">
        <v>392</v>
      </c>
      <c r="F267" s="125" t="s">
        <v>393</v>
      </c>
      <c r="G267" s="126" t="s">
        <v>192</v>
      </c>
      <c r="H267" s="127">
        <v>439.17500000000001</v>
      </c>
      <c r="I267" s="128"/>
      <c r="J267" s="128">
        <f>ROUND(I267*H267,2)</f>
        <v>0</v>
      </c>
      <c r="K267" s="125" t="s">
        <v>123</v>
      </c>
      <c r="L267" s="27"/>
      <c r="M267" s="129" t="s">
        <v>1</v>
      </c>
      <c r="N267" s="130" t="s">
        <v>36</v>
      </c>
      <c r="O267" s="131">
        <v>0.39700000000000002</v>
      </c>
      <c r="P267" s="131">
        <f>O267*H267</f>
        <v>174.35247500000003</v>
      </c>
      <c r="Q267" s="131">
        <v>0</v>
      </c>
      <c r="R267" s="131">
        <f>Q267*H267</f>
        <v>0</v>
      </c>
      <c r="S267" s="131">
        <v>0</v>
      </c>
      <c r="T267" s="132">
        <f>S267*H267</f>
        <v>0</v>
      </c>
      <c r="AR267" s="133" t="s">
        <v>124</v>
      </c>
      <c r="AT267" s="133" t="s">
        <v>119</v>
      </c>
      <c r="AU267" s="133" t="s">
        <v>81</v>
      </c>
      <c r="AY267" s="15" t="s">
        <v>117</v>
      </c>
      <c r="BE267" s="134">
        <f>IF(N267="základní",J267,0)</f>
        <v>0</v>
      </c>
      <c r="BF267" s="134">
        <f>IF(N267="snížená",J267,0)</f>
        <v>0</v>
      </c>
      <c r="BG267" s="134">
        <f>IF(N267="zákl. přenesená",J267,0)</f>
        <v>0</v>
      </c>
      <c r="BH267" s="134">
        <f>IF(N267="sníž. přenesená",J267,0)</f>
        <v>0</v>
      </c>
      <c r="BI267" s="134">
        <f>IF(N267="nulová",J267,0)</f>
        <v>0</v>
      </c>
      <c r="BJ267" s="15" t="s">
        <v>79</v>
      </c>
      <c r="BK267" s="134">
        <f>ROUND(I267*H267,2)</f>
        <v>0</v>
      </c>
      <c r="BL267" s="15" t="s">
        <v>124</v>
      </c>
      <c r="BM267" s="133" t="s">
        <v>394</v>
      </c>
    </row>
    <row r="268" spans="2:65" s="1" customFormat="1" ht="19.5">
      <c r="B268" s="27"/>
      <c r="D268" s="135" t="s">
        <v>126</v>
      </c>
      <c r="F268" s="136" t="s">
        <v>395</v>
      </c>
      <c r="L268" s="27"/>
      <c r="M268" s="137"/>
      <c r="T268" s="51"/>
      <c r="AT268" s="15" t="s">
        <v>126</v>
      </c>
      <c r="AU268" s="15" t="s">
        <v>81</v>
      </c>
    </row>
    <row r="269" spans="2:65" s="1" customFormat="1" ht="11.25">
      <c r="B269" s="27"/>
      <c r="D269" s="138" t="s">
        <v>128</v>
      </c>
      <c r="F269" s="139" t="s">
        <v>396</v>
      </c>
      <c r="L269" s="27"/>
      <c r="M269" s="137"/>
      <c r="T269" s="51"/>
      <c r="AT269" s="15" t="s">
        <v>128</v>
      </c>
      <c r="AU269" s="15" t="s">
        <v>81</v>
      </c>
    </row>
    <row r="270" spans="2:65" s="11" customFormat="1" ht="25.9" customHeight="1">
      <c r="B270" s="111"/>
      <c r="D270" s="112" t="s">
        <v>70</v>
      </c>
      <c r="E270" s="113" t="s">
        <v>397</v>
      </c>
      <c r="F270" s="113" t="s">
        <v>398</v>
      </c>
      <c r="J270" s="114">
        <f>BK270</f>
        <v>0</v>
      </c>
      <c r="L270" s="111"/>
      <c r="M270" s="115"/>
      <c r="P270" s="116">
        <f>P271+P283+P287+P291</f>
        <v>0</v>
      </c>
      <c r="R270" s="116">
        <f>R271+R283+R287+R291</f>
        <v>0</v>
      </c>
      <c r="T270" s="117">
        <f>T271+T283+T287+T291</f>
        <v>0</v>
      </c>
      <c r="AR270" s="112" t="s">
        <v>146</v>
      </c>
      <c r="AT270" s="118" t="s">
        <v>70</v>
      </c>
      <c r="AU270" s="118" t="s">
        <v>71</v>
      </c>
      <c r="AY270" s="112" t="s">
        <v>117</v>
      </c>
      <c r="BK270" s="119">
        <f>BK271+BK283+BK287+BK291</f>
        <v>0</v>
      </c>
    </row>
    <row r="271" spans="2:65" s="11" customFormat="1" ht="22.9" customHeight="1">
      <c r="B271" s="111"/>
      <c r="D271" s="112" t="s">
        <v>70</v>
      </c>
      <c r="E271" s="120" t="s">
        <v>399</v>
      </c>
      <c r="F271" s="120" t="s">
        <v>400</v>
      </c>
      <c r="J271" s="121">
        <f>BK271</f>
        <v>0</v>
      </c>
      <c r="L271" s="111"/>
      <c r="M271" s="115"/>
      <c r="P271" s="116">
        <f>SUM(P272:P282)</f>
        <v>0</v>
      </c>
      <c r="R271" s="116">
        <f>SUM(R272:R282)</f>
        <v>0</v>
      </c>
      <c r="T271" s="117">
        <f>SUM(T272:T282)</f>
        <v>0</v>
      </c>
      <c r="AR271" s="112" t="s">
        <v>146</v>
      </c>
      <c r="AT271" s="118" t="s">
        <v>70</v>
      </c>
      <c r="AU271" s="118" t="s">
        <v>79</v>
      </c>
      <c r="AY271" s="112" t="s">
        <v>117</v>
      </c>
      <c r="BK271" s="119">
        <f>SUM(BK272:BK282)</f>
        <v>0</v>
      </c>
    </row>
    <row r="272" spans="2:65" s="1" customFormat="1" ht="14.45" customHeight="1">
      <c r="B272" s="122"/>
      <c r="C272" s="123" t="s">
        <v>401</v>
      </c>
      <c r="D272" s="123" t="s">
        <v>119</v>
      </c>
      <c r="E272" s="124" t="s">
        <v>402</v>
      </c>
      <c r="F272" s="125" t="s">
        <v>403</v>
      </c>
      <c r="G272" s="126" t="s">
        <v>404</v>
      </c>
      <c r="H272" s="127">
        <v>1</v>
      </c>
      <c r="I272" s="128"/>
      <c r="J272" s="128">
        <f>ROUND(I272*H272,2)</f>
        <v>0</v>
      </c>
      <c r="K272" s="125" t="s">
        <v>123</v>
      </c>
      <c r="L272" s="27"/>
      <c r="M272" s="129" t="s">
        <v>1</v>
      </c>
      <c r="N272" s="130" t="s">
        <v>36</v>
      </c>
      <c r="O272" s="131">
        <v>0</v>
      </c>
      <c r="P272" s="131">
        <f>O272*H272</f>
        <v>0</v>
      </c>
      <c r="Q272" s="131">
        <v>0</v>
      </c>
      <c r="R272" s="131">
        <f>Q272*H272</f>
        <v>0</v>
      </c>
      <c r="S272" s="131">
        <v>0</v>
      </c>
      <c r="T272" s="132">
        <f>S272*H272</f>
        <v>0</v>
      </c>
      <c r="AR272" s="133" t="s">
        <v>405</v>
      </c>
      <c r="AT272" s="133" t="s">
        <v>119</v>
      </c>
      <c r="AU272" s="133" t="s">
        <v>81</v>
      </c>
      <c r="AY272" s="15" t="s">
        <v>117</v>
      </c>
      <c r="BE272" s="134">
        <f>IF(N272="základní",J272,0)</f>
        <v>0</v>
      </c>
      <c r="BF272" s="134">
        <f>IF(N272="snížená",J272,0)</f>
        <v>0</v>
      </c>
      <c r="BG272" s="134">
        <f>IF(N272="zákl. přenesená",J272,0)</f>
        <v>0</v>
      </c>
      <c r="BH272" s="134">
        <f>IF(N272="sníž. přenesená",J272,0)</f>
        <v>0</v>
      </c>
      <c r="BI272" s="134">
        <f>IF(N272="nulová",J272,0)</f>
        <v>0</v>
      </c>
      <c r="BJ272" s="15" t="s">
        <v>79</v>
      </c>
      <c r="BK272" s="134">
        <f>ROUND(I272*H272,2)</f>
        <v>0</v>
      </c>
      <c r="BL272" s="15" t="s">
        <v>405</v>
      </c>
      <c r="BM272" s="133" t="s">
        <v>406</v>
      </c>
    </row>
    <row r="273" spans="2:65" s="1" customFormat="1" ht="11.25">
      <c r="B273" s="27"/>
      <c r="D273" s="135" t="s">
        <v>126</v>
      </c>
      <c r="F273" s="136" t="s">
        <v>403</v>
      </c>
      <c r="L273" s="27"/>
      <c r="M273" s="137"/>
      <c r="T273" s="51"/>
      <c r="AT273" s="15" t="s">
        <v>126</v>
      </c>
      <c r="AU273" s="15" t="s">
        <v>81</v>
      </c>
    </row>
    <row r="274" spans="2:65" s="1" customFormat="1" ht="11.25">
      <c r="B274" s="27"/>
      <c r="D274" s="138" t="s">
        <v>128</v>
      </c>
      <c r="F274" s="139" t="s">
        <v>407</v>
      </c>
      <c r="L274" s="27"/>
      <c r="M274" s="137"/>
      <c r="T274" s="51"/>
      <c r="AT274" s="15" t="s">
        <v>128</v>
      </c>
      <c r="AU274" s="15" t="s">
        <v>81</v>
      </c>
    </row>
    <row r="275" spans="2:65" s="1" customFormat="1" ht="19.5">
      <c r="B275" s="27"/>
      <c r="D275" s="135" t="s">
        <v>264</v>
      </c>
      <c r="F275" s="149" t="s">
        <v>408</v>
      </c>
      <c r="L275" s="27"/>
      <c r="M275" s="137"/>
      <c r="T275" s="51"/>
      <c r="AT275" s="15" t="s">
        <v>264</v>
      </c>
      <c r="AU275" s="15" t="s">
        <v>81</v>
      </c>
    </row>
    <row r="276" spans="2:65" s="1" customFormat="1" ht="14.45" customHeight="1">
      <c r="B276" s="122"/>
      <c r="C276" s="123" t="s">
        <v>409</v>
      </c>
      <c r="D276" s="123" t="s">
        <v>119</v>
      </c>
      <c r="E276" s="124" t="s">
        <v>410</v>
      </c>
      <c r="F276" s="125" t="s">
        <v>411</v>
      </c>
      <c r="G276" s="126" t="s">
        <v>404</v>
      </c>
      <c r="H276" s="127">
        <v>1</v>
      </c>
      <c r="I276" s="128"/>
      <c r="J276" s="128">
        <f>ROUND(I276*H276,2)</f>
        <v>0</v>
      </c>
      <c r="K276" s="125" t="s">
        <v>123</v>
      </c>
      <c r="L276" s="27"/>
      <c r="M276" s="129" t="s">
        <v>1</v>
      </c>
      <c r="N276" s="130" t="s">
        <v>36</v>
      </c>
      <c r="O276" s="131">
        <v>0</v>
      </c>
      <c r="P276" s="131">
        <f>O276*H276</f>
        <v>0</v>
      </c>
      <c r="Q276" s="131">
        <v>0</v>
      </c>
      <c r="R276" s="131">
        <f>Q276*H276</f>
        <v>0</v>
      </c>
      <c r="S276" s="131">
        <v>0</v>
      </c>
      <c r="T276" s="132">
        <f>S276*H276</f>
        <v>0</v>
      </c>
      <c r="AR276" s="133" t="s">
        <v>405</v>
      </c>
      <c r="AT276" s="133" t="s">
        <v>119</v>
      </c>
      <c r="AU276" s="133" t="s">
        <v>81</v>
      </c>
      <c r="AY276" s="15" t="s">
        <v>117</v>
      </c>
      <c r="BE276" s="134">
        <f>IF(N276="základní",J276,0)</f>
        <v>0</v>
      </c>
      <c r="BF276" s="134">
        <f>IF(N276="snížená",J276,0)</f>
        <v>0</v>
      </c>
      <c r="BG276" s="134">
        <f>IF(N276="zákl. přenesená",J276,0)</f>
        <v>0</v>
      </c>
      <c r="BH276" s="134">
        <f>IF(N276="sníž. přenesená",J276,0)</f>
        <v>0</v>
      </c>
      <c r="BI276" s="134">
        <f>IF(N276="nulová",J276,0)</f>
        <v>0</v>
      </c>
      <c r="BJ276" s="15" t="s">
        <v>79</v>
      </c>
      <c r="BK276" s="134">
        <f>ROUND(I276*H276,2)</f>
        <v>0</v>
      </c>
      <c r="BL276" s="15" t="s">
        <v>405</v>
      </c>
      <c r="BM276" s="133" t="s">
        <v>412</v>
      </c>
    </row>
    <row r="277" spans="2:65" s="1" customFormat="1" ht="11.25">
      <c r="B277" s="27"/>
      <c r="D277" s="135" t="s">
        <v>126</v>
      </c>
      <c r="F277" s="136" t="s">
        <v>411</v>
      </c>
      <c r="L277" s="27"/>
      <c r="M277" s="137"/>
      <c r="T277" s="51"/>
      <c r="AT277" s="15" t="s">
        <v>126</v>
      </c>
      <c r="AU277" s="15" t="s">
        <v>81</v>
      </c>
    </row>
    <row r="278" spans="2:65" s="1" customFormat="1" ht="11.25">
      <c r="B278" s="27"/>
      <c r="D278" s="138" t="s">
        <v>128</v>
      </c>
      <c r="F278" s="139" t="s">
        <v>413</v>
      </c>
      <c r="L278" s="27"/>
      <c r="M278" s="137"/>
      <c r="T278" s="51"/>
      <c r="AT278" s="15" t="s">
        <v>128</v>
      </c>
      <c r="AU278" s="15" t="s">
        <v>81</v>
      </c>
    </row>
    <row r="279" spans="2:65" s="1" customFormat="1" ht="19.5">
      <c r="B279" s="27"/>
      <c r="D279" s="135" t="s">
        <v>264</v>
      </c>
      <c r="F279" s="149" t="s">
        <v>414</v>
      </c>
      <c r="L279" s="27"/>
      <c r="M279" s="137"/>
      <c r="T279" s="51"/>
      <c r="AT279" s="15" t="s">
        <v>264</v>
      </c>
      <c r="AU279" s="15" t="s">
        <v>81</v>
      </c>
    </row>
    <row r="280" spans="2:65" s="1" customFormat="1" ht="14.45" customHeight="1">
      <c r="B280" s="122"/>
      <c r="C280" s="123" t="s">
        <v>415</v>
      </c>
      <c r="D280" s="123" t="s">
        <v>119</v>
      </c>
      <c r="E280" s="124" t="s">
        <v>416</v>
      </c>
      <c r="F280" s="125" t="s">
        <v>417</v>
      </c>
      <c r="G280" s="126" t="s">
        <v>404</v>
      </c>
      <c r="H280" s="127">
        <v>1</v>
      </c>
      <c r="I280" s="128"/>
      <c r="J280" s="128">
        <f>ROUND(I280*H280,2)</f>
        <v>0</v>
      </c>
      <c r="K280" s="125" t="s">
        <v>123</v>
      </c>
      <c r="L280" s="27"/>
      <c r="M280" s="129" t="s">
        <v>1</v>
      </c>
      <c r="N280" s="130" t="s">
        <v>36</v>
      </c>
      <c r="O280" s="131">
        <v>0</v>
      </c>
      <c r="P280" s="131">
        <f>O280*H280</f>
        <v>0</v>
      </c>
      <c r="Q280" s="131">
        <v>0</v>
      </c>
      <c r="R280" s="131">
        <f>Q280*H280</f>
        <v>0</v>
      </c>
      <c r="S280" s="131">
        <v>0</v>
      </c>
      <c r="T280" s="132">
        <f>S280*H280</f>
        <v>0</v>
      </c>
      <c r="AR280" s="133" t="s">
        <v>405</v>
      </c>
      <c r="AT280" s="133" t="s">
        <v>119</v>
      </c>
      <c r="AU280" s="133" t="s">
        <v>81</v>
      </c>
      <c r="AY280" s="15" t="s">
        <v>117</v>
      </c>
      <c r="BE280" s="134">
        <f>IF(N280="základní",J280,0)</f>
        <v>0</v>
      </c>
      <c r="BF280" s="134">
        <f>IF(N280="snížená",J280,0)</f>
        <v>0</v>
      </c>
      <c r="BG280" s="134">
        <f>IF(N280="zákl. přenesená",J280,0)</f>
        <v>0</v>
      </c>
      <c r="BH280" s="134">
        <f>IF(N280="sníž. přenesená",J280,0)</f>
        <v>0</v>
      </c>
      <c r="BI280" s="134">
        <f>IF(N280="nulová",J280,0)</f>
        <v>0</v>
      </c>
      <c r="BJ280" s="15" t="s">
        <v>79</v>
      </c>
      <c r="BK280" s="134">
        <f>ROUND(I280*H280,2)</f>
        <v>0</v>
      </c>
      <c r="BL280" s="15" t="s">
        <v>405</v>
      </c>
      <c r="BM280" s="133" t="s">
        <v>418</v>
      </c>
    </row>
    <row r="281" spans="2:65" s="1" customFormat="1" ht="11.25">
      <c r="B281" s="27"/>
      <c r="D281" s="135" t="s">
        <v>126</v>
      </c>
      <c r="F281" s="136" t="s">
        <v>417</v>
      </c>
      <c r="L281" s="27"/>
      <c r="M281" s="137"/>
      <c r="T281" s="51"/>
      <c r="AT281" s="15" t="s">
        <v>126</v>
      </c>
      <c r="AU281" s="15" t="s">
        <v>81</v>
      </c>
    </row>
    <row r="282" spans="2:65" s="1" customFormat="1" ht="11.25">
      <c r="B282" s="27"/>
      <c r="D282" s="138" t="s">
        <v>128</v>
      </c>
      <c r="F282" s="139" t="s">
        <v>419</v>
      </c>
      <c r="L282" s="27"/>
      <c r="M282" s="137"/>
      <c r="T282" s="51"/>
      <c r="AT282" s="15" t="s">
        <v>128</v>
      </c>
      <c r="AU282" s="15" t="s">
        <v>81</v>
      </c>
    </row>
    <row r="283" spans="2:65" s="11" customFormat="1" ht="22.9" customHeight="1">
      <c r="B283" s="111"/>
      <c r="D283" s="112" t="s">
        <v>70</v>
      </c>
      <c r="E283" s="120" t="s">
        <v>420</v>
      </c>
      <c r="F283" s="120" t="s">
        <v>421</v>
      </c>
      <c r="J283" s="121">
        <f>BK283</f>
        <v>0</v>
      </c>
      <c r="L283" s="111"/>
      <c r="M283" s="115"/>
      <c r="P283" s="116">
        <f>SUM(P284:P286)</f>
        <v>0</v>
      </c>
      <c r="R283" s="116">
        <f>SUM(R284:R286)</f>
        <v>0</v>
      </c>
      <c r="T283" s="117">
        <f>SUM(T284:T286)</f>
        <v>0</v>
      </c>
      <c r="AR283" s="112" t="s">
        <v>146</v>
      </c>
      <c r="AT283" s="118" t="s">
        <v>70</v>
      </c>
      <c r="AU283" s="118" t="s">
        <v>79</v>
      </c>
      <c r="AY283" s="112" t="s">
        <v>117</v>
      </c>
      <c r="BK283" s="119">
        <f>SUM(BK284:BK286)</f>
        <v>0</v>
      </c>
    </row>
    <row r="284" spans="2:65" s="1" customFormat="1" ht="14.45" customHeight="1">
      <c r="B284" s="122"/>
      <c r="C284" s="123" t="s">
        <v>422</v>
      </c>
      <c r="D284" s="123" t="s">
        <v>119</v>
      </c>
      <c r="E284" s="124" t="s">
        <v>423</v>
      </c>
      <c r="F284" s="125" t="s">
        <v>421</v>
      </c>
      <c r="G284" s="126" t="s">
        <v>404</v>
      </c>
      <c r="H284" s="127">
        <v>1</v>
      </c>
      <c r="I284" s="128"/>
      <c r="J284" s="128">
        <f>ROUND(I284*H284,2)</f>
        <v>0</v>
      </c>
      <c r="K284" s="125" t="s">
        <v>123</v>
      </c>
      <c r="L284" s="27"/>
      <c r="M284" s="129" t="s">
        <v>1</v>
      </c>
      <c r="N284" s="130" t="s">
        <v>36</v>
      </c>
      <c r="O284" s="131">
        <v>0</v>
      </c>
      <c r="P284" s="131">
        <f>O284*H284</f>
        <v>0</v>
      </c>
      <c r="Q284" s="131">
        <v>0</v>
      </c>
      <c r="R284" s="131">
        <f>Q284*H284</f>
        <v>0</v>
      </c>
      <c r="S284" s="131">
        <v>0</v>
      </c>
      <c r="T284" s="132">
        <f>S284*H284</f>
        <v>0</v>
      </c>
      <c r="AR284" s="133" t="s">
        <v>405</v>
      </c>
      <c r="AT284" s="133" t="s">
        <v>119</v>
      </c>
      <c r="AU284" s="133" t="s">
        <v>81</v>
      </c>
      <c r="AY284" s="15" t="s">
        <v>117</v>
      </c>
      <c r="BE284" s="134">
        <f>IF(N284="základní",J284,0)</f>
        <v>0</v>
      </c>
      <c r="BF284" s="134">
        <f>IF(N284="snížená",J284,0)</f>
        <v>0</v>
      </c>
      <c r="BG284" s="134">
        <f>IF(N284="zákl. přenesená",J284,0)</f>
        <v>0</v>
      </c>
      <c r="BH284" s="134">
        <f>IF(N284="sníž. přenesená",J284,0)</f>
        <v>0</v>
      </c>
      <c r="BI284" s="134">
        <f>IF(N284="nulová",J284,0)</f>
        <v>0</v>
      </c>
      <c r="BJ284" s="15" t="s">
        <v>79</v>
      </c>
      <c r="BK284" s="134">
        <f>ROUND(I284*H284,2)</f>
        <v>0</v>
      </c>
      <c r="BL284" s="15" t="s">
        <v>405</v>
      </c>
      <c r="BM284" s="133" t="s">
        <v>424</v>
      </c>
    </row>
    <row r="285" spans="2:65" s="1" customFormat="1" ht="11.25">
      <c r="B285" s="27"/>
      <c r="D285" s="135" t="s">
        <v>126</v>
      </c>
      <c r="F285" s="136" t="s">
        <v>421</v>
      </c>
      <c r="L285" s="27"/>
      <c r="M285" s="137"/>
      <c r="T285" s="51"/>
      <c r="AT285" s="15" t="s">
        <v>126</v>
      </c>
      <c r="AU285" s="15" t="s">
        <v>81</v>
      </c>
    </row>
    <row r="286" spans="2:65" s="1" customFormat="1" ht="11.25">
      <c r="B286" s="27"/>
      <c r="D286" s="138" t="s">
        <v>128</v>
      </c>
      <c r="F286" s="139" t="s">
        <v>425</v>
      </c>
      <c r="L286" s="27"/>
      <c r="M286" s="137"/>
      <c r="T286" s="51"/>
      <c r="AT286" s="15" t="s">
        <v>128</v>
      </c>
      <c r="AU286" s="15" t="s">
        <v>81</v>
      </c>
    </row>
    <row r="287" spans="2:65" s="11" customFormat="1" ht="22.9" customHeight="1">
      <c r="B287" s="111"/>
      <c r="D287" s="112" t="s">
        <v>70</v>
      </c>
      <c r="E287" s="120" t="s">
        <v>426</v>
      </c>
      <c r="F287" s="120" t="s">
        <v>427</v>
      </c>
      <c r="J287" s="121">
        <f>BK287</f>
        <v>0</v>
      </c>
      <c r="L287" s="111"/>
      <c r="M287" s="115"/>
      <c r="P287" s="116">
        <f>SUM(P288:P290)</f>
        <v>0</v>
      </c>
      <c r="R287" s="116">
        <f>SUM(R288:R290)</f>
        <v>0</v>
      </c>
      <c r="T287" s="117">
        <f>SUM(T288:T290)</f>
        <v>0</v>
      </c>
      <c r="AR287" s="112" t="s">
        <v>146</v>
      </c>
      <c r="AT287" s="118" t="s">
        <v>70</v>
      </c>
      <c r="AU287" s="118" t="s">
        <v>79</v>
      </c>
      <c r="AY287" s="112" t="s">
        <v>117</v>
      </c>
      <c r="BK287" s="119">
        <f>SUM(BK288:BK290)</f>
        <v>0</v>
      </c>
    </row>
    <row r="288" spans="2:65" s="1" customFormat="1" ht="14.45" customHeight="1">
      <c r="B288" s="122"/>
      <c r="C288" s="123" t="s">
        <v>428</v>
      </c>
      <c r="D288" s="123" t="s">
        <v>119</v>
      </c>
      <c r="E288" s="124" t="s">
        <v>429</v>
      </c>
      <c r="F288" s="125" t="s">
        <v>427</v>
      </c>
      <c r="G288" s="126" t="s">
        <v>404</v>
      </c>
      <c r="H288" s="127">
        <v>1</v>
      </c>
      <c r="I288" s="128"/>
      <c r="J288" s="128">
        <f>ROUND(I288*H288,2)</f>
        <v>0</v>
      </c>
      <c r="K288" s="125" t="s">
        <v>123</v>
      </c>
      <c r="L288" s="27"/>
      <c r="M288" s="129" t="s">
        <v>1</v>
      </c>
      <c r="N288" s="130" t="s">
        <v>36</v>
      </c>
      <c r="O288" s="131">
        <v>0</v>
      </c>
      <c r="P288" s="131">
        <f>O288*H288</f>
        <v>0</v>
      </c>
      <c r="Q288" s="131">
        <v>0</v>
      </c>
      <c r="R288" s="131">
        <f>Q288*H288</f>
        <v>0</v>
      </c>
      <c r="S288" s="131">
        <v>0</v>
      </c>
      <c r="T288" s="132">
        <f>S288*H288</f>
        <v>0</v>
      </c>
      <c r="AR288" s="133" t="s">
        <v>405</v>
      </c>
      <c r="AT288" s="133" t="s">
        <v>119</v>
      </c>
      <c r="AU288" s="133" t="s">
        <v>81</v>
      </c>
      <c r="AY288" s="15" t="s">
        <v>117</v>
      </c>
      <c r="BE288" s="134">
        <f>IF(N288="základní",J288,0)</f>
        <v>0</v>
      </c>
      <c r="BF288" s="134">
        <f>IF(N288="snížená",J288,0)</f>
        <v>0</v>
      </c>
      <c r="BG288" s="134">
        <f>IF(N288="zákl. přenesená",J288,0)</f>
        <v>0</v>
      </c>
      <c r="BH288" s="134">
        <f>IF(N288="sníž. přenesená",J288,0)</f>
        <v>0</v>
      </c>
      <c r="BI288" s="134">
        <f>IF(N288="nulová",J288,0)</f>
        <v>0</v>
      </c>
      <c r="BJ288" s="15" t="s">
        <v>79</v>
      </c>
      <c r="BK288" s="134">
        <f>ROUND(I288*H288,2)</f>
        <v>0</v>
      </c>
      <c r="BL288" s="15" t="s">
        <v>405</v>
      </c>
      <c r="BM288" s="133" t="s">
        <v>430</v>
      </c>
    </row>
    <row r="289" spans="2:65" s="1" customFormat="1" ht="11.25">
      <c r="B289" s="27"/>
      <c r="D289" s="135" t="s">
        <v>126</v>
      </c>
      <c r="F289" s="136" t="s">
        <v>427</v>
      </c>
      <c r="L289" s="27"/>
      <c r="M289" s="137"/>
      <c r="T289" s="51"/>
      <c r="AT289" s="15" t="s">
        <v>126</v>
      </c>
      <c r="AU289" s="15" t="s">
        <v>81</v>
      </c>
    </row>
    <row r="290" spans="2:65" s="1" customFormat="1" ht="11.25">
      <c r="B290" s="27"/>
      <c r="D290" s="138" t="s">
        <v>128</v>
      </c>
      <c r="F290" s="139" t="s">
        <v>431</v>
      </c>
      <c r="L290" s="27"/>
      <c r="M290" s="137"/>
      <c r="T290" s="51"/>
      <c r="AT290" s="15" t="s">
        <v>128</v>
      </c>
      <c r="AU290" s="15" t="s">
        <v>81</v>
      </c>
    </row>
    <row r="291" spans="2:65" s="11" customFormat="1" ht="22.9" customHeight="1">
      <c r="B291" s="111"/>
      <c r="D291" s="112" t="s">
        <v>70</v>
      </c>
      <c r="E291" s="120" t="s">
        <v>432</v>
      </c>
      <c r="F291" s="120" t="s">
        <v>433</v>
      </c>
      <c r="J291" s="121">
        <f>BK291</f>
        <v>0</v>
      </c>
      <c r="L291" s="111"/>
      <c r="M291" s="115"/>
      <c r="P291" s="116">
        <f>SUM(P292:P299)</f>
        <v>0</v>
      </c>
      <c r="R291" s="116">
        <f>SUM(R292:R299)</f>
        <v>0</v>
      </c>
      <c r="T291" s="117">
        <f>SUM(T292:T299)</f>
        <v>0</v>
      </c>
      <c r="AR291" s="112" t="s">
        <v>146</v>
      </c>
      <c r="AT291" s="118" t="s">
        <v>70</v>
      </c>
      <c r="AU291" s="118" t="s">
        <v>79</v>
      </c>
      <c r="AY291" s="112" t="s">
        <v>117</v>
      </c>
      <c r="BK291" s="119">
        <f>SUM(BK292:BK299)</f>
        <v>0</v>
      </c>
    </row>
    <row r="292" spans="2:65" s="1" customFormat="1" ht="14.45" customHeight="1">
      <c r="B292" s="122"/>
      <c r="C292" s="123" t="s">
        <v>434</v>
      </c>
      <c r="D292" s="123" t="s">
        <v>119</v>
      </c>
      <c r="E292" s="124" t="s">
        <v>435</v>
      </c>
      <c r="F292" s="125" t="s">
        <v>436</v>
      </c>
      <c r="G292" s="126" t="s">
        <v>404</v>
      </c>
      <c r="H292" s="127">
        <v>1</v>
      </c>
      <c r="I292" s="128"/>
      <c r="J292" s="128">
        <f>ROUND(I292*H292,2)</f>
        <v>0</v>
      </c>
      <c r="K292" s="125" t="s">
        <v>123</v>
      </c>
      <c r="L292" s="27"/>
      <c r="M292" s="129" t="s">
        <v>1</v>
      </c>
      <c r="N292" s="130" t="s">
        <v>36</v>
      </c>
      <c r="O292" s="131">
        <v>0</v>
      </c>
      <c r="P292" s="131">
        <f>O292*H292</f>
        <v>0</v>
      </c>
      <c r="Q292" s="131">
        <v>0</v>
      </c>
      <c r="R292" s="131">
        <f>Q292*H292</f>
        <v>0</v>
      </c>
      <c r="S292" s="131">
        <v>0</v>
      </c>
      <c r="T292" s="132">
        <f>S292*H292</f>
        <v>0</v>
      </c>
      <c r="AR292" s="133" t="s">
        <v>405</v>
      </c>
      <c r="AT292" s="133" t="s">
        <v>119</v>
      </c>
      <c r="AU292" s="133" t="s">
        <v>81</v>
      </c>
      <c r="AY292" s="15" t="s">
        <v>117</v>
      </c>
      <c r="BE292" s="134">
        <f>IF(N292="základní",J292,0)</f>
        <v>0</v>
      </c>
      <c r="BF292" s="134">
        <f>IF(N292="snížená",J292,0)</f>
        <v>0</v>
      </c>
      <c r="BG292" s="134">
        <f>IF(N292="zákl. přenesená",J292,0)</f>
        <v>0</v>
      </c>
      <c r="BH292" s="134">
        <f>IF(N292="sníž. přenesená",J292,0)</f>
        <v>0</v>
      </c>
      <c r="BI292" s="134">
        <f>IF(N292="nulová",J292,0)</f>
        <v>0</v>
      </c>
      <c r="BJ292" s="15" t="s">
        <v>79</v>
      </c>
      <c r="BK292" s="134">
        <f>ROUND(I292*H292,2)</f>
        <v>0</v>
      </c>
      <c r="BL292" s="15" t="s">
        <v>405</v>
      </c>
      <c r="BM292" s="133" t="s">
        <v>437</v>
      </c>
    </row>
    <row r="293" spans="2:65" s="1" customFormat="1" ht="11.25">
      <c r="B293" s="27"/>
      <c r="D293" s="135" t="s">
        <v>126</v>
      </c>
      <c r="F293" s="136" t="s">
        <v>436</v>
      </c>
      <c r="L293" s="27"/>
      <c r="M293" s="137"/>
      <c r="T293" s="51"/>
      <c r="AT293" s="15" t="s">
        <v>126</v>
      </c>
      <c r="AU293" s="15" t="s">
        <v>81</v>
      </c>
    </row>
    <row r="294" spans="2:65" s="1" customFormat="1" ht="11.25">
      <c r="B294" s="27"/>
      <c r="D294" s="138" t="s">
        <v>128</v>
      </c>
      <c r="F294" s="139" t="s">
        <v>438</v>
      </c>
      <c r="L294" s="27"/>
      <c r="M294" s="137"/>
      <c r="T294" s="51"/>
      <c r="AT294" s="15" t="s">
        <v>128</v>
      </c>
      <c r="AU294" s="15" t="s">
        <v>81</v>
      </c>
    </row>
    <row r="295" spans="2:65" s="1" customFormat="1" ht="39">
      <c r="B295" s="27"/>
      <c r="D295" s="135" t="s">
        <v>264</v>
      </c>
      <c r="F295" s="149" t="s">
        <v>439</v>
      </c>
      <c r="L295" s="27"/>
      <c r="M295" s="137"/>
      <c r="T295" s="51"/>
      <c r="AT295" s="15" t="s">
        <v>264</v>
      </c>
      <c r="AU295" s="15" t="s">
        <v>81</v>
      </c>
    </row>
    <row r="296" spans="2:65" s="1" customFormat="1" ht="14.45" customHeight="1">
      <c r="B296" s="122"/>
      <c r="C296" s="123" t="s">
        <v>440</v>
      </c>
      <c r="D296" s="123" t="s">
        <v>119</v>
      </c>
      <c r="E296" s="124" t="s">
        <v>441</v>
      </c>
      <c r="F296" s="125" t="s">
        <v>442</v>
      </c>
      <c r="G296" s="126" t="s">
        <v>404</v>
      </c>
      <c r="H296" s="127">
        <v>1</v>
      </c>
      <c r="I296" s="128"/>
      <c r="J296" s="128">
        <f>ROUND(I296*H296,2)</f>
        <v>0</v>
      </c>
      <c r="K296" s="125" t="s">
        <v>123</v>
      </c>
      <c r="L296" s="27"/>
      <c r="M296" s="129" t="s">
        <v>1</v>
      </c>
      <c r="N296" s="130" t="s">
        <v>36</v>
      </c>
      <c r="O296" s="131">
        <v>0</v>
      </c>
      <c r="P296" s="131">
        <f>O296*H296</f>
        <v>0</v>
      </c>
      <c r="Q296" s="131">
        <v>0</v>
      </c>
      <c r="R296" s="131">
        <f>Q296*H296</f>
        <v>0</v>
      </c>
      <c r="S296" s="131">
        <v>0</v>
      </c>
      <c r="T296" s="132">
        <f>S296*H296</f>
        <v>0</v>
      </c>
      <c r="AR296" s="133" t="s">
        <v>405</v>
      </c>
      <c r="AT296" s="133" t="s">
        <v>119</v>
      </c>
      <c r="AU296" s="133" t="s">
        <v>81</v>
      </c>
      <c r="AY296" s="15" t="s">
        <v>117</v>
      </c>
      <c r="BE296" s="134">
        <f>IF(N296="základní",J296,0)</f>
        <v>0</v>
      </c>
      <c r="BF296" s="134">
        <f>IF(N296="snížená",J296,0)</f>
        <v>0</v>
      </c>
      <c r="BG296" s="134">
        <f>IF(N296="zákl. přenesená",J296,0)</f>
        <v>0</v>
      </c>
      <c r="BH296" s="134">
        <f>IF(N296="sníž. přenesená",J296,0)</f>
        <v>0</v>
      </c>
      <c r="BI296" s="134">
        <f>IF(N296="nulová",J296,0)</f>
        <v>0</v>
      </c>
      <c r="BJ296" s="15" t="s">
        <v>79</v>
      </c>
      <c r="BK296" s="134">
        <f>ROUND(I296*H296,2)</f>
        <v>0</v>
      </c>
      <c r="BL296" s="15" t="s">
        <v>405</v>
      </c>
      <c r="BM296" s="133" t="s">
        <v>443</v>
      </c>
    </row>
    <row r="297" spans="2:65" s="1" customFormat="1" ht="11.25">
      <c r="B297" s="27"/>
      <c r="D297" s="135" t="s">
        <v>126</v>
      </c>
      <c r="F297" s="136" t="s">
        <v>442</v>
      </c>
      <c r="L297" s="27"/>
      <c r="M297" s="137"/>
      <c r="T297" s="51"/>
      <c r="AT297" s="15" t="s">
        <v>126</v>
      </c>
      <c r="AU297" s="15" t="s">
        <v>81</v>
      </c>
    </row>
    <row r="298" spans="2:65" s="1" customFormat="1" ht="11.25">
      <c r="B298" s="27"/>
      <c r="D298" s="138" t="s">
        <v>128</v>
      </c>
      <c r="F298" s="139" t="s">
        <v>444</v>
      </c>
      <c r="L298" s="27"/>
      <c r="M298" s="137"/>
      <c r="T298" s="51"/>
      <c r="AT298" s="15" t="s">
        <v>128</v>
      </c>
      <c r="AU298" s="15" t="s">
        <v>81</v>
      </c>
    </row>
    <row r="299" spans="2:65" s="1" customFormat="1" ht="19.5">
      <c r="B299" s="27"/>
      <c r="D299" s="135" t="s">
        <v>264</v>
      </c>
      <c r="F299" s="149" t="s">
        <v>445</v>
      </c>
      <c r="L299" s="27"/>
      <c r="M299" s="162"/>
      <c r="N299" s="163"/>
      <c r="O299" s="163"/>
      <c r="P299" s="163"/>
      <c r="Q299" s="163"/>
      <c r="R299" s="163"/>
      <c r="S299" s="163"/>
      <c r="T299" s="164"/>
      <c r="AT299" s="15" t="s">
        <v>264</v>
      </c>
      <c r="AU299" s="15" t="s">
        <v>81</v>
      </c>
    </row>
    <row r="300" spans="2:65" s="1" customFormat="1" ht="6.95" customHeight="1">
      <c r="B300" s="39"/>
      <c r="C300" s="40"/>
      <c r="D300" s="40"/>
      <c r="E300" s="40"/>
      <c r="F300" s="40"/>
      <c r="G300" s="40"/>
      <c r="H300" s="40"/>
      <c r="I300" s="40"/>
      <c r="J300" s="40"/>
      <c r="K300" s="40"/>
      <c r="L300" s="27"/>
    </row>
  </sheetData>
  <autoFilter ref="C127:K299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hyperlinks>
    <hyperlink ref="F133" r:id="rId1" xr:uid="{00000000-0004-0000-0100-000000000000}"/>
    <hyperlink ref="F136" r:id="rId2" xr:uid="{00000000-0004-0000-0100-000001000000}"/>
    <hyperlink ref="F139" r:id="rId3" xr:uid="{00000000-0004-0000-0100-000002000000}"/>
    <hyperlink ref="F142" r:id="rId4" xr:uid="{00000000-0004-0000-0100-000003000000}"/>
    <hyperlink ref="F145" r:id="rId5" xr:uid="{00000000-0004-0000-0100-000004000000}"/>
    <hyperlink ref="F148" r:id="rId6" xr:uid="{00000000-0004-0000-0100-000005000000}"/>
    <hyperlink ref="F151" r:id="rId7" xr:uid="{00000000-0004-0000-0100-000006000000}"/>
    <hyperlink ref="F154" r:id="rId8" xr:uid="{00000000-0004-0000-0100-000007000000}"/>
    <hyperlink ref="F157" r:id="rId9" xr:uid="{00000000-0004-0000-0100-000008000000}"/>
    <hyperlink ref="F160" r:id="rId10" xr:uid="{00000000-0004-0000-0100-000009000000}"/>
    <hyperlink ref="F163" r:id="rId11" xr:uid="{00000000-0004-0000-0100-00000A000000}"/>
    <hyperlink ref="F166" r:id="rId12" xr:uid="{00000000-0004-0000-0100-00000B000000}"/>
    <hyperlink ref="F169" r:id="rId13" xr:uid="{00000000-0004-0000-0100-00000C000000}"/>
    <hyperlink ref="F172" r:id="rId14" xr:uid="{00000000-0004-0000-0100-00000D000000}"/>
    <hyperlink ref="F175" r:id="rId15" xr:uid="{00000000-0004-0000-0100-00000E000000}"/>
    <hyperlink ref="F178" r:id="rId16" xr:uid="{00000000-0004-0000-0100-00000F000000}"/>
    <hyperlink ref="F181" r:id="rId17" xr:uid="{00000000-0004-0000-0100-000010000000}"/>
    <hyperlink ref="F186" r:id="rId18" xr:uid="{00000000-0004-0000-0100-000011000000}"/>
    <hyperlink ref="F190" r:id="rId19" xr:uid="{00000000-0004-0000-0100-000012000000}"/>
    <hyperlink ref="F193" r:id="rId20" xr:uid="{00000000-0004-0000-0100-000013000000}"/>
    <hyperlink ref="F196" r:id="rId21" xr:uid="{00000000-0004-0000-0100-000014000000}"/>
    <hyperlink ref="F205" r:id="rId22" xr:uid="{00000000-0004-0000-0100-000015000000}"/>
    <hyperlink ref="F218" r:id="rId23" xr:uid="{00000000-0004-0000-0100-000016000000}"/>
    <hyperlink ref="F227" r:id="rId24" xr:uid="{00000000-0004-0000-0100-000017000000}"/>
    <hyperlink ref="F232" r:id="rId25" xr:uid="{00000000-0004-0000-0100-000018000000}"/>
    <hyperlink ref="F235" r:id="rId26" xr:uid="{00000000-0004-0000-0100-000019000000}"/>
    <hyperlink ref="F238" r:id="rId27" xr:uid="{00000000-0004-0000-0100-00001A000000}"/>
    <hyperlink ref="F241" r:id="rId28" xr:uid="{00000000-0004-0000-0100-00001B000000}"/>
    <hyperlink ref="F250" r:id="rId29" xr:uid="{00000000-0004-0000-0100-00001C000000}"/>
    <hyperlink ref="F253" r:id="rId30" xr:uid="{00000000-0004-0000-0100-00001D000000}"/>
    <hyperlink ref="F256" r:id="rId31" xr:uid="{00000000-0004-0000-0100-00001E000000}"/>
    <hyperlink ref="F259" r:id="rId32" xr:uid="{00000000-0004-0000-0100-00001F000000}"/>
    <hyperlink ref="F262" r:id="rId33" xr:uid="{00000000-0004-0000-0100-000020000000}"/>
    <hyperlink ref="F265" r:id="rId34" xr:uid="{00000000-0004-0000-0100-000021000000}"/>
    <hyperlink ref="F269" r:id="rId35" xr:uid="{00000000-0004-0000-0100-000022000000}"/>
    <hyperlink ref="F274" r:id="rId36" xr:uid="{00000000-0004-0000-0100-000023000000}"/>
    <hyperlink ref="F278" r:id="rId37" xr:uid="{00000000-0004-0000-0100-000024000000}"/>
    <hyperlink ref="F282" r:id="rId38" xr:uid="{00000000-0004-0000-0100-000025000000}"/>
    <hyperlink ref="F286" r:id="rId39" xr:uid="{00000000-0004-0000-0100-000026000000}"/>
    <hyperlink ref="F290" r:id="rId40" xr:uid="{00000000-0004-0000-0100-000027000000}"/>
    <hyperlink ref="F294" r:id="rId41" xr:uid="{00000000-0004-0000-0100-000028000000}"/>
    <hyperlink ref="F298" r:id="rId42" xr:uid="{00000000-0004-0000-0100-000029000000}"/>
  </hyperlinks>
  <pageMargins left="0.39374999999999999" right="0.39374999999999999" top="0.39374999999999999" bottom="0.39374999999999999" header="0" footer="0"/>
  <pageSetup paperSize="9" scale="71" fitToHeight="100" orientation="portrait" blackAndWhite="1" r:id="rId43"/>
  <headerFooter>
    <oddFooter>&amp;CStrana &amp;P z &amp;N</oddFooter>
  </headerFooter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stav - Soupis předpokláda...</vt:lpstr>
      <vt:lpstr>'Rekapitulace stavby'!Názvy_tisku</vt:lpstr>
      <vt:lpstr>'stav - Soupis předpokláda...'!Názvy_tisku</vt:lpstr>
      <vt:lpstr>'Rekapitulace stavby'!Oblast_tisku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Havlista-PC\Havlista</dc:creator>
  <cp:lastModifiedBy>tomas</cp:lastModifiedBy>
  <cp:lastPrinted>2025-03-13T07:36:54Z</cp:lastPrinted>
  <dcterms:created xsi:type="dcterms:W3CDTF">2025-03-12T14:32:18Z</dcterms:created>
  <dcterms:modified xsi:type="dcterms:W3CDTF">2025-03-13T07:37:03Z</dcterms:modified>
</cp:coreProperties>
</file>