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A:\PKV BUILD\113. Roman Mikulčík\PD\"/>
    </mc:Choice>
  </mc:AlternateContent>
  <xr:revisionPtr revIDLastSave="0" documentId="8_{4797F02A-DCEE-43B2-97B8-70FE430A89B9}" xr6:coauthVersionLast="46" xr6:coauthVersionMax="46" xr10:uidLastSave="{00000000-0000-0000-0000-000000000000}"/>
  <bookViews>
    <workbookView xWindow="3510" yWindow="960" windowWidth="14265" windowHeight="15240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Pol'!$A$1:$U$49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2" l="1"/>
  <c r="I53" i="1"/>
  <c r="G47" i="12" l="1"/>
  <c r="M47" i="12" s="1"/>
  <c r="G46" i="12"/>
  <c r="M46" i="12" s="1"/>
  <c r="G44" i="12"/>
  <c r="G42" i="12"/>
  <c r="M42" i="12" s="1"/>
  <c r="M39" i="12" s="1"/>
  <c r="G40" i="12"/>
  <c r="G37" i="12"/>
  <c r="M37" i="12" s="1"/>
  <c r="G38" i="12"/>
  <c r="M38" i="12" s="1"/>
  <c r="G36" i="12"/>
  <c r="M36" i="12" s="1"/>
  <c r="G32" i="12"/>
  <c r="M32" i="12" s="1"/>
  <c r="G33" i="12"/>
  <c r="M33" i="12" s="1"/>
  <c r="G34" i="12"/>
  <c r="M34" i="12" s="1"/>
  <c r="G31" i="12"/>
  <c r="M31" i="12" s="1"/>
  <c r="G28" i="12"/>
  <c r="M28" i="12" s="1"/>
  <c r="G29" i="12"/>
  <c r="M29" i="12" s="1"/>
  <c r="G27" i="12"/>
  <c r="M27" i="12" s="1"/>
  <c r="G10" i="12"/>
  <c r="M10" i="12" s="1"/>
  <c r="G11" i="12"/>
  <c r="M11" i="12" s="1"/>
  <c r="G12" i="12"/>
  <c r="G13" i="12"/>
  <c r="M13" i="12" s="1"/>
  <c r="G14" i="12"/>
  <c r="M14" i="12" s="1"/>
  <c r="G15" i="12"/>
  <c r="M15" i="12" s="1"/>
  <c r="G16" i="12"/>
  <c r="M16" i="12" s="1"/>
  <c r="G17" i="12"/>
  <c r="M17" i="12" s="1"/>
  <c r="G18" i="12"/>
  <c r="G19" i="12"/>
  <c r="M19" i="12" s="1"/>
  <c r="G20" i="12"/>
  <c r="M20" i="12" s="1"/>
  <c r="G21" i="12"/>
  <c r="M21" i="12" s="1"/>
  <c r="G22" i="12"/>
  <c r="M22" i="12" s="1"/>
  <c r="G23" i="12"/>
  <c r="M23" i="12" s="1"/>
  <c r="G24" i="12"/>
  <c r="G25" i="12"/>
  <c r="M25" i="12" s="1"/>
  <c r="G9" i="12"/>
  <c r="M9" i="12" s="1"/>
  <c r="G8" i="12"/>
  <c r="I47" i="1" s="1"/>
  <c r="I9" i="12"/>
  <c r="K9" i="12"/>
  <c r="O9" i="12"/>
  <c r="Q9" i="12"/>
  <c r="U9" i="12"/>
  <c r="I10" i="12"/>
  <c r="K10" i="12"/>
  <c r="O10" i="12"/>
  <c r="Q10" i="12"/>
  <c r="U10" i="12"/>
  <c r="I11" i="12"/>
  <c r="K11" i="12"/>
  <c r="O11" i="12"/>
  <c r="Q11" i="12"/>
  <c r="U11" i="12"/>
  <c r="I12" i="12"/>
  <c r="K12" i="12"/>
  <c r="M12" i="12"/>
  <c r="O12" i="12"/>
  <c r="Q12" i="12"/>
  <c r="U12" i="12"/>
  <c r="I13" i="12"/>
  <c r="K13" i="12"/>
  <c r="O13" i="12"/>
  <c r="Q13" i="12"/>
  <c r="U13" i="12"/>
  <c r="I14" i="12"/>
  <c r="K14" i="12"/>
  <c r="O14" i="12"/>
  <c r="Q14" i="12"/>
  <c r="U14" i="12"/>
  <c r="I15" i="12"/>
  <c r="K15" i="12"/>
  <c r="O15" i="12"/>
  <c r="Q15" i="12"/>
  <c r="U15" i="12"/>
  <c r="I16" i="12"/>
  <c r="K16" i="12"/>
  <c r="O16" i="12"/>
  <c r="Q16" i="12"/>
  <c r="U16" i="12"/>
  <c r="I17" i="12"/>
  <c r="K17" i="12"/>
  <c r="O17" i="12"/>
  <c r="Q17" i="12"/>
  <c r="U17" i="12"/>
  <c r="I18" i="12"/>
  <c r="K18" i="12"/>
  <c r="M18" i="12"/>
  <c r="O18" i="12"/>
  <c r="Q18" i="12"/>
  <c r="U18" i="12"/>
  <c r="I19" i="12"/>
  <c r="K19" i="12"/>
  <c r="O19" i="12"/>
  <c r="Q19" i="12"/>
  <c r="U19" i="12"/>
  <c r="I20" i="12"/>
  <c r="K20" i="12"/>
  <c r="O20" i="12"/>
  <c r="Q20" i="12"/>
  <c r="U20" i="12"/>
  <c r="I21" i="12"/>
  <c r="K21" i="12"/>
  <c r="O21" i="12"/>
  <c r="Q21" i="12"/>
  <c r="U21" i="12"/>
  <c r="I22" i="12"/>
  <c r="K22" i="12"/>
  <c r="O22" i="12"/>
  <c r="Q22" i="12"/>
  <c r="U22" i="12"/>
  <c r="I23" i="12"/>
  <c r="K23" i="12"/>
  <c r="O23" i="12"/>
  <c r="Q23" i="12"/>
  <c r="U23" i="12"/>
  <c r="I24" i="12"/>
  <c r="K24" i="12"/>
  <c r="M24" i="12"/>
  <c r="O24" i="12"/>
  <c r="Q24" i="12"/>
  <c r="U24" i="12"/>
  <c r="I25" i="12"/>
  <c r="K25" i="12"/>
  <c r="O25" i="12"/>
  <c r="Q25" i="12"/>
  <c r="U25" i="12"/>
  <c r="G26" i="12"/>
  <c r="I48" i="1" s="1"/>
  <c r="I27" i="12"/>
  <c r="K27" i="12"/>
  <c r="O27" i="12"/>
  <c r="Q27" i="12"/>
  <c r="Q26" i="12" s="1"/>
  <c r="U27" i="12"/>
  <c r="I28" i="12"/>
  <c r="K28" i="12"/>
  <c r="O28" i="12"/>
  <c r="Q28" i="12"/>
  <c r="U28" i="12"/>
  <c r="I29" i="12"/>
  <c r="K29" i="12"/>
  <c r="O29" i="12"/>
  <c r="Q29" i="12"/>
  <c r="U29" i="12"/>
  <c r="I31" i="12"/>
  <c r="K31" i="12"/>
  <c r="O31" i="12"/>
  <c r="Q31" i="12"/>
  <c r="U31" i="12"/>
  <c r="I32" i="12"/>
  <c r="K32" i="12"/>
  <c r="O32" i="12"/>
  <c r="Q32" i="12"/>
  <c r="U32" i="12"/>
  <c r="I33" i="12"/>
  <c r="K33" i="12"/>
  <c r="O33" i="12"/>
  <c r="Q33" i="12"/>
  <c r="U33" i="12"/>
  <c r="I34" i="12"/>
  <c r="K34" i="12"/>
  <c r="O34" i="12"/>
  <c r="Q34" i="12"/>
  <c r="U34" i="12"/>
  <c r="G35" i="12"/>
  <c r="I50" i="1" s="1"/>
  <c r="I36" i="12"/>
  <c r="K36" i="12"/>
  <c r="O36" i="12"/>
  <c r="Q36" i="12"/>
  <c r="U36" i="12"/>
  <c r="I37" i="12"/>
  <c r="K37" i="12"/>
  <c r="O37" i="12"/>
  <c r="Q37" i="12"/>
  <c r="U37" i="12"/>
  <c r="I38" i="12"/>
  <c r="K38" i="12"/>
  <c r="O38" i="12"/>
  <c r="Q38" i="12"/>
  <c r="U38" i="12"/>
  <c r="G39" i="12"/>
  <c r="I51" i="1" s="1"/>
  <c r="I40" i="12"/>
  <c r="K40" i="12"/>
  <c r="M40" i="12"/>
  <c r="O40" i="12"/>
  <c r="Q40" i="12"/>
  <c r="U40" i="12"/>
  <c r="I42" i="12"/>
  <c r="K42" i="12"/>
  <c r="K39" i="12" s="1"/>
  <c r="O42" i="12"/>
  <c r="Q42" i="12"/>
  <c r="U42" i="12"/>
  <c r="U39" i="12" s="1"/>
  <c r="G43" i="12"/>
  <c r="I52" i="1" s="1"/>
  <c r="I44" i="12"/>
  <c r="I43" i="12" s="1"/>
  <c r="K44" i="12"/>
  <c r="K43" i="12" s="1"/>
  <c r="M44" i="12"/>
  <c r="M43" i="12" s="1"/>
  <c r="O44" i="12"/>
  <c r="O43" i="12" s="1"/>
  <c r="Q44" i="12"/>
  <c r="Q43" i="12" s="1"/>
  <c r="U44" i="12"/>
  <c r="U43" i="12" s="1"/>
  <c r="G45" i="12"/>
  <c r="I46" i="12"/>
  <c r="K46" i="12"/>
  <c r="O46" i="12"/>
  <c r="O45" i="12" s="1"/>
  <c r="Q46" i="12"/>
  <c r="U46" i="12"/>
  <c r="I47" i="12"/>
  <c r="K47" i="12"/>
  <c r="K45" i="12" s="1"/>
  <c r="O47" i="12"/>
  <c r="Q47" i="12"/>
  <c r="U47" i="12"/>
  <c r="U45" i="12" s="1"/>
  <c r="F40" i="1"/>
  <c r="G40" i="1"/>
  <c r="H40" i="1"/>
  <c r="I40" i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G30" i="12" l="1"/>
  <c r="I49" i="1" s="1"/>
  <c r="I54" i="1" s="1"/>
  <c r="M45" i="12"/>
  <c r="I17" i="1"/>
  <c r="I39" i="12"/>
  <c r="K35" i="12"/>
  <c r="M30" i="12"/>
  <c r="O26" i="12"/>
  <c r="Q8" i="12"/>
  <c r="I35" i="12"/>
  <c r="K30" i="12"/>
  <c r="M26" i="12"/>
  <c r="O8" i="12"/>
  <c r="I45" i="12"/>
  <c r="Q39" i="12"/>
  <c r="U35" i="12"/>
  <c r="I30" i="12"/>
  <c r="K26" i="12"/>
  <c r="M8" i="12"/>
  <c r="M35" i="12"/>
  <c r="O39" i="12"/>
  <c r="Q35" i="12"/>
  <c r="U30" i="12"/>
  <c r="I26" i="12"/>
  <c r="K8" i="12"/>
  <c r="O30" i="12"/>
  <c r="U8" i="12"/>
  <c r="Q45" i="12"/>
  <c r="O35" i="12"/>
  <c r="Q30" i="12"/>
  <c r="U26" i="12"/>
  <c r="I8" i="12"/>
  <c r="I16" i="1" l="1"/>
  <c r="I21" i="1"/>
  <c r="G23" i="1" s="1"/>
  <c r="G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<sst xmlns="http://schemas.openxmlformats.org/spreadsheetml/2006/main" count="286" uniqueCount="171">
  <si>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</si>
  <si>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</si>
  <si>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</si>
  <si>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</si>
  <si>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</si>
  <si>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</si>
  <si>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</si>
  <si>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</si>
  <si>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</si>
  <si>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</si>
  <si>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</si>
  <si>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</si>
  <si>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</si>
  <si>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</si>
  <si>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</si>
  <si>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</si>
  <si>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</si>
  <si>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</si>
  <si>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</si>
  <si>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</si>
  <si>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</si>
  <si>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</si>
  <si>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</si>
  <si>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</si>
  <si>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</si>
  <si>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</si>
  <si>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</si>
  <si>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</si>
  <si>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</si>
  <si>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</si>
  <si>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</si>
  <si>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</si>
  <si>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</si>
  <si>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</si>
  <si>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</si>
  <si>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</si>
  <si>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</si>
  <si>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</si>
  <si>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</si>
  <si>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</si>
  <si>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</si>
  <si>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</si>
  <si>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</si>
  <si>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</si>
  <si>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</si>
  <si>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Provozovna Bar bar - tepelně technická opatření</t>
  </si>
  <si>
    <t>Roman Mikulčík</t>
  </si>
  <si>
    <t>Mládežnická 2739</t>
  </si>
  <si>
    <t>Žatec</t>
  </si>
  <si>
    <t>43801</t>
  </si>
  <si>
    <t>65111621</t>
  </si>
  <si>
    <t>CZ7304075944</t>
  </si>
  <si>
    <t>Celkem za stavbu</t>
  </si>
  <si>
    <t>CZK</t>
  </si>
  <si>
    <t>Rekapitulace dílů</t>
  </si>
  <si>
    <t>Typ dílu</t>
  </si>
  <si>
    <t>62</t>
  </si>
  <si>
    <t>Upravy povrchů vnější</t>
  </si>
  <si>
    <t>94</t>
  </si>
  <si>
    <t>Lešení a stavební výtahy</t>
  </si>
  <si>
    <t>97</t>
  </si>
  <si>
    <t>Prorážení otvorů</t>
  </si>
  <si>
    <t>713</t>
  </si>
  <si>
    <t>Izolace tepelné</t>
  </si>
  <si>
    <t>762</t>
  </si>
  <si>
    <t>Konstrukce tesařské</t>
  </si>
  <si>
    <t>765</t>
  </si>
  <si>
    <t>Krytiny tvrdé</t>
  </si>
  <si>
    <t>767</t>
  </si>
  <si>
    <t>Konstrukce zámečnické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</si>
  <si>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</si>
  <si>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</si>
  <si>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</si>
  <si>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</si>
  <si>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</si>
  <si>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</si>
  <si>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</si>
  <si>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</si>
  <si>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</si>
  <si>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</si>
  <si>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</si>
  <si>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</si>
  <si>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</si>
  <si>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</si>
  <si>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</si>
  <si>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</si>
  <si>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</si>
  <si>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</si>
  <si>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</si>
  <si>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</si>
  <si>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</si>
  <si>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</si>
  <si>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</si>
  <si>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</si>
  <si>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</si>
  <si>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</si>
  <si>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</si>
  <si>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</si>
  <si>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</si>
  <si>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622211011</t>
  </si>
  <si>
    <t>Montáž kontaktního zateplení vnějších stěn z, polystyrénových desek tl do 160 mm</t>
  </si>
  <si>
    <t>m2</t>
  </si>
  <si>
    <t>POL1_0</t>
  </si>
  <si>
    <t>283759360</t>
  </si>
  <si>
    <t>deska fasádní polystyrénová EPS 70 F , 1000 x 500 x 100 mm</t>
  </si>
  <si>
    <t>283759368</t>
  </si>
  <si>
    <t>deska fasádní polystyrénová EPS 70 F , 1000 x 500 x 160 mm</t>
  </si>
  <si>
    <t>283764220</t>
  </si>
  <si>
    <t>deska z extrudovaného polystyrénu XPS 100 mm			, 1000 x 500 x 100 mm, sokl</t>
  </si>
  <si>
    <t>28376422Í</t>
  </si>
  <si>
    <t>deska z extrudovaného polystyrénu XPS 100 mm			, 1000 x 500 x 160 mm, sokl</t>
  </si>
  <si>
    <t>622251101</t>
  </si>
  <si>
    <t>Příplatek k cenám kontaktního zateplení stěn, za použití tepelněizolačních zátek z polystyrenu</t>
  </si>
  <si>
    <t>Natažení stěrky s výztužnou tkaninou</t>
  </si>
  <si>
    <t>646497355</t>
  </si>
  <si>
    <t>Lepidlo , sklovláknitá armovací tkanina VERTEX R 131</t>
  </si>
  <si>
    <t>POL3_0</t>
  </si>
  <si>
    <t>622143003</t>
  </si>
  <si>
    <t>Montáž omítkových plastových nebo pozinkovaných, rohových profilů s tkaninou</t>
  </si>
  <si>
    <t>m</t>
  </si>
  <si>
    <t>590514800</t>
  </si>
  <si>
    <t>lišta rohová Al 10/10 cm s tkaninou bal. 2,5 m</t>
  </si>
  <si>
    <t>622252002</t>
  </si>
  <si>
    <t>Montáž ostatních lišt kontaktního zateplení</t>
  </si>
  <si>
    <t>590514751</t>
  </si>
  <si>
    <t>profil okenní začišťovací s tkaninou Apu</t>
  </si>
  <si>
    <t>590515120</t>
  </si>
  <si>
    <t xml:space="preserve">profil parapetní </t>
  </si>
  <si>
    <t>590514801</t>
  </si>
  <si>
    <t>lišta rohová /okenní/</t>
  </si>
  <si>
    <t>622531021</t>
  </si>
  <si>
    <t>Tenkovrstvá silikonová zrnitá omítka tl. 1,5 mm , včetně penetrace vnějších stěn</t>
  </si>
  <si>
    <t>629991011</t>
  </si>
  <si>
    <t>Zakrytí výplní otvorů a svislých ploch fólií , přilepenou lepící páskou</t>
  </si>
  <si>
    <t>629995101</t>
  </si>
  <si>
    <t>Očištění vnějších ploch tlakovou vodou</t>
  </si>
  <si>
    <t>941941031R00</t>
  </si>
  <si>
    <t>Montáž lešení leh.řad.s podlahami,š.do 1 m, H 10 m</t>
  </si>
  <si>
    <t>941941111R00</t>
  </si>
  <si>
    <t>Pronájem lešení za den</t>
  </si>
  <si>
    <t>941941831RT4</t>
  </si>
  <si>
    <t>Demontáž lešení leh.řad.s podlahami,š.1 m, H 10 m</t>
  </si>
  <si>
    <t>979990201R00</t>
  </si>
  <si>
    <t>Poplatek za skládku suti -azbestocementové výrobky</t>
  </si>
  <si>
    <t>t</t>
  </si>
  <si>
    <t>979012112R00</t>
  </si>
  <si>
    <t>Svislá doprava suti na výšku do 3,5 m</t>
  </si>
  <si>
    <t>979081111RT3</t>
  </si>
  <si>
    <t>Odvoz suti a vybour. hmot na skládku do 1 km, kontejner 7 t</t>
  </si>
  <si>
    <t>979081121R00</t>
  </si>
  <si>
    <t>Příplatek k odvozu za každý další 1 km</t>
  </si>
  <si>
    <t>713111211RK2</t>
  </si>
  <si>
    <t>M+D TOPDEK AL BARRIER, folie</t>
  </si>
  <si>
    <t>71311121213</t>
  </si>
  <si>
    <t>M+D DEKTEN MULTI-PRO II</t>
  </si>
  <si>
    <t>M+D TOPDEK 022 PIR FD 160 mm</t>
  </si>
  <si>
    <t>762441111RT2</t>
  </si>
  <si>
    <t>M+D OSB EUROSTRAND v tl. 18 mm</t>
  </si>
  <si>
    <t>762340130RAA</t>
  </si>
  <si>
    <t>Laťování střech rozteč 22 cm, impregnace, latě 4 x 6 cm, včetně dodávky řeziva</t>
  </si>
  <si>
    <t>POL2_0</t>
  </si>
  <si>
    <t>765321810R00</t>
  </si>
  <si>
    <t>767390010RAA</t>
  </si>
  <si>
    <t>767390056GHJ</t>
  </si>
  <si>
    <t>Střešní krytina MAXI DEK hřebenáč, včet. doplňků</t>
  </si>
  <si>
    <t/>
  </si>
  <si>
    <t>END</t>
  </si>
  <si>
    <t>Demontáž azbestocement.čtverců na bednění, do suti, včetně likvidace způsobilou osobou</t>
  </si>
  <si>
    <t>KVH dřevěné vzpěry vč. Opracování CNC, spojovacích prostředků (závitové tyče+vruty), montáž + doprava(vč. jeřábu)</t>
  </si>
  <si>
    <t>ks</t>
  </si>
  <si>
    <t xml:space="preserve">Střešní krytina MAXI DEK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</si>
</sst>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4" borderId="6" xfId="0" applyNumberFormat="1" applyFont="1" applyFill="1" applyBorder="1" applyAlignment="1">
      <alignment wrapText="1" shrinkToFit="1"/>
    </xf>
    <xf numFmtId="3" fontId="15" fillId="4" borderId="6" xfId="0" applyNumberFormat="1" applyFont="1" applyFill="1" applyBorder="1" applyAlignment="1">
      <alignment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4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1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vertical="center"/>
    </xf>
    <xf numFmtId="4" fontId="3" fillId="0" borderId="34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horizontal="center" vertical="center"/>
    </xf>
    <xf numFmtId="4" fontId="3" fillId="0" borderId="37" xfId="0" applyNumberFormat="1" applyFont="1" applyBorder="1" applyAlignment="1">
      <alignment vertical="center"/>
    </xf>
    <xf numFmtId="4" fontId="3" fillId="4" borderId="37" xfId="0" applyNumberFormat="1" applyFont="1" applyFill="1" applyBorder="1" applyAlignment="1">
      <alignment horizontal="center"/>
    </xf>
    <xf numFmtId="4" fontId="3" fillId="4" borderId="37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8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3" borderId="44" xfId="0" applyFill="1" applyBorder="1"/>
    <xf numFmtId="49" fontId="0" fillId="3" borderId="41" xfId="0" applyNumberFormat="1" applyFill="1" applyBorder="1" applyAlignment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0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7" xfId="0" applyFill="1" applyBorder="1" applyAlignment="1">
      <alignment vertical="top"/>
    </xf>
    <xf numFmtId="0" fontId="0" fillId="3" borderId="48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5" xfId="0" applyFont="1" applyBorder="1" applyAlignment="1">
      <alignment vertical="top" shrinkToFit="1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6" xfId="0" applyFill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4" xfId="0" applyNumberFormat="1" applyFont="1" applyBorder="1" applyAlignment="1">
      <alignment vertical="top" shrinkToFit="1"/>
    </xf>
    <xf numFmtId="164" fontId="0" fillId="3" borderId="37" xfId="0" applyNumberFormat="1" applyFill="1" applyBorder="1" applyAlignment="1">
      <alignment vertical="top" shrinkToFit="1"/>
    </xf>
    <xf numFmtId="4" fontId="17" fillId="0" borderId="34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0" fontId="0" fillId="3" borderId="52" xfId="0" applyFill="1" applyBorder="1" applyAlignment="1">
      <alignment vertical="top"/>
    </xf>
    <xf numFmtId="164" fontId="0" fillId="3" borderId="47" xfId="0" applyNumberFormat="1" applyFill="1" applyBorder="1" applyAlignment="1">
      <alignment vertical="top"/>
    </xf>
    <xf numFmtId="4" fontId="0" fillId="3" borderId="47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6" xfId="0" applyFont="1" applyBorder="1" applyAlignment="1">
      <alignment vertical="top" shrinkToFit="1"/>
    </xf>
    <xf numFmtId="164" fontId="17" fillId="0" borderId="37" xfId="0" applyNumberFormat="1" applyFont="1" applyBorder="1" applyAlignment="1">
      <alignment vertical="top" shrinkToFit="1"/>
    </xf>
    <xf numFmtId="4" fontId="17" fillId="0" borderId="37" xfId="0" applyNumberFormat="1" applyFont="1" applyBorder="1" applyAlignment="1">
      <alignment vertical="top" shrinkToFit="1"/>
    </xf>
    <xf numFmtId="0" fontId="17" fillId="0" borderId="37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17" fillId="0" borderId="34" xfId="0" applyNumberFormat="1" applyFont="1" applyBorder="1" applyAlignment="1">
      <alignment horizontal="left" vertical="top" wrapText="1"/>
    </xf>
    <xf numFmtId="0" fontId="0" fillId="3" borderId="37" xfId="0" applyNumberFormat="1" applyFill="1" applyBorder="1" applyAlignment="1">
      <alignment horizontal="left" vertical="top" wrapText="1"/>
    </xf>
    <xf numFmtId="0" fontId="17" fillId="0" borderId="37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7" fillId="0" borderId="34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" fontId="3" fillId="0" borderId="34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" fontId="3" fillId="0" borderId="37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4" borderId="37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3" xfId="0" applyNumberFormat="1" applyFill="1" applyBorder="1"/>
    <xf numFmtId="3" fontId="0" fillId="4" borderId="12" xfId="0" applyNumberFormat="1" applyFill="1" applyBorder="1"/>
    <xf numFmtId="0" fontId="16" fillId="3" borderId="31" xfId="0" applyFont="1" applyFill="1" applyBorder="1" applyAlignment="1">
      <alignment horizontal="center" vertical="center" wrapText="1"/>
    </xf>
    <xf numFmtId="4" fontId="3" fillId="0" borderId="31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39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01" t="s">
        <v>39</v>
      </c>
      <c r="B2" s="201"/>
      <c r="C2" s="201"/>
      <c r="D2" s="201"/>
      <c r="E2" s="201"/>
      <c r="F2" s="201"/>
      <c r="G2" s="20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opLeftCell="B1" zoomScaleNormal="100" zoomScaleSheetLayoutView="75" workbookViewId="0">
      <selection activeCell="I54" sqref="I54:J5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27" t="s">
        <v>42</v>
      </c>
      <c r="C1" s="228"/>
      <c r="D1" s="228"/>
      <c r="E1" s="228"/>
      <c r="F1" s="228"/>
      <c r="G1" s="228"/>
      <c r="H1" s="228"/>
      <c r="I1" s="228"/>
      <c r="J1" s="229"/>
    </row>
    <row r="2" spans="1:15" ht="23.25" customHeight="1" x14ac:dyDescent="0.2">
      <c r="A2" s="4"/>
      <c r="B2" s="81" t="s">
        <v>40</v>
      </c>
      <c r="C2" s="82"/>
      <c r="D2" s="83"/>
      <c r="E2" s="83" t="s">
        <v>45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 t="s">
        <v>43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">
      <c r="A4" s="4"/>
      <c r="B4" s="92" t="s">
        <v>44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">
      <c r="A5" s="4"/>
      <c r="B5" s="47" t="s">
        <v>21</v>
      </c>
      <c r="C5" s="5"/>
      <c r="D5" s="98" t="s">
        <v>46</v>
      </c>
      <c r="E5" s="26"/>
      <c r="F5" s="26"/>
      <c r="G5" s="26"/>
      <c r="H5" s="28" t="s">
        <v>33</v>
      </c>
      <c r="I5" s="98" t="s">
        <v>50</v>
      </c>
      <c r="J5" s="11"/>
    </row>
    <row r="6" spans="1:15" ht="15.75" customHeight="1" x14ac:dyDescent="0.2">
      <c r="A6" s="4"/>
      <c r="B6" s="41"/>
      <c r="C6" s="26"/>
      <c r="D6" s="98" t="s">
        <v>47</v>
      </c>
      <c r="E6" s="26"/>
      <c r="F6" s="26"/>
      <c r="G6" s="26"/>
      <c r="H6" s="28" t="s">
        <v>34</v>
      </c>
      <c r="I6" s="98" t="s">
        <v>51</v>
      </c>
      <c r="J6" s="11"/>
    </row>
    <row r="7" spans="1:15" ht="15.75" customHeight="1" x14ac:dyDescent="0.2">
      <c r="A7" s="4"/>
      <c r="B7" s="42"/>
      <c r="C7" s="99" t="s">
        <v>49</v>
      </c>
      <c r="D7" s="80" t="s">
        <v>48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34"/>
      <c r="E11" s="234"/>
      <c r="F11" s="234"/>
      <c r="G11" s="234"/>
      <c r="H11" s="28" t="s">
        <v>33</v>
      </c>
      <c r="I11" s="98"/>
      <c r="J11" s="11"/>
    </row>
    <row r="12" spans="1:15" ht="15.75" customHeight="1" x14ac:dyDescent="0.2">
      <c r="A12" s="4"/>
      <c r="B12" s="41"/>
      <c r="C12" s="26"/>
      <c r="D12" s="237"/>
      <c r="E12" s="237"/>
      <c r="F12" s="237"/>
      <c r="G12" s="237"/>
      <c r="H12" s="28" t="s">
        <v>34</v>
      </c>
      <c r="I12" s="98"/>
      <c r="J12" s="11"/>
    </row>
    <row r="13" spans="1:15" ht="15.75" customHeight="1" x14ac:dyDescent="0.2">
      <c r="A13" s="4"/>
      <c r="B13" s="42"/>
      <c r="C13" s="99"/>
      <c r="D13" s="238"/>
      <c r="E13" s="238"/>
      <c r="F13" s="238"/>
      <c r="G13" s="238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33"/>
      <c r="F15" s="233"/>
      <c r="G15" s="235"/>
      <c r="H15" s="235"/>
      <c r="I15" s="235" t="s">
        <v>28</v>
      </c>
      <c r="J15" s="236"/>
    </row>
    <row r="16" spans="1:15" ht="23.25" customHeight="1" x14ac:dyDescent="0.2">
      <c r="A16" s="149" t="s">
        <v>23</v>
      </c>
      <c r="B16" s="150" t="s">
        <v>23</v>
      </c>
      <c r="C16" s="58"/>
      <c r="D16" s="59"/>
      <c r="E16" s="217"/>
      <c r="F16" s="218"/>
      <c r="G16" s="217"/>
      <c r="H16" s="218"/>
      <c r="I16" s="217">
        <f>SUM(' Pol'!G8+' Pol'!G26+' Pol'!G30)</f>
        <v>0</v>
      </c>
      <c r="J16" s="219"/>
    </row>
    <row r="17" spans="1:10" ht="23.25" customHeight="1" x14ac:dyDescent="0.2">
      <c r="A17" s="149" t="s">
        <v>24</v>
      </c>
      <c r="B17" s="150" t="s">
        <v>24</v>
      </c>
      <c r="C17" s="58"/>
      <c r="D17" s="59"/>
      <c r="E17" s="217"/>
      <c r="F17" s="218"/>
      <c r="G17" s="217"/>
      <c r="H17" s="218"/>
      <c r="I17" s="217">
        <f>SUM(' Pol'!G35+' Pol'!G39+' Pol'!G43+' Pol'!G45)</f>
        <v>0</v>
      </c>
      <c r="J17" s="219"/>
    </row>
    <row r="18" spans="1:10" ht="23.25" customHeight="1" x14ac:dyDescent="0.2">
      <c r="A18" s="149" t="s">
        <v>25</v>
      </c>
      <c r="B18" s="150" t="s">
        <v>25</v>
      </c>
      <c r="C18" s="58"/>
      <c r="D18" s="59"/>
      <c r="E18" s="217"/>
      <c r="F18" s="218"/>
      <c r="G18" s="217"/>
      <c r="H18" s="218"/>
      <c r="I18" s="217">
        <v>0</v>
      </c>
      <c r="J18" s="219"/>
    </row>
    <row r="19" spans="1:10" ht="23.25" customHeight="1" x14ac:dyDescent="0.2">
      <c r="A19" s="149" t="s">
        <v>70</v>
      </c>
      <c r="B19" s="150" t="s">
        <v>26</v>
      </c>
      <c r="C19" s="58"/>
      <c r="D19" s="59"/>
      <c r="E19" s="217"/>
      <c r="F19" s="218"/>
      <c r="G19" s="217"/>
      <c r="H19" s="218"/>
      <c r="I19" s="217">
        <v>0</v>
      </c>
      <c r="J19" s="219"/>
    </row>
    <row r="20" spans="1:10" ht="23.25" customHeight="1" x14ac:dyDescent="0.2">
      <c r="A20" s="149" t="s">
        <v>71</v>
      </c>
      <c r="B20" s="150" t="s">
        <v>27</v>
      </c>
      <c r="C20" s="58"/>
      <c r="D20" s="59"/>
      <c r="E20" s="217"/>
      <c r="F20" s="218"/>
      <c r="G20" s="217"/>
      <c r="H20" s="218"/>
      <c r="I20" s="217">
        <v>0</v>
      </c>
      <c r="J20" s="219"/>
    </row>
    <row r="21" spans="1:10" ht="23.25" customHeight="1" x14ac:dyDescent="0.2">
      <c r="A21" s="4"/>
      <c r="B21" s="74" t="s">
        <v>28</v>
      </c>
      <c r="C21" s="75"/>
      <c r="D21" s="76"/>
      <c r="E21" s="225"/>
      <c r="F21" s="240"/>
      <c r="G21" s="225"/>
      <c r="H21" s="240"/>
      <c r="I21" s="225">
        <f>SUM(I16:J20)</f>
        <v>0</v>
      </c>
      <c r="J21" s="226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3">
        <f>I21</f>
        <v>0</v>
      </c>
      <c r="H23" s="224"/>
      <c r="I23" s="224"/>
      <c r="J23" s="62" t="str">
        <f t="shared" ref="J23:J28" si="0">Mena</f>
        <v>CZK</v>
      </c>
    </row>
    <row r="24" spans="1:10" ht="23.25" hidden="1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1">
        <v>281133</v>
      </c>
      <c r="H24" s="222"/>
      <c r="I24" s="222"/>
      <c r="J24" s="62" t="str">
        <f t="shared" si="0"/>
        <v>CZK</v>
      </c>
    </row>
    <row r="25" spans="1:10" ht="23.25" customHeight="1" thickBo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223">
        <v>0</v>
      </c>
      <c r="H25" s="224"/>
      <c r="I25" s="224"/>
      <c r="J25" s="62" t="str">
        <f t="shared" si="0"/>
        <v>CZK</v>
      </c>
    </row>
    <row r="26" spans="1:10" ht="23.25" hidden="1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0">
        <v>0</v>
      </c>
      <c r="H26" s="231"/>
      <c r="I26" s="231"/>
      <c r="J26" s="56" t="str">
        <f t="shared" si="0"/>
        <v>CZK</v>
      </c>
    </row>
    <row r="27" spans="1:10" ht="23.25" hidden="1" customHeight="1" thickBot="1" x14ac:dyDescent="0.25">
      <c r="A27" s="4"/>
      <c r="B27" s="48" t="s">
        <v>4</v>
      </c>
      <c r="C27" s="20"/>
      <c r="D27" s="23"/>
      <c r="E27" s="20"/>
      <c r="F27" s="21"/>
      <c r="G27" s="232">
        <v>0.120000000111759</v>
      </c>
      <c r="H27" s="232"/>
      <c r="I27" s="232"/>
      <c r="J27" s="63" t="str">
        <f t="shared" si="0"/>
        <v>CZK</v>
      </c>
    </row>
    <row r="28" spans="1:10" ht="27.75" customHeight="1" thickBot="1" x14ac:dyDescent="0.25">
      <c r="A28" s="4"/>
      <c r="B28" s="121" t="s">
        <v>22</v>
      </c>
      <c r="C28" s="122"/>
      <c r="D28" s="122"/>
      <c r="E28" s="123"/>
      <c r="F28" s="124"/>
      <c r="G28" s="239">
        <f>ZakladDPHSni</f>
        <v>0</v>
      </c>
      <c r="H28" s="241"/>
      <c r="I28" s="241"/>
      <c r="J28" s="125" t="str">
        <f t="shared" si="0"/>
        <v>CZK</v>
      </c>
    </row>
    <row r="29" spans="1:10" ht="27.75" hidden="1" customHeight="1" thickBot="1" x14ac:dyDescent="0.25">
      <c r="A29" s="4"/>
      <c r="B29" s="121" t="s">
        <v>35</v>
      </c>
      <c r="C29" s="126"/>
      <c r="D29" s="126"/>
      <c r="E29" s="126"/>
      <c r="F29" s="126"/>
      <c r="G29" s="239">
        <v>2155356</v>
      </c>
      <c r="H29" s="239"/>
      <c r="I29" s="239"/>
      <c r="J29" s="127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44295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0" t="s">
        <v>2</v>
      </c>
      <c r="E35" s="220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10"/>
      <c r="G37" s="110"/>
      <c r="H37" s="110"/>
      <c r="I37" s="110"/>
      <c r="J37" s="3"/>
    </row>
    <row r="38" spans="1:10" ht="25.5" hidden="1" customHeight="1" x14ac:dyDescent="0.2">
      <c r="A38" s="102" t="s">
        <v>37</v>
      </c>
      <c r="B38" s="104" t="s">
        <v>16</v>
      </c>
      <c r="C38" s="105" t="s">
        <v>5</v>
      </c>
      <c r="D38" s="106"/>
      <c r="E38" s="106"/>
      <c r="F38" s="111" t="str">
        <f>B23</f>
        <v>Základ pro sníženou DPH</v>
      </c>
      <c r="G38" s="111" t="str">
        <f>B25</f>
        <v>Základ pro základní DPH</v>
      </c>
      <c r="H38" s="112" t="s">
        <v>17</v>
      </c>
      <c r="I38" s="113" t="s">
        <v>1</v>
      </c>
      <c r="J38" s="107" t="s">
        <v>0</v>
      </c>
    </row>
    <row r="39" spans="1:10" ht="25.5" hidden="1" customHeight="1" x14ac:dyDescent="0.2">
      <c r="A39" s="102">
        <v>1</v>
      </c>
      <c r="B39" s="108"/>
      <c r="C39" s="209"/>
      <c r="D39" s="210"/>
      <c r="E39" s="210"/>
      <c r="F39" s="114">
        <v>1874222.88</v>
      </c>
      <c r="G39" s="115">
        <v>0</v>
      </c>
      <c r="H39" s="116"/>
      <c r="I39" s="117">
        <v>1874222.88</v>
      </c>
      <c r="J39" s="109">
        <f>IF(CenaCelkemVypocet=0,"",I39/CenaCelkemVypocet*100)</f>
        <v>100</v>
      </c>
    </row>
    <row r="40" spans="1:10" ht="25.5" hidden="1" customHeight="1" x14ac:dyDescent="0.2">
      <c r="A40" s="102"/>
      <c r="B40" s="211" t="s">
        <v>52</v>
      </c>
      <c r="C40" s="212"/>
      <c r="D40" s="212"/>
      <c r="E40" s="212"/>
      <c r="F40" s="118">
        <f>SUMIF(A39:A39,"=1",F39:F39)</f>
        <v>1874222.88</v>
      </c>
      <c r="G40" s="119">
        <f>SUMIF(A39:A39,"=1",G39:G39)</f>
        <v>0</v>
      </c>
      <c r="H40" s="119">
        <f>SUMIF(A39:A39,"=1",H39:H39)</f>
        <v>0</v>
      </c>
      <c r="I40" s="120">
        <f>SUMIF(A39:A39,"=1",I39:I39)</f>
        <v>1874222.88</v>
      </c>
      <c r="J40" s="103">
        <f>SUMIF(A39:A39,"=1",J39:J39)</f>
        <v>100</v>
      </c>
    </row>
    <row r="44" spans="1:10" ht="15.75" x14ac:dyDescent="0.25">
      <c r="B44" s="128" t="s">
        <v>54</v>
      </c>
    </row>
    <row r="46" spans="1:10" ht="25.5" customHeight="1" x14ac:dyDescent="0.2">
      <c r="A46" s="129"/>
      <c r="B46" s="133" t="s">
        <v>16</v>
      </c>
      <c r="C46" s="133" t="s">
        <v>5</v>
      </c>
      <c r="D46" s="134"/>
      <c r="E46" s="134"/>
      <c r="F46" s="137" t="s">
        <v>55</v>
      </c>
      <c r="G46" s="137"/>
      <c r="H46" s="137"/>
      <c r="I46" s="213" t="s">
        <v>28</v>
      </c>
      <c r="J46" s="213"/>
    </row>
    <row r="47" spans="1:10" ht="25.5" customHeight="1" x14ac:dyDescent="0.2">
      <c r="A47" s="130"/>
      <c r="B47" s="138" t="s">
        <v>56</v>
      </c>
      <c r="C47" s="215" t="s">
        <v>57</v>
      </c>
      <c r="D47" s="216"/>
      <c r="E47" s="216"/>
      <c r="F47" s="140" t="s">
        <v>23</v>
      </c>
      <c r="G47" s="141"/>
      <c r="H47" s="141"/>
      <c r="I47" s="214">
        <f>' Pol'!G8</f>
        <v>0</v>
      </c>
      <c r="J47" s="214"/>
    </row>
    <row r="48" spans="1:10" ht="25.5" customHeight="1" x14ac:dyDescent="0.2">
      <c r="A48" s="130"/>
      <c r="B48" s="132" t="s">
        <v>58</v>
      </c>
      <c r="C48" s="203" t="s">
        <v>59</v>
      </c>
      <c r="D48" s="204"/>
      <c r="E48" s="204"/>
      <c r="F48" s="142" t="s">
        <v>23</v>
      </c>
      <c r="G48" s="143"/>
      <c r="H48" s="143"/>
      <c r="I48" s="202">
        <f>' Pol'!G26</f>
        <v>0</v>
      </c>
      <c r="J48" s="202"/>
    </row>
    <row r="49" spans="1:10" ht="25.5" customHeight="1" x14ac:dyDescent="0.2">
      <c r="A49" s="130"/>
      <c r="B49" s="132" t="s">
        <v>60</v>
      </c>
      <c r="C49" s="203" t="s">
        <v>61</v>
      </c>
      <c r="D49" s="204"/>
      <c r="E49" s="204"/>
      <c r="F49" s="142" t="s">
        <v>23</v>
      </c>
      <c r="G49" s="143"/>
      <c r="H49" s="143"/>
      <c r="I49" s="202">
        <f>' Pol'!G30</f>
        <v>0</v>
      </c>
      <c r="J49" s="202"/>
    </row>
    <row r="50" spans="1:10" ht="25.5" customHeight="1" x14ac:dyDescent="0.2">
      <c r="A50" s="130"/>
      <c r="B50" s="132" t="s">
        <v>62</v>
      </c>
      <c r="C50" s="203" t="s">
        <v>63</v>
      </c>
      <c r="D50" s="204"/>
      <c r="E50" s="204"/>
      <c r="F50" s="142" t="s">
        <v>24</v>
      </c>
      <c r="G50" s="143"/>
      <c r="H50" s="143"/>
      <c r="I50" s="202">
        <f>' Pol'!G35</f>
        <v>0</v>
      </c>
      <c r="J50" s="202"/>
    </row>
    <row r="51" spans="1:10" ht="25.5" customHeight="1" x14ac:dyDescent="0.2">
      <c r="A51" s="130"/>
      <c r="B51" s="132" t="s">
        <v>64</v>
      </c>
      <c r="C51" s="203" t="s">
        <v>65</v>
      </c>
      <c r="D51" s="204"/>
      <c r="E51" s="204"/>
      <c r="F51" s="142" t="s">
        <v>24</v>
      </c>
      <c r="G51" s="143"/>
      <c r="H51" s="143"/>
      <c r="I51" s="202">
        <f>' Pol'!G39</f>
        <v>0</v>
      </c>
      <c r="J51" s="202"/>
    </row>
    <row r="52" spans="1:10" ht="25.5" customHeight="1" x14ac:dyDescent="0.2">
      <c r="A52" s="130"/>
      <c r="B52" s="132" t="s">
        <v>66</v>
      </c>
      <c r="C52" s="203" t="s">
        <v>67</v>
      </c>
      <c r="D52" s="204"/>
      <c r="E52" s="204"/>
      <c r="F52" s="142" t="s">
        <v>24</v>
      </c>
      <c r="G52" s="143"/>
      <c r="H52" s="143"/>
      <c r="I52" s="202">
        <f>' Pol'!G43</f>
        <v>0</v>
      </c>
      <c r="J52" s="202"/>
    </row>
    <row r="53" spans="1:10" ht="25.5" customHeight="1" x14ac:dyDescent="0.2">
      <c r="A53" s="130"/>
      <c r="B53" s="139" t="s">
        <v>68</v>
      </c>
      <c r="C53" s="206" t="s">
        <v>69</v>
      </c>
      <c r="D53" s="207"/>
      <c r="E53" s="207"/>
      <c r="F53" s="144" t="s">
        <v>24</v>
      </c>
      <c r="G53" s="145"/>
      <c r="H53" s="145"/>
      <c r="I53" s="205">
        <f>' Pol'!G45</f>
        <v>0</v>
      </c>
      <c r="J53" s="205"/>
    </row>
    <row r="54" spans="1:10" ht="25.5" customHeight="1" x14ac:dyDescent="0.2">
      <c r="A54" s="131"/>
      <c r="B54" s="135" t="s">
        <v>1</v>
      </c>
      <c r="C54" s="135"/>
      <c r="D54" s="136"/>
      <c r="E54" s="136"/>
      <c r="F54" s="146"/>
      <c r="G54" s="147"/>
      <c r="H54" s="147"/>
      <c r="I54" s="208">
        <f>SUM(I47:I53)</f>
        <v>0</v>
      </c>
      <c r="J54" s="208"/>
    </row>
    <row r="55" spans="1:10" x14ac:dyDescent="0.2">
      <c r="F55" s="148"/>
      <c r="G55" s="101"/>
      <c r="H55" s="148"/>
      <c r="I55" s="101"/>
      <c r="J55" s="101"/>
    </row>
    <row r="56" spans="1:10" x14ac:dyDescent="0.2">
      <c r="F56" s="148"/>
      <c r="G56" s="101"/>
      <c r="H56" s="148"/>
      <c r="I56" s="101"/>
      <c r="J56" s="101"/>
    </row>
    <row r="57" spans="1:10" x14ac:dyDescent="0.2">
      <c r="F57" s="148"/>
      <c r="G57" s="101"/>
      <c r="H57" s="148"/>
      <c r="I57" s="101"/>
      <c r="J57" s="10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2" t="s">
        <v>6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79" t="s">
        <v>41</v>
      </c>
      <c r="B2" s="78"/>
      <c r="C2" s="244"/>
      <c r="D2" s="244"/>
      <c r="E2" s="244"/>
      <c r="F2" s="244"/>
      <c r="G2" s="245"/>
    </row>
    <row r="3" spans="1:7" ht="24.95" hidden="1" customHeight="1" x14ac:dyDescent="0.2">
      <c r="A3" s="79" t="s">
        <v>7</v>
      </c>
      <c r="B3" s="78"/>
      <c r="C3" s="244"/>
      <c r="D3" s="244"/>
      <c r="E3" s="244"/>
      <c r="F3" s="244"/>
      <c r="G3" s="245"/>
    </row>
    <row r="4" spans="1:7" ht="24.95" hidden="1" customHeight="1" x14ac:dyDescent="0.2">
      <c r="A4" s="79" t="s">
        <v>8</v>
      </c>
      <c r="B4" s="78"/>
      <c r="C4" s="244"/>
      <c r="D4" s="244"/>
      <c r="E4" s="244"/>
      <c r="F4" s="244"/>
      <c r="G4" s="245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"/>
  <sheetViews>
    <sheetView tabSelected="1" workbookViewId="0">
      <selection activeCell="E34" sqref="E34"/>
    </sheetView>
  </sheetViews>
  <sheetFormatPr defaultRowHeight="12.75" outlineLevelRow="1" x14ac:dyDescent="0.2"/>
  <cols>
    <col min="1" max="1" width="4.140625" customWidth="1"/>
    <col min="2" max="2" width="14.42578125" style="100" customWidth="1"/>
    <col min="3" max="3" width="38.140625" style="100" customWidth="1"/>
    <col min="4" max="4" width="4.42578125" customWidth="1"/>
    <col min="5" max="5" width="10.42578125" customWidth="1"/>
    <col min="6" max="6" width="9.85546875" customWidth="1"/>
    <col min="7" max="7" width="12.5703125" customWidth="1"/>
    <col min="8" max="21" width="0" hidden="1" customWidth="1"/>
    <col min="29" max="39" width="0" hidden="1" customWidth="1"/>
  </cols>
  <sheetData>
    <row r="1" spans="1:60" ht="15.75" customHeight="1" x14ac:dyDescent="0.25">
      <c r="A1" s="246" t="s">
        <v>6</v>
      </c>
      <c r="B1" s="246"/>
      <c r="C1" s="246"/>
      <c r="D1" s="246"/>
      <c r="E1" s="246"/>
      <c r="F1" s="246"/>
      <c r="G1" s="246"/>
      <c r="AE1" t="s">
        <v>73</v>
      </c>
    </row>
    <row r="2" spans="1:60" ht="24.95" customHeight="1" x14ac:dyDescent="0.2">
      <c r="A2" s="153" t="s">
        <v>72</v>
      </c>
      <c r="B2" s="151"/>
      <c r="C2" s="247" t="s">
        <v>45</v>
      </c>
      <c r="D2" s="248"/>
      <c r="E2" s="248"/>
      <c r="F2" s="248"/>
      <c r="G2" s="249"/>
      <c r="AE2" t="s">
        <v>74</v>
      </c>
    </row>
    <row r="3" spans="1:60" ht="24.95" hidden="1" customHeight="1" x14ac:dyDescent="0.2">
      <c r="A3" s="154" t="s">
        <v>7</v>
      </c>
      <c r="B3" s="152"/>
      <c r="C3" s="250"/>
      <c r="D3" s="250"/>
      <c r="E3" s="250"/>
      <c r="F3" s="250"/>
      <c r="G3" s="251"/>
      <c r="AE3" t="s">
        <v>75</v>
      </c>
    </row>
    <row r="4" spans="1:60" ht="24.95" hidden="1" customHeight="1" x14ac:dyDescent="0.2">
      <c r="A4" s="154" t="s">
        <v>8</v>
      </c>
      <c r="B4" s="152"/>
      <c r="C4" s="252"/>
      <c r="D4" s="250"/>
      <c r="E4" s="250"/>
      <c r="F4" s="250"/>
      <c r="G4" s="251"/>
      <c r="AE4" t="s">
        <v>76</v>
      </c>
    </row>
    <row r="5" spans="1:60" hidden="1" x14ac:dyDescent="0.2">
      <c r="A5" s="155" t="s">
        <v>77</v>
      </c>
      <c r="B5" s="156"/>
      <c r="C5" s="157"/>
      <c r="D5" s="158"/>
      <c r="E5" s="158"/>
      <c r="F5" s="158"/>
      <c r="G5" s="159"/>
      <c r="AE5" t="s">
        <v>78</v>
      </c>
    </row>
    <row r="7" spans="1:60" ht="38.25" x14ac:dyDescent="0.2">
      <c r="A7" s="164" t="s">
        <v>79</v>
      </c>
      <c r="B7" s="165" t="s">
        <v>80</v>
      </c>
      <c r="C7" s="165" t="s">
        <v>81</v>
      </c>
      <c r="D7" s="164" t="s">
        <v>82</v>
      </c>
      <c r="E7" s="164" t="s">
        <v>83</v>
      </c>
      <c r="F7" s="160" t="s">
        <v>84</v>
      </c>
      <c r="G7" s="180" t="s">
        <v>28</v>
      </c>
      <c r="H7" s="181" t="s">
        <v>29</v>
      </c>
      <c r="I7" s="181" t="s">
        <v>85</v>
      </c>
      <c r="J7" s="181" t="s">
        <v>30</v>
      </c>
      <c r="K7" s="181" t="s">
        <v>86</v>
      </c>
      <c r="L7" s="181" t="s">
        <v>87</v>
      </c>
      <c r="M7" s="181" t="s">
        <v>88</v>
      </c>
      <c r="N7" s="181" t="s">
        <v>89</v>
      </c>
      <c r="O7" s="181" t="s">
        <v>90</v>
      </c>
      <c r="P7" s="181" t="s">
        <v>91</v>
      </c>
      <c r="Q7" s="181" t="s">
        <v>92</v>
      </c>
      <c r="R7" s="181" t="s">
        <v>93</v>
      </c>
      <c r="S7" s="181" t="s">
        <v>94</v>
      </c>
      <c r="T7" s="181" t="s">
        <v>95</v>
      </c>
      <c r="U7" s="167" t="s">
        <v>96</v>
      </c>
    </row>
    <row r="8" spans="1:60" x14ac:dyDescent="0.2">
      <c r="A8" s="182" t="s">
        <v>97</v>
      </c>
      <c r="B8" s="183" t="s">
        <v>56</v>
      </c>
      <c r="C8" s="184" t="s">
        <v>57</v>
      </c>
      <c r="D8" s="185"/>
      <c r="E8" s="186"/>
      <c r="F8" s="187"/>
      <c r="G8" s="187">
        <f>SUMIF(AE9:AE25,"&lt;&gt;NOR",G9:G25)</f>
        <v>0</v>
      </c>
      <c r="H8" s="187"/>
      <c r="I8" s="187">
        <f>SUM(I9:I25)</f>
        <v>160151.43999999997</v>
      </c>
      <c r="J8" s="187"/>
      <c r="K8" s="187">
        <f>SUM(K9:K25)</f>
        <v>272319.75999999995</v>
      </c>
      <c r="L8" s="187"/>
      <c r="M8" s="187">
        <f>SUM(M9:M25)</f>
        <v>0</v>
      </c>
      <c r="N8" s="166"/>
      <c r="O8" s="166">
        <f>SUM(O9:O25)</f>
        <v>49.306359999999998</v>
      </c>
      <c r="P8" s="166"/>
      <c r="Q8" s="166">
        <f>SUM(Q9:Q25)</f>
        <v>0</v>
      </c>
      <c r="R8" s="166"/>
      <c r="S8" s="166"/>
      <c r="T8" s="182"/>
      <c r="U8" s="166">
        <f>SUM(U9:U25)</f>
        <v>6551.8600000000006</v>
      </c>
      <c r="AE8" t="s">
        <v>98</v>
      </c>
    </row>
    <row r="9" spans="1:60" ht="22.5" outlineLevel="1" x14ac:dyDescent="0.2">
      <c r="A9" s="162">
        <v>1</v>
      </c>
      <c r="B9" s="168" t="s">
        <v>99</v>
      </c>
      <c r="C9" s="195" t="s">
        <v>100</v>
      </c>
      <c r="D9" s="170" t="s">
        <v>101</v>
      </c>
      <c r="E9" s="176">
        <v>358</v>
      </c>
      <c r="F9" s="178"/>
      <c r="G9" s="178">
        <f>E9*F9</f>
        <v>0</v>
      </c>
      <c r="H9" s="178">
        <v>112.62</v>
      </c>
      <c r="I9" s="178">
        <f t="shared" ref="I9:I25" si="0">ROUND(E9*H9,2)</f>
        <v>40317.96</v>
      </c>
      <c r="J9" s="178">
        <v>257.38</v>
      </c>
      <c r="K9" s="178">
        <f t="shared" ref="K9:K25" si="1">ROUND(E9*J9,2)</f>
        <v>92142.04</v>
      </c>
      <c r="L9" s="178">
        <v>15</v>
      </c>
      <c r="M9" s="178">
        <f t="shared" ref="M9:M25" si="2">G9*(1+L9/100)</f>
        <v>0</v>
      </c>
      <c r="N9" s="171">
        <v>1.6979999999999999E-2</v>
      </c>
      <c r="O9" s="171">
        <f t="shared" ref="O9:O25" si="3">ROUND(E9*N9,5)</f>
        <v>6.0788399999999996</v>
      </c>
      <c r="P9" s="171">
        <v>0</v>
      </c>
      <c r="Q9" s="171">
        <f t="shared" ref="Q9:Q25" si="4">ROUND(E9*P9,5)</f>
        <v>0</v>
      </c>
      <c r="R9" s="171"/>
      <c r="S9" s="171"/>
      <c r="T9" s="172">
        <v>2.4420000000000002</v>
      </c>
      <c r="U9" s="171">
        <f t="shared" ref="U9:U25" si="5">ROUND(E9*T9,2)</f>
        <v>874.24</v>
      </c>
      <c r="V9" s="161"/>
      <c r="W9" s="161"/>
      <c r="X9" s="161"/>
      <c r="Y9" s="161"/>
      <c r="Z9" s="161"/>
      <c r="AA9" s="161"/>
      <c r="AB9" s="161"/>
      <c r="AC9" s="161"/>
      <c r="AD9" s="161"/>
      <c r="AE9" s="161" t="s">
        <v>102</v>
      </c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</row>
    <row r="10" spans="1:60" ht="22.5" outlineLevel="1" x14ac:dyDescent="0.2">
      <c r="A10" s="162">
        <v>2</v>
      </c>
      <c r="B10" s="168" t="s">
        <v>103</v>
      </c>
      <c r="C10" s="195" t="s">
        <v>104</v>
      </c>
      <c r="D10" s="170" t="s">
        <v>101</v>
      </c>
      <c r="E10" s="176">
        <v>65.3</v>
      </c>
      <c r="F10" s="178"/>
      <c r="G10" s="178">
        <f t="shared" ref="G10:G25" si="6">E10*F10</f>
        <v>0</v>
      </c>
      <c r="H10" s="178">
        <v>112.62</v>
      </c>
      <c r="I10" s="178">
        <f t="shared" si="0"/>
        <v>7354.09</v>
      </c>
      <c r="J10" s="178">
        <v>77.38</v>
      </c>
      <c r="K10" s="178">
        <f t="shared" si="1"/>
        <v>5052.91</v>
      </c>
      <c r="L10" s="178">
        <v>15</v>
      </c>
      <c r="M10" s="178">
        <f t="shared" si="2"/>
        <v>0</v>
      </c>
      <c r="N10" s="171">
        <v>1.6979999999999999E-2</v>
      </c>
      <c r="O10" s="171">
        <f t="shared" si="3"/>
        <v>1.1087899999999999</v>
      </c>
      <c r="P10" s="171">
        <v>0</v>
      </c>
      <c r="Q10" s="171">
        <f t="shared" si="4"/>
        <v>0</v>
      </c>
      <c r="R10" s="171"/>
      <c r="S10" s="171"/>
      <c r="T10" s="172">
        <v>2.4420000000000002</v>
      </c>
      <c r="U10" s="171">
        <f t="shared" si="5"/>
        <v>159.46</v>
      </c>
      <c r="V10" s="161"/>
      <c r="W10" s="161"/>
      <c r="X10" s="161"/>
      <c r="Y10" s="161"/>
      <c r="Z10" s="161"/>
      <c r="AA10" s="161"/>
      <c r="AB10" s="161"/>
      <c r="AC10" s="161"/>
      <c r="AD10" s="161"/>
      <c r="AE10" s="161" t="s">
        <v>102</v>
      </c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</row>
    <row r="11" spans="1:60" ht="22.5" outlineLevel="1" x14ac:dyDescent="0.2">
      <c r="A11" s="162">
        <v>3</v>
      </c>
      <c r="B11" s="168" t="s">
        <v>105</v>
      </c>
      <c r="C11" s="195" t="s">
        <v>106</v>
      </c>
      <c r="D11" s="170" t="s">
        <v>101</v>
      </c>
      <c r="E11" s="176">
        <v>238.3</v>
      </c>
      <c r="F11" s="178"/>
      <c r="G11" s="178">
        <f t="shared" si="6"/>
        <v>0</v>
      </c>
      <c r="H11" s="178">
        <v>112.62</v>
      </c>
      <c r="I11" s="178">
        <f t="shared" si="0"/>
        <v>26837.35</v>
      </c>
      <c r="J11" s="178">
        <v>77.38</v>
      </c>
      <c r="K11" s="178">
        <f t="shared" si="1"/>
        <v>18439.650000000001</v>
      </c>
      <c r="L11" s="178">
        <v>15</v>
      </c>
      <c r="M11" s="178">
        <f t="shared" si="2"/>
        <v>0</v>
      </c>
      <c r="N11" s="171">
        <v>1.6979999999999999E-2</v>
      </c>
      <c r="O11" s="171">
        <f t="shared" si="3"/>
        <v>4.0463300000000002</v>
      </c>
      <c r="P11" s="171">
        <v>0</v>
      </c>
      <c r="Q11" s="171">
        <f t="shared" si="4"/>
        <v>0</v>
      </c>
      <c r="R11" s="171"/>
      <c r="S11" s="171"/>
      <c r="T11" s="172">
        <v>2.4420000000000002</v>
      </c>
      <c r="U11" s="171">
        <f t="shared" si="5"/>
        <v>581.92999999999995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 t="s">
        <v>102</v>
      </c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</row>
    <row r="12" spans="1:60" ht="22.5" outlineLevel="1" x14ac:dyDescent="0.2">
      <c r="A12" s="162">
        <v>4</v>
      </c>
      <c r="B12" s="168" t="s">
        <v>107</v>
      </c>
      <c r="C12" s="195" t="s">
        <v>108</v>
      </c>
      <c r="D12" s="170" t="s">
        <v>101</v>
      </c>
      <c r="E12" s="176">
        <v>23.7</v>
      </c>
      <c r="F12" s="178"/>
      <c r="G12" s="178">
        <f t="shared" si="6"/>
        <v>0</v>
      </c>
      <c r="H12" s="178">
        <v>112.62</v>
      </c>
      <c r="I12" s="178">
        <f t="shared" si="0"/>
        <v>2669.09</v>
      </c>
      <c r="J12" s="178">
        <v>367.38</v>
      </c>
      <c r="K12" s="178">
        <f t="shared" si="1"/>
        <v>8706.91</v>
      </c>
      <c r="L12" s="178">
        <v>15</v>
      </c>
      <c r="M12" s="178">
        <f t="shared" si="2"/>
        <v>0</v>
      </c>
      <c r="N12" s="171">
        <v>1.6979999999999999E-2</v>
      </c>
      <c r="O12" s="171">
        <f t="shared" si="3"/>
        <v>0.40243000000000001</v>
      </c>
      <c r="P12" s="171">
        <v>0</v>
      </c>
      <c r="Q12" s="171">
        <f t="shared" si="4"/>
        <v>0</v>
      </c>
      <c r="R12" s="171"/>
      <c r="S12" s="171"/>
      <c r="T12" s="172">
        <v>2.4420000000000002</v>
      </c>
      <c r="U12" s="171">
        <f t="shared" si="5"/>
        <v>57.88</v>
      </c>
      <c r="V12" s="161"/>
      <c r="W12" s="161"/>
      <c r="X12" s="161"/>
      <c r="Y12" s="161"/>
      <c r="Z12" s="161"/>
      <c r="AA12" s="161"/>
      <c r="AB12" s="161"/>
      <c r="AC12" s="161"/>
      <c r="AD12" s="161"/>
      <c r="AE12" s="161" t="s">
        <v>102</v>
      </c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</row>
    <row r="13" spans="1:60" ht="22.5" outlineLevel="1" x14ac:dyDescent="0.2">
      <c r="A13" s="162">
        <v>5</v>
      </c>
      <c r="B13" s="168" t="s">
        <v>109</v>
      </c>
      <c r="C13" s="195" t="s">
        <v>110</v>
      </c>
      <c r="D13" s="170" t="s">
        <v>101</v>
      </c>
      <c r="E13" s="176">
        <v>66.5</v>
      </c>
      <c r="F13" s="178"/>
      <c r="G13" s="178">
        <f t="shared" si="6"/>
        <v>0</v>
      </c>
      <c r="H13" s="178">
        <v>112.62</v>
      </c>
      <c r="I13" s="178">
        <f t="shared" si="0"/>
        <v>7489.23</v>
      </c>
      <c r="J13" s="178">
        <v>367.38</v>
      </c>
      <c r="K13" s="178">
        <f t="shared" si="1"/>
        <v>24430.77</v>
      </c>
      <c r="L13" s="178">
        <v>15</v>
      </c>
      <c r="M13" s="178">
        <f t="shared" si="2"/>
        <v>0</v>
      </c>
      <c r="N13" s="171">
        <v>1.6979999999999999E-2</v>
      </c>
      <c r="O13" s="171">
        <f t="shared" si="3"/>
        <v>1.12917</v>
      </c>
      <c r="P13" s="171">
        <v>0</v>
      </c>
      <c r="Q13" s="171">
        <f t="shared" si="4"/>
        <v>0</v>
      </c>
      <c r="R13" s="171"/>
      <c r="S13" s="171"/>
      <c r="T13" s="172">
        <v>2.4420000000000002</v>
      </c>
      <c r="U13" s="171">
        <f t="shared" si="5"/>
        <v>162.38999999999999</v>
      </c>
      <c r="V13" s="161"/>
      <c r="W13" s="161"/>
      <c r="X13" s="161"/>
      <c r="Y13" s="161"/>
      <c r="Z13" s="161"/>
      <c r="AA13" s="161"/>
      <c r="AB13" s="161"/>
      <c r="AC13" s="161"/>
      <c r="AD13" s="161"/>
      <c r="AE13" s="161" t="s">
        <v>102</v>
      </c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</row>
    <row r="14" spans="1:60" ht="22.5" outlineLevel="1" x14ac:dyDescent="0.2">
      <c r="A14" s="162">
        <v>6</v>
      </c>
      <c r="B14" s="168" t="s">
        <v>111</v>
      </c>
      <c r="C14" s="195" t="s">
        <v>112</v>
      </c>
      <c r="D14" s="170" t="s">
        <v>101</v>
      </c>
      <c r="E14" s="176">
        <v>358</v>
      </c>
      <c r="F14" s="178"/>
      <c r="G14" s="178">
        <f t="shared" si="6"/>
        <v>0</v>
      </c>
      <c r="H14" s="178">
        <v>10.25</v>
      </c>
      <c r="I14" s="178">
        <f t="shared" si="0"/>
        <v>3669.5</v>
      </c>
      <c r="J14" s="178">
        <v>6.1499999999999986</v>
      </c>
      <c r="K14" s="178">
        <f t="shared" si="1"/>
        <v>2201.6999999999998</v>
      </c>
      <c r="L14" s="178">
        <v>15</v>
      </c>
      <c r="M14" s="178">
        <f t="shared" si="2"/>
        <v>0</v>
      </c>
      <c r="N14" s="171">
        <v>2.2540000000000001E-2</v>
      </c>
      <c r="O14" s="171">
        <f t="shared" si="3"/>
        <v>8.0693199999999994</v>
      </c>
      <c r="P14" s="171">
        <v>0</v>
      </c>
      <c r="Q14" s="171">
        <f t="shared" si="4"/>
        <v>0</v>
      </c>
      <c r="R14" s="171"/>
      <c r="S14" s="171"/>
      <c r="T14" s="172">
        <v>2.992</v>
      </c>
      <c r="U14" s="171">
        <f t="shared" si="5"/>
        <v>1071.1400000000001</v>
      </c>
      <c r="V14" s="161"/>
      <c r="W14" s="161"/>
      <c r="X14" s="161"/>
      <c r="Y14" s="161"/>
      <c r="Z14" s="161"/>
      <c r="AA14" s="161"/>
      <c r="AB14" s="161"/>
      <c r="AC14" s="161"/>
      <c r="AD14" s="161"/>
      <c r="AE14" s="161" t="s">
        <v>102</v>
      </c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</row>
    <row r="15" spans="1:60" outlineLevel="1" x14ac:dyDescent="0.2">
      <c r="A15" s="162">
        <v>7</v>
      </c>
      <c r="B15" s="168" t="s">
        <v>99</v>
      </c>
      <c r="C15" s="195" t="s">
        <v>113</v>
      </c>
      <c r="D15" s="170" t="s">
        <v>101</v>
      </c>
      <c r="E15" s="176">
        <v>358</v>
      </c>
      <c r="F15" s="178"/>
      <c r="G15" s="178">
        <f t="shared" si="6"/>
        <v>0</v>
      </c>
      <c r="H15" s="178">
        <v>69.680000000000007</v>
      </c>
      <c r="I15" s="178">
        <f t="shared" si="0"/>
        <v>24945.439999999999</v>
      </c>
      <c r="J15" s="178">
        <v>50.319999999999993</v>
      </c>
      <c r="K15" s="178">
        <f t="shared" si="1"/>
        <v>18014.560000000001</v>
      </c>
      <c r="L15" s="178">
        <v>15</v>
      </c>
      <c r="M15" s="178">
        <f t="shared" si="2"/>
        <v>0</v>
      </c>
      <c r="N15" s="171">
        <v>2.044E-2</v>
      </c>
      <c r="O15" s="171">
        <f t="shared" si="3"/>
        <v>7.31752</v>
      </c>
      <c r="P15" s="171">
        <v>0</v>
      </c>
      <c r="Q15" s="171">
        <f t="shared" si="4"/>
        <v>0</v>
      </c>
      <c r="R15" s="171"/>
      <c r="S15" s="171"/>
      <c r="T15" s="172">
        <v>2.992</v>
      </c>
      <c r="U15" s="171">
        <f t="shared" si="5"/>
        <v>1071.1400000000001</v>
      </c>
      <c r="V15" s="161"/>
      <c r="W15" s="161"/>
      <c r="X15" s="161"/>
      <c r="Y15" s="161"/>
      <c r="Z15" s="161"/>
      <c r="AA15" s="161"/>
      <c r="AB15" s="161"/>
      <c r="AC15" s="161"/>
      <c r="AD15" s="161"/>
      <c r="AE15" s="161" t="s">
        <v>102</v>
      </c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</row>
    <row r="16" spans="1:60" ht="22.5" outlineLevel="1" x14ac:dyDescent="0.2">
      <c r="A16" s="162">
        <v>8</v>
      </c>
      <c r="B16" s="168" t="s">
        <v>114</v>
      </c>
      <c r="C16" s="195" t="s">
        <v>115</v>
      </c>
      <c r="D16" s="170" t="s">
        <v>101</v>
      </c>
      <c r="E16" s="176">
        <v>358</v>
      </c>
      <c r="F16" s="178"/>
      <c r="G16" s="178">
        <f t="shared" si="6"/>
        <v>0</v>
      </c>
      <c r="H16" s="178">
        <v>85</v>
      </c>
      <c r="I16" s="178">
        <f t="shared" si="0"/>
        <v>30430</v>
      </c>
      <c r="J16" s="178">
        <v>0</v>
      </c>
      <c r="K16" s="178">
        <f t="shared" si="1"/>
        <v>0</v>
      </c>
      <c r="L16" s="178">
        <v>15</v>
      </c>
      <c r="M16" s="178">
        <f t="shared" si="2"/>
        <v>0</v>
      </c>
      <c r="N16" s="171">
        <v>1.2999999999999999E-4</v>
      </c>
      <c r="O16" s="171">
        <f t="shared" si="3"/>
        <v>4.6539999999999998E-2</v>
      </c>
      <c r="P16" s="171">
        <v>0</v>
      </c>
      <c r="Q16" s="171">
        <f t="shared" si="4"/>
        <v>0</v>
      </c>
      <c r="R16" s="171"/>
      <c r="S16" s="171"/>
      <c r="T16" s="172">
        <v>0</v>
      </c>
      <c r="U16" s="171">
        <f t="shared" si="5"/>
        <v>0</v>
      </c>
      <c r="V16" s="161"/>
      <c r="W16" s="161"/>
      <c r="X16" s="161"/>
      <c r="Y16" s="161"/>
      <c r="Z16" s="161"/>
      <c r="AA16" s="161"/>
      <c r="AB16" s="161"/>
      <c r="AC16" s="161"/>
      <c r="AD16" s="161"/>
      <c r="AE16" s="161" t="s">
        <v>116</v>
      </c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</row>
    <row r="17" spans="1:60" ht="22.5" outlineLevel="1" x14ac:dyDescent="0.2">
      <c r="A17" s="162">
        <v>9</v>
      </c>
      <c r="B17" s="168" t="s">
        <v>117</v>
      </c>
      <c r="C17" s="195" t="s">
        <v>118</v>
      </c>
      <c r="D17" s="170" t="s">
        <v>119</v>
      </c>
      <c r="E17" s="176">
        <v>24</v>
      </c>
      <c r="F17" s="178"/>
      <c r="G17" s="178">
        <f t="shared" si="6"/>
        <v>0</v>
      </c>
      <c r="H17" s="178">
        <v>21.91</v>
      </c>
      <c r="I17" s="178">
        <f t="shared" si="0"/>
        <v>525.84</v>
      </c>
      <c r="J17" s="178">
        <v>16.09</v>
      </c>
      <c r="K17" s="178">
        <f t="shared" si="1"/>
        <v>386.16</v>
      </c>
      <c r="L17" s="178">
        <v>15</v>
      </c>
      <c r="M17" s="178">
        <f t="shared" si="2"/>
        <v>0</v>
      </c>
      <c r="N17" s="171">
        <v>2.044E-2</v>
      </c>
      <c r="O17" s="171">
        <f t="shared" si="3"/>
        <v>0.49056</v>
      </c>
      <c r="P17" s="171">
        <v>0</v>
      </c>
      <c r="Q17" s="171">
        <f t="shared" si="4"/>
        <v>0</v>
      </c>
      <c r="R17" s="171"/>
      <c r="S17" s="171"/>
      <c r="T17" s="172">
        <v>2.992</v>
      </c>
      <c r="U17" s="171">
        <f t="shared" si="5"/>
        <v>71.81</v>
      </c>
      <c r="V17" s="161"/>
      <c r="W17" s="161"/>
      <c r="X17" s="161"/>
      <c r="Y17" s="161"/>
      <c r="Z17" s="161"/>
      <c r="AA17" s="161"/>
      <c r="AB17" s="161"/>
      <c r="AC17" s="161"/>
      <c r="AD17" s="161"/>
      <c r="AE17" s="161" t="s">
        <v>102</v>
      </c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</row>
    <row r="18" spans="1:60" outlineLevel="1" x14ac:dyDescent="0.2">
      <c r="A18" s="162">
        <v>10</v>
      </c>
      <c r="B18" s="168" t="s">
        <v>120</v>
      </c>
      <c r="C18" s="195" t="s">
        <v>121</v>
      </c>
      <c r="D18" s="170" t="s">
        <v>119</v>
      </c>
      <c r="E18" s="176">
        <v>30</v>
      </c>
      <c r="F18" s="178"/>
      <c r="G18" s="178">
        <f t="shared" si="6"/>
        <v>0</v>
      </c>
      <c r="H18" s="178">
        <v>0</v>
      </c>
      <c r="I18" s="178">
        <f t="shared" si="0"/>
        <v>0</v>
      </c>
      <c r="J18" s="178">
        <v>26</v>
      </c>
      <c r="K18" s="178">
        <f t="shared" si="1"/>
        <v>780</v>
      </c>
      <c r="L18" s="178">
        <v>15</v>
      </c>
      <c r="M18" s="178">
        <f t="shared" si="2"/>
        <v>0</v>
      </c>
      <c r="N18" s="171">
        <v>2.044E-2</v>
      </c>
      <c r="O18" s="171">
        <f t="shared" si="3"/>
        <v>0.61319999999999997</v>
      </c>
      <c r="P18" s="171">
        <v>0</v>
      </c>
      <c r="Q18" s="171">
        <f t="shared" si="4"/>
        <v>0</v>
      </c>
      <c r="R18" s="171"/>
      <c r="S18" s="171"/>
      <c r="T18" s="172">
        <v>2.992</v>
      </c>
      <c r="U18" s="171">
        <f t="shared" si="5"/>
        <v>89.76</v>
      </c>
      <c r="V18" s="161"/>
      <c r="W18" s="161"/>
      <c r="X18" s="161"/>
      <c r="Y18" s="161"/>
      <c r="Z18" s="161"/>
      <c r="AA18" s="161"/>
      <c r="AB18" s="161"/>
      <c r="AC18" s="161"/>
      <c r="AD18" s="161"/>
      <c r="AE18" s="161" t="s">
        <v>102</v>
      </c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</row>
    <row r="19" spans="1:60" outlineLevel="1" x14ac:dyDescent="0.2">
      <c r="A19" s="162">
        <v>11</v>
      </c>
      <c r="B19" s="168" t="s">
        <v>122</v>
      </c>
      <c r="C19" s="195" t="s">
        <v>123</v>
      </c>
      <c r="D19" s="170" t="s">
        <v>119</v>
      </c>
      <c r="E19" s="176">
        <v>71.400000000000006</v>
      </c>
      <c r="F19" s="178"/>
      <c r="G19" s="178">
        <f t="shared" si="6"/>
        <v>0</v>
      </c>
      <c r="H19" s="178">
        <v>35.01</v>
      </c>
      <c r="I19" s="178">
        <f t="shared" si="0"/>
        <v>2499.71</v>
      </c>
      <c r="J19" s="178">
        <v>20.990000000000002</v>
      </c>
      <c r="K19" s="178">
        <f t="shared" si="1"/>
        <v>1498.69</v>
      </c>
      <c r="L19" s="178">
        <v>15</v>
      </c>
      <c r="M19" s="178">
        <f t="shared" si="2"/>
        <v>0</v>
      </c>
      <c r="N19" s="171">
        <v>2.2540000000000001E-2</v>
      </c>
      <c r="O19" s="171">
        <f t="shared" si="3"/>
        <v>1.6093599999999999</v>
      </c>
      <c r="P19" s="171">
        <v>0</v>
      </c>
      <c r="Q19" s="171">
        <f t="shared" si="4"/>
        <v>0</v>
      </c>
      <c r="R19" s="171"/>
      <c r="S19" s="171"/>
      <c r="T19" s="172">
        <v>2.992</v>
      </c>
      <c r="U19" s="171">
        <f t="shared" si="5"/>
        <v>213.63</v>
      </c>
      <c r="V19" s="161"/>
      <c r="W19" s="161"/>
      <c r="X19" s="161"/>
      <c r="Y19" s="161"/>
      <c r="Z19" s="161"/>
      <c r="AA19" s="161"/>
      <c r="AB19" s="161"/>
      <c r="AC19" s="161"/>
      <c r="AD19" s="161"/>
      <c r="AE19" s="161" t="s">
        <v>102</v>
      </c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</row>
    <row r="20" spans="1:60" outlineLevel="1" x14ac:dyDescent="0.2">
      <c r="A20" s="162">
        <v>12</v>
      </c>
      <c r="B20" s="168" t="s">
        <v>124</v>
      </c>
      <c r="C20" s="195" t="s">
        <v>125</v>
      </c>
      <c r="D20" s="170" t="s">
        <v>119</v>
      </c>
      <c r="E20" s="176">
        <v>31.6</v>
      </c>
      <c r="F20" s="178"/>
      <c r="G20" s="178">
        <f t="shared" si="6"/>
        <v>0</v>
      </c>
      <c r="H20" s="178">
        <v>19.38</v>
      </c>
      <c r="I20" s="178">
        <f t="shared" si="0"/>
        <v>612.41</v>
      </c>
      <c r="J20" s="178">
        <v>11.620000000000001</v>
      </c>
      <c r="K20" s="178">
        <f t="shared" si="1"/>
        <v>367.19</v>
      </c>
      <c r="L20" s="178">
        <v>15</v>
      </c>
      <c r="M20" s="178">
        <f t="shared" si="2"/>
        <v>0</v>
      </c>
      <c r="N20" s="171">
        <v>2.2540000000000001E-2</v>
      </c>
      <c r="O20" s="171">
        <f t="shared" si="3"/>
        <v>0.71226</v>
      </c>
      <c r="P20" s="171">
        <v>0</v>
      </c>
      <c r="Q20" s="171">
        <f t="shared" si="4"/>
        <v>0</v>
      </c>
      <c r="R20" s="171"/>
      <c r="S20" s="171"/>
      <c r="T20" s="172">
        <v>2.992</v>
      </c>
      <c r="U20" s="171">
        <f t="shared" si="5"/>
        <v>94.55</v>
      </c>
      <c r="V20" s="161"/>
      <c r="W20" s="161"/>
      <c r="X20" s="161"/>
      <c r="Y20" s="161"/>
      <c r="Z20" s="161"/>
      <c r="AA20" s="161"/>
      <c r="AB20" s="161"/>
      <c r="AC20" s="161"/>
      <c r="AD20" s="161"/>
      <c r="AE20" s="161" t="s">
        <v>102</v>
      </c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</row>
    <row r="21" spans="1:60" outlineLevel="1" x14ac:dyDescent="0.2">
      <c r="A21" s="162">
        <v>13</v>
      </c>
      <c r="B21" s="168" t="s">
        <v>126</v>
      </c>
      <c r="C21" s="195" t="s">
        <v>127</v>
      </c>
      <c r="D21" s="170" t="s">
        <v>119</v>
      </c>
      <c r="E21" s="176">
        <v>8.1999999999999993</v>
      </c>
      <c r="F21" s="178"/>
      <c r="G21" s="178">
        <f t="shared" si="6"/>
        <v>0</v>
      </c>
      <c r="H21" s="178">
        <v>24.32</v>
      </c>
      <c r="I21" s="178">
        <f t="shared" si="0"/>
        <v>199.42</v>
      </c>
      <c r="J21" s="178">
        <v>14.68</v>
      </c>
      <c r="K21" s="178">
        <f t="shared" si="1"/>
        <v>120.38</v>
      </c>
      <c r="L21" s="178">
        <v>15</v>
      </c>
      <c r="M21" s="178">
        <f t="shared" si="2"/>
        <v>0</v>
      </c>
      <c r="N21" s="171">
        <v>2.2540000000000001E-2</v>
      </c>
      <c r="O21" s="171">
        <f t="shared" si="3"/>
        <v>0.18482999999999999</v>
      </c>
      <c r="P21" s="171">
        <v>0</v>
      </c>
      <c r="Q21" s="171">
        <f t="shared" si="4"/>
        <v>0</v>
      </c>
      <c r="R21" s="171"/>
      <c r="S21" s="171"/>
      <c r="T21" s="172">
        <v>2.992</v>
      </c>
      <c r="U21" s="171">
        <f t="shared" si="5"/>
        <v>24.53</v>
      </c>
      <c r="V21" s="161"/>
      <c r="W21" s="161"/>
      <c r="X21" s="161"/>
      <c r="Y21" s="161"/>
      <c r="Z21" s="161"/>
      <c r="AA21" s="161"/>
      <c r="AB21" s="161"/>
      <c r="AC21" s="161"/>
      <c r="AD21" s="161"/>
      <c r="AE21" s="161" t="s">
        <v>102</v>
      </c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</row>
    <row r="22" spans="1:60" outlineLevel="1" x14ac:dyDescent="0.2">
      <c r="A22" s="162">
        <v>14</v>
      </c>
      <c r="B22" s="168" t="s">
        <v>128</v>
      </c>
      <c r="C22" s="195" t="s">
        <v>129</v>
      </c>
      <c r="D22" s="170" t="s">
        <v>119</v>
      </c>
      <c r="E22" s="176">
        <v>31.6</v>
      </c>
      <c r="F22" s="178"/>
      <c r="G22" s="178">
        <f t="shared" si="6"/>
        <v>0</v>
      </c>
      <c r="H22" s="178">
        <v>18.62</v>
      </c>
      <c r="I22" s="178">
        <f t="shared" si="0"/>
        <v>588.39</v>
      </c>
      <c r="J22" s="178">
        <v>8.379999999999999</v>
      </c>
      <c r="K22" s="178">
        <f t="shared" si="1"/>
        <v>264.81</v>
      </c>
      <c r="L22" s="178">
        <v>15</v>
      </c>
      <c r="M22" s="178">
        <f t="shared" si="2"/>
        <v>0</v>
      </c>
      <c r="N22" s="171">
        <v>2.1170000000000001E-2</v>
      </c>
      <c r="O22" s="171">
        <f t="shared" si="3"/>
        <v>0.66896999999999995</v>
      </c>
      <c r="P22" s="171">
        <v>0</v>
      </c>
      <c r="Q22" s="171">
        <f t="shared" si="4"/>
        <v>0</v>
      </c>
      <c r="R22" s="171"/>
      <c r="S22" s="171"/>
      <c r="T22" s="172">
        <v>2.4420000000000002</v>
      </c>
      <c r="U22" s="171">
        <f t="shared" si="5"/>
        <v>77.17</v>
      </c>
      <c r="V22" s="161"/>
      <c r="W22" s="161"/>
      <c r="X22" s="161"/>
      <c r="Y22" s="161"/>
      <c r="Z22" s="161"/>
      <c r="AA22" s="161"/>
      <c r="AB22" s="161"/>
      <c r="AC22" s="161"/>
      <c r="AD22" s="161"/>
      <c r="AE22" s="161" t="s">
        <v>102</v>
      </c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</row>
    <row r="23" spans="1:60" ht="22.5" outlineLevel="1" x14ac:dyDescent="0.2">
      <c r="A23" s="162">
        <v>15</v>
      </c>
      <c r="B23" s="168" t="s">
        <v>130</v>
      </c>
      <c r="C23" s="195" t="s">
        <v>131</v>
      </c>
      <c r="D23" s="170" t="s">
        <v>101</v>
      </c>
      <c r="E23" s="176">
        <v>358</v>
      </c>
      <c r="F23" s="178"/>
      <c r="G23" s="178">
        <f t="shared" si="6"/>
        <v>0</v>
      </c>
      <c r="H23" s="178">
        <v>18.62</v>
      </c>
      <c r="I23" s="178">
        <f t="shared" si="0"/>
        <v>6665.96</v>
      </c>
      <c r="J23" s="178">
        <v>271.38</v>
      </c>
      <c r="K23" s="178">
        <f t="shared" si="1"/>
        <v>97154.04</v>
      </c>
      <c r="L23" s="178">
        <v>15</v>
      </c>
      <c r="M23" s="178">
        <f t="shared" si="2"/>
        <v>0</v>
      </c>
      <c r="N23" s="171">
        <v>2.1170000000000001E-2</v>
      </c>
      <c r="O23" s="171">
        <f t="shared" si="3"/>
        <v>7.5788599999999997</v>
      </c>
      <c r="P23" s="171">
        <v>0</v>
      </c>
      <c r="Q23" s="171">
        <f t="shared" si="4"/>
        <v>0</v>
      </c>
      <c r="R23" s="171"/>
      <c r="S23" s="171"/>
      <c r="T23" s="172">
        <v>2.4420000000000002</v>
      </c>
      <c r="U23" s="171">
        <f t="shared" si="5"/>
        <v>874.24</v>
      </c>
      <c r="V23" s="161"/>
      <c r="W23" s="161"/>
      <c r="X23" s="161"/>
      <c r="Y23" s="161"/>
      <c r="Z23" s="161"/>
      <c r="AA23" s="161"/>
      <c r="AB23" s="161"/>
      <c r="AC23" s="161"/>
      <c r="AD23" s="161"/>
      <c r="AE23" s="161" t="s">
        <v>102</v>
      </c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</row>
    <row r="24" spans="1:60" ht="22.5" outlineLevel="1" x14ac:dyDescent="0.2">
      <c r="A24" s="162">
        <v>16</v>
      </c>
      <c r="B24" s="168" t="s">
        <v>132</v>
      </c>
      <c r="C24" s="195" t="s">
        <v>133</v>
      </c>
      <c r="D24" s="170" t="s">
        <v>101</v>
      </c>
      <c r="E24" s="176">
        <v>19</v>
      </c>
      <c r="F24" s="178"/>
      <c r="G24" s="178">
        <f t="shared" si="6"/>
        <v>0</v>
      </c>
      <c r="H24" s="178">
        <v>19.329999999999998</v>
      </c>
      <c r="I24" s="178">
        <f t="shared" si="0"/>
        <v>367.27</v>
      </c>
      <c r="J24" s="178">
        <v>11.670000000000002</v>
      </c>
      <c r="K24" s="178">
        <f t="shared" si="1"/>
        <v>221.73</v>
      </c>
      <c r="L24" s="178">
        <v>15</v>
      </c>
      <c r="M24" s="178">
        <f t="shared" si="2"/>
        <v>0</v>
      </c>
      <c r="N24" s="171">
        <v>2.2540000000000001E-2</v>
      </c>
      <c r="O24" s="171">
        <f t="shared" si="3"/>
        <v>0.42825999999999997</v>
      </c>
      <c r="P24" s="171">
        <v>0</v>
      </c>
      <c r="Q24" s="171">
        <f t="shared" si="4"/>
        <v>0</v>
      </c>
      <c r="R24" s="171"/>
      <c r="S24" s="171"/>
      <c r="T24" s="172">
        <v>2.992</v>
      </c>
      <c r="U24" s="171">
        <f t="shared" si="5"/>
        <v>56.85</v>
      </c>
      <c r="V24" s="161"/>
      <c r="W24" s="161"/>
      <c r="X24" s="161"/>
      <c r="Y24" s="161"/>
      <c r="Z24" s="161"/>
      <c r="AA24" s="161"/>
      <c r="AB24" s="161"/>
      <c r="AC24" s="161"/>
      <c r="AD24" s="161"/>
      <c r="AE24" s="161" t="s">
        <v>102</v>
      </c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</row>
    <row r="25" spans="1:60" outlineLevel="1" x14ac:dyDescent="0.2">
      <c r="A25" s="162">
        <v>17</v>
      </c>
      <c r="B25" s="168" t="s">
        <v>134</v>
      </c>
      <c r="C25" s="195" t="s">
        <v>135</v>
      </c>
      <c r="D25" s="170" t="s">
        <v>101</v>
      </c>
      <c r="E25" s="176">
        <v>358</v>
      </c>
      <c r="F25" s="178"/>
      <c r="G25" s="178">
        <f t="shared" si="6"/>
        <v>0</v>
      </c>
      <c r="H25" s="178">
        <v>13.91</v>
      </c>
      <c r="I25" s="178">
        <f t="shared" si="0"/>
        <v>4979.78</v>
      </c>
      <c r="J25" s="178">
        <v>7.09</v>
      </c>
      <c r="K25" s="178">
        <f t="shared" si="1"/>
        <v>2538.2199999999998</v>
      </c>
      <c r="L25" s="178">
        <v>15</v>
      </c>
      <c r="M25" s="178">
        <f t="shared" si="2"/>
        <v>0</v>
      </c>
      <c r="N25" s="171">
        <v>2.4639999999999999E-2</v>
      </c>
      <c r="O25" s="171">
        <f t="shared" si="3"/>
        <v>8.8211200000000005</v>
      </c>
      <c r="P25" s="171">
        <v>0</v>
      </c>
      <c r="Q25" s="171">
        <f t="shared" si="4"/>
        <v>0</v>
      </c>
      <c r="R25" s="171"/>
      <c r="S25" s="171"/>
      <c r="T25" s="172">
        <v>2.992</v>
      </c>
      <c r="U25" s="171">
        <f t="shared" si="5"/>
        <v>1071.1400000000001</v>
      </c>
      <c r="V25" s="161"/>
      <c r="W25" s="161"/>
      <c r="X25" s="161"/>
      <c r="Y25" s="161"/>
      <c r="Z25" s="161"/>
      <c r="AA25" s="161"/>
      <c r="AB25" s="161"/>
      <c r="AC25" s="161"/>
      <c r="AD25" s="161"/>
      <c r="AE25" s="161" t="s">
        <v>102</v>
      </c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</row>
    <row r="26" spans="1:60" x14ac:dyDescent="0.2">
      <c r="A26" s="163" t="s">
        <v>97</v>
      </c>
      <c r="B26" s="169" t="s">
        <v>58</v>
      </c>
      <c r="C26" s="196" t="s">
        <v>59</v>
      </c>
      <c r="D26" s="173"/>
      <c r="E26" s="177"/>
      <c r="F26" s="179"/>
      <c r="G26" s="179">
        <f>SUMIF(AE27:AE29,"&lt;&gt;NOR",G27:G29)</f>
        <v>0</v>
      </c>
      <c r="H26" s="179"/>
      <c r="I26" s="179">
        <f>SUM(I27:I29)</f>
        <v>7.72</v>
      </c>
      <c r="J26" s="179"/>
      <c r="K26" s="179">
        <f>SUM(K27:K29)</f>
        <v>66710.28</v>
      </c>
      <c r="L26" s="179"/>
      <c r="M26" s="179">
        <f>SUM(M27:M29)</f>
        <v>0</v>
      </c>
      <c r="N26" s="174"/>
      <c r="O26" s="174">
        <f>SUM(O27:O29)</f>
        <v>7.0946800000000003</v>
      </c>
      <c r="P26" s="174"/>
      <c r="Q26" s="174">
        <f>SUM(Q27:Q29)</f>
        <v>0</v>
      </c>
      <c r="R26" s="174"/>
      <c r="S26" s="174"/>
      <c r="T26" s="175"/>
      <c r="U26" s="174">
        <f>SUM(U27:U29)</f>
        <v>86.85</v>
      </c>
      <c r="AE26" t="s">
        <v>98</v>
      </c>
    </row>
    <row r="27" spans="1:60" outlineLevel="1" x14ac:dyDescent="0.2">
      <c r="A27" s="162">
        <v>18</v>
      </c>
      <c r="B27" s="168" t="s">
        <v>136</v>
      </c>
      <c r="C27" s="195" t="s">
        <v>137</v>
      </c>
      <c r="D27" s="170" t="s">
        <v>101</v>
      </c>
      <c r="E27" s="176">
        <v>386</v>
      </c>
      <c r="F27" s="178"/>
      <c r="G27" s="178">
        <f>E27*F27</f>
        <v>0</v>
      </c>
      <c r="H27" s="178">
        <v>0.02</v>
      </c>
      <c r="I27" s="178">
        <f>ROUND(E27*H27,2)</f>
        <v>7.72</v>
      </c>
      <c r="J27" s="178">
        <v>55.98</v>
      </c>
      <c r="K27" s="178">
        <f>ROUND(E27*J27,2)</f>
        <v>21608.28</v>
      </c>
      <c r="L27" s="178">
        <v>15</v>
      </c>
      <c r="M27" s="178">
        <f>G27*(1+L27/100)</f>
        <v>0</v>
      </c>
      <c r="N27" s="171">
        <v>1.8380000000000001E-2</v>
      </c>
      <c r="O27" s="171">
        <f>ROUND(E27*N27,5)</f>
        <v>7.0946800000000003</v>
      </c>
      <c r="P27" s="171">
        <v>0</v>
      </c>
      <c r="Q27" s="171">
        <f>ROUND(E27*P27,5)</f>
        <v>0</v>
      </c>
      <c r="R27" s="171"/>
      <c r="S27" s="171"/>
      <c r="T27" s="172">
        <v>0.13</v>
      </c>
      <c r="U27" s="171">
        <f>ROUND(E27*T27,2)</f>
        <v>50.18</v>
      </c>
      <c r="V27" s="161"/>
      <c r="W27" s="161"/>
      <c r="X27" s="161"/>
      <c r="Y27" s="161"/>
      <c r="Z27" s="161"/>
      <c r="AA27" s="161"/>
      <c r="AB27" s="161"/>
      <c r="AC27" s="161"/>
      <c r="AD27" s="161"/>
      <c r="AE27" s="161" t="s">
        <v>102</v>
      </c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</row>
    <row r="28" spans="1:60" outlineLevel="1" x14ac:dyDescent="0.2">
      <c r="A28" s="162">
        <v>19</v>
      </c>
      <c r="B28" s="168" t="s">
        <v>138</v>
      </c>
      <c r="C28" s="195" t="s">
        <v>139</v>
      </c>
      <c r="D28" s="170" t="s">
        <v>101</v>
      </c>
      <c r="E28" s="176">
        <v>23110</v>
      </c>
      <c r="F28" s="178"/>
      <c r="G28" s="178">
        <f t="shared" ref="G28:G29" si="7">E28*F28</f>
        <v>0</v>
      </c>
      <c r="H28" s="178">
        <v>0</v>
      </c>
      <c r="I28" s="178">
        <f>ROUND(E28*H28,2)</f>
        <v>0</v>
      </c>
      <c r="J28" s="178">
        <v>1.2</v>
      </c>
      <c r="K28" s="178">
        <f>ROUND(E28*J28,2)</f>
        <v>27732</v>
      </c>
      <c r="L28" s="178">
        <v>15</v>
      </c>
      <c r="M28" s="178">
        <f>G28*(1+L28/100)</f>
        <v>0</v>
      </c>
      <c r="N28" s="171">
        <v>0</v>
      </c>
      <c r="O28" s="171">
        <f>ROUND(E28*N28,5)</f>
        <v>0</v>
      </c>
      <c r="P28" s="171">
        <v>0</v>
      </c>
      <c r="Q28" s="171">
        <f>ROUND(E28*P28,5)</f>
        <v>0</v>
      </c>
      <c r="R28" s="171"/>
      <c r="S28" s="171"/>
      <c r="T28" s="172">
        <v>0</v>
      </c>
      <c r="U28" s="171">
        <f>ROUND(E28*T28,2)</f>
        <v>0</v>
      </c>
      <c r="V28" s="161"/>
      <c r="W28" s="161"/>
      <c r="X28" s="161"/>
      <c r="Y28" s="161"/>
      <c r="Z28" s="161"/>
      <c r="AA28" s="161"/>
      <c r="AB28" s="161"/>
      <c r="AC28" s="161"/>
      <c r="AD28" s="161"/>
      <c r="AE28" s="161" t="s">
        <v>102</v>
      </c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</row>
    <row r="29" spans="1:60" outlineLevel="1" x14ac:dyDescent="0.2">
      <c r="A29" s="162">
        <v>20</v>
      </c>
      <c r="B29" s="168" t="s">
        <v>140</v>
      </c>
      <c r="C29" s="195" t="s">
        <v>141</v>
      </c>
      <c r="D29" s="170" t="s">
        <v>101</v>
      </c>
      <c r="E29" s="176">
        <v>386</v>
      </c>
      <c r="F29" s="178"/>
      <c r="G29" s="178">
        <f t="shared" si="7"/>
        <v>0</v>
      </c>
      <c r="H29" s="178">
        <v>0</v>
      </c>
      <c r="I29" s="178">
        <f>ROUND(E29*H29,2)</f>
        <v>0</v>
      </c>
      <c r="J29" s="178">
        <v>45</v>
      </c>
      <c r="K29" s="178">
        <f>ROUND(E29*J29,2)</f>
        <v>17370</v>
      </c>
      <c r="L29" s="178">
        <v>15</v>
      </c>
      <c r="M29" s="178">
        <f>G29*(1+L29/100)</f>
        <v>0</v>
      </c>
      <c r="N29" s="171">
        <v>0</v>
      </c>
      <c r="O29" s="171">
        <f>ROUND(E29*N29,5)</f>
        <v>0</v>
      </c>
      <c r="P29" s="171">
        <v>0</v>
      </c>
      <c r="Q29" s="171">
        <f>ROUND(E29*P29,5)</f>
        <v>0</v>
      </c>
      <c r="R29" s="171"/>
      <c r="S29" s="171"/>
      <c r="T29" s="172">
        <v>9.5000000000000001E-2</v>
      </c>
      <c r="U29" s="171">
        <f>ROUND(E29*T29,2)</f>
        <v>36.67</v>
      </c>
      <c r="V29" s="161"/>
      <c r="W29" s="161"/>
      <c r="X29" s="161"/>
      <c r="Y29" s="161"/>
      <c r="Z29" s="161"/>
      <c r="AA29" s="161"/>
      <c r="AB29" s="161"/>
      <c r="AC29" s="161"/>
      <c r="AD29" s="161"/>
      <c r="AE29" s="161" t="s">
        <v>102</v>
      </c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</row>
    <row r="30" spans="1:60" x14ac:dyDescent="0.2">
      <c r="A30" s="163" t="s">
        <v>97</v>
      </c>
      <c r="B30" s="169" t="s">
        <v>60</v>
      </c>
      <c r="C30" s="196" t="s">
        <v>61</v>
      </c>
      <c r="D30" s="173"/>
      <c r="E30" s="177"/>
      <c r="F30" s="179"/>
      <c r="G30" s="179">
        <f>SUMIF(AE31:AE34,"&lt;&gt;NOR",G31:G34)</f>
        <v>0</v>
      </c>
      <c r="H30" s="179"/>
      <c r="I30" s="179">
        <f>SUM(I31:I34)</f>
        <v>0</v>
      </c>
      <c r="J30" s="179"/>
      <c r="K30" s="179">
        <f>SUM(K31:K34)</f>
        <v>64546.679999999993</v>
      </c>
      <c r="L30" s="179"/>
      <c r="M30" s="179">
        <f>SUM(M31:M34)</f>
        <v>0</v>
      </c>
      <c r="N30" s="174"/>
      <c r="O30" s="174">
        <f>SUM(O31:O34)</f>
        <v>0</v>
      </c>
      <c r="P30" s="174"/>
      <c r="Q30" s="174">
        <f>SUM(Q31:Q34)</f>
        <v>0</v>
      </c>
      <c r="R30" s="174"/>
      <c r="S30" s="174"/>
      <c r="T30" s="175"/>
      <c r="U30" s="174">
        <f>SUM(U31:U34)</f>
        <v>15.32</v>
      </c>
      <c r="AE30" t="s">
        <v>98</v>
      </c>
    </row>
    <row r="31" spans="1:60" ht="22.5" outlineLevel="1" x14ac:dyDescent="0.2">
      <c r="A31" s="162">
        <v>21</v>
      </c>
      <c r="B31" s="168" t="s">
        <v>142</v>
      </c>
      <c r="C31" s="195" t="s">
        <v>143</v>
      </c>
      <c r="D31" s="170" t="s">
        <v>144</v>
      </c>
      <c r="E31" s="176">
        <v>12.36</v>
      </c>
      <c r="F31" s="178"/>
      <c r="G31" s="178">
        <f>E31*F31</f>
        <v>0</v>
      </c>
      <c r="H31" s="178">
        <v>0</v>
      </c>
      <c r="I31" s="178">
        <f>ROUND(E31*H31,2)</f>
        <v>0</v>
      </c>
      <c r="J31" s="178">
        <v>4600</v>
      </c>
      <c r="K31" s="178">
        <f>ROUND(E31*J31,2)</f>
        <v>56856</v>
      </c>
      <c r="L31" s="178">
        <v>15</v>
      </c>
      <c r="M31" s="178">
        <f>G31*(1+L31/100)</f>
        <v>0</v>
      </c>
      <c r="N31" s="171">
        <v>0</v>
      </c>
      <c r="O31" s="171">
        <f>ROUND(E31*N31,5)</f>
        <v>0</v>
      </c>
      <c r="P31" s="171">
        <v>0</v>
      </c>
      <c r="Q31" s="171">
        <f>ROUND(E31*P31,5)</f>
        <v>0</v>
      </c>
      <c r="R31" s="171"/>
      <c r="S31" s="171"/>
      <c r="T31" s="172">
        <v>0</v>
      </c>
      <c r="U31" s="171">
        <f>ROUND(E31*T31,2)</f>
        <v>0</v>
      </c>
      <c r="V31" s="161"/>
      <c r="W31" s="161"/>
      <c r="X31" s="161"/>
      <c r="Y31" s="161"/>
      <c r="Z31" s="161"/>
      <c r="AA31" s="161"/>
      <c r="AB31" s="161"/>
      <c r="AC31" s="161"/>
      <c r="AD31" s="161"/>
      <c r="AE31" s="161" t="s">
        <v>102</v>
      </c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</row>
    <row r="32" spans="1:60" outlineLevel="1" x14ac:dyDescent="0.2">
      <c r="A32" s="162">
        <v>22</v>
      </c>
      <c r="B32" s="168" t="s">
        <v>145</v>
      </c>
      <c r="C32" s="195" t="s">
        <v>146</v>
      </c>
      <c r="D32" s="170" t="s">
        <v>144</v>
      </c>
      <c r="E32" s="176">
        <v>12.36</v>
      </c>
      <c r="F32" s="178"/>
      <c r="G32" s="178">
        <f t="shared" ref="G32:G34" si="8">E32*F32</f>
        <v>0</v>
      </c>
      <c r="H32" s="178">
        <v>0</v>
      </c>
      <c r="I32" s="178">
        <f>ROUND(E32*H32,2)</f>
        <v>0</v>
      </c>
      <c r="J32" s="178">
        <v>320</v>
      </c>
      <c r="K32" s="178">
        <f>ROUND(E32*J32,2)</f>
        <v>3955.2</v>
      </c>
      <c r="L32" s="178">
        <v>15</v>
      </c>
      <c r="M32" s="178">
        <f>G32*(1+L32/100)</f>
        <v>0</v>
      </c>
      <c r="N32" s="171">
        <v>0</v>
      </c>
      <c r="O32" s="171">
        <f>ROUND(E32*N32,5)</f>
        <v>0</v>
      </c>
      <c r="P32" s="171">
        <v>0</v>
      </c>
      <c r="Q32" s="171">
        <f>ROUND(E32*P32,5)</f>
        <v>0</v>
      </c>
      <c r="R32" s="171"/>
      <c r="S32" s="171"/>
      <c r="T32" s="172">
        <v>0.749</v>
      </c>
      <c r="U32" s="171">
        <f>ROUND(E32*T32,2)</f>
        <v>9.26</v>
      </c>
      <c r="V32" s="161"/>
      <c r="W32" s="161"/>
      <c r="X32" s="161"/>
      <c r="Y32" s="161"/>
      <c r="Z32" s="161"/>
      <c r="AA32" s="161"/>
      <c r="AB32" s="161"/>
      <c r="AC32" s="161"/>
      <c r="AD32" s="161"/>
      <c r="AE32" s="161" t="s">
        <v>102</v>
      </c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</row>
    <row r="33" spans="1:60" ht="22.5" outlineLevel="1" x14ac:dyDescent="0.2">
      <c r="A33" s="162">
        <v>23</v>
      </c>
      <c r="B33" s="168" t="s">
        <v>147</v>
      </c>
      <c r="C33" s="195" t="s">
        <v>148</v>
      </c>
      <c r="D33" s="170" t="s">
        <v>144</v>
      </c>
      <c r="E33" s="176">
        <v>12.36</v>
      </c>
      <c r="F33" s="178"/>
      <c r="G33" s="178">
        <f t="shared" si="8"/>
        <v>0</v>
      </c>
      <c r="H33" s="178">
        <v>0</v>
      </c>
      <c r="I33" s="178">
        <f>ROUND(E33*H33,2)</f>
        <v>0</v>
      </c>
      <c r="J33" s="178">
        <v>210</v>
      </c>
      <c r="K33" s="178">
        <f>ROUND(E33*J33,2)</f>
        <v>2595.6</v>
      </c>
      <c r="L33" s="178">
        <v>15</v>
      </c>
      <c r="M33" s="178">
        <f>G33*(1+L33/100)</f>
        <v>0</v>
      </c>
      <c r="N33" s="171">
        <v>0</v>
      </c>
      <c r="O33" s="171">
        <f>ROUND(E33*N33,5)</f>
        <v>0</v>
      </c>
      <c r="P33" s="171">
        <v>0</v>
      </c>
      <c r="Q33" s="171">
        <f>ROUND(E33*P33,5)</f>
        <v>0</v>
      </c>
      <c r="R33" s="171"/>
      <c r="S33" s="171"/>
      <c r="T33" s="172">
        <v>0.49</v>
      </c>
      <c r="U33" s="171">
        <f>ROUND(E33*T33,2)</f>
        <v>6.06</v>
      </c>
      <c r="V33" s="161"/>
      <c r="W33" s="161"/>
      <c r="X33" s="161"/>
      <c r="Y33" s="161"/>
      <c r="Z33" s="161"/>
      <c r="AA33" s="161"/>
      <c r="AB33" s="161"/>
      <c r="AC33" s="161"/>
      <c r="AD33" s="161"/>
      <c r="AE33" s="161" t="s">
        <v>102</v>
      </c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</row>
    <row r="34" spans="1:60" outlineLevel="1" x14ac:dyDescent="0.2">
      <c r="A34" s="162">
        <v>24</v>
      </c>
      <c r="B34" s="168" t="s">
        <v>149</v>
      </c>
      <c r="C34" s="195" t="s">
        <v>150</v>
      </c>
      <c r="D34" s="170" t="s">
        <v>144</v>
      </c>
      <c r="E34" s="176">
        <v>54.28</v>
      </c>
      <c r="F34" s="178"/>
      <c r="G34" s="178">
        <f t="shared" si="8"/>
        <v>0</v>
      </c>
      <c r="H34" s="178">
        <v>0</v>
      </c>
      <c r="I34" s="178">
        <f>ROUND(E34*H34,2)</f>
        <v>0</v>
      </c>
      <c r="J34" s="178">
        <v>21</v>
      </c>
      <c r="K34" s="178">
        <f>ROUND(E34*J34,2)</f>
        <v>1139.8800000000001</v>
      </c>
      <c r="L34" s="178">
        <v>15</v>
      </c>
      <c r="M34" s="178">
        <f>G34*(1+L34/100)</f>
        <v>0</v>
      </c>
      <c r="N34" s="171">
        <v>0</v>
      </c>
      <c r="O34" s="171">
        <f>ROUND(E34*N34,5)</f>
        <v>0</v>
      </c>
      <c r="P34" s="171">
        <v>0</v>
      </c>
      <c r="Q34" s="171">
        <f>ROUND(E34*P34,5)</f>
        <v>0</v>
      </c>
      <c r="R34" s="171"/>
      <c r="S34" s="171"/>
      <c r="T34" s="172">
        <v>0</v>
      </c>
      <c r="U34" s="171">
        <f>ROUND(E34*T34,2)</f>
        <v>0</v>
      </c>
      <c r="V34" s="161"/>
      <c r="W34" s="161"/>
      <c r="X34" s="161"/>
      <c r="Y34" s="161"/>
      <c r="Z34" s="161"/>
      <c r="AA34" s="161"/>
      <c r="AB34" s="161"/>
      <c r="AC34" s="161"/>
      <c r="AD34" s="161"/>
      <c r="AE34" s="161" t="s">
        <v>102</v>
      </c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</row>
    <row r="35" spans="1:60" x14ac:dyDescent="0.2">
      <c r="A35" s="163" t="s">
        <v>97</v>
      </c>
      <c r="B35" s="169" t="s">
        <v>62</v>
      </c>
      <c r="C35" s="196" t="s">
        <v>63</v>
      </c>
      <c r="D35" s="173"/>
      <c r="E35" s="177"/>
      <c r="F35" s="179"/>
      <c r="G35" s="179">
        <f>SUMIF(AE36:AE38,"&lt;&gt;NOR",G36:G38)</f>
        <v>0</v>
      </c>
      <c r="H35" s="179"/>
      <c r="I35" s="179">
        <f>SUM(I36:I38)</f>
        <v>48124.800000000003</v>
      </c>
      <c r="J35" s="179"/>
      <c r="K35" s="179">
        <f>SUM(K36:K38)</f>
        <v>707632.2</v>
      </c>
      <c r="L35" s="179"/>
      <c r="M35" s="179">
        <f>SUM(M36:M38)</f>
        <v>0</v>
      </c>
      <c r="N35" s="174"/>
      <c r="O35" s="174">
        <f>SUM(O36:O38)</f>
        <v>0.25919999999999999</v>
      </c>
      <c r="P35" s="174"/>
      <c r="Q35" s="174">
        <f>SUM(Q36:Q38)</f>
        <v>0</v>
      </c>
      <c r="R35" s="174"/>
      <c r="S35" s="174"/>
      <c r="T35" s="175"/>
      <c r="U35" s="174">
        <f>SUM(U36:U38)</f>
        <v>311.04000000000002</v>
      </c>
      <c r="AE35" t="s">
        <v>98</v>
      </c>
    </row>
    <row r="36" spans="1:60" outlineLevel="1" x14ac:dyDescent="0.2">
      <c r="A36" s="162">
        <v>25</v>
      </c>
      <c r="B36" s="168" t="s">
        <v>151</v>
      </c>
      <c r="C36" s="195" t="s">
        <v>152</v>
      </c>
      <c r="D36" s="170" t="s">
        <v>101</v>
      </c>
      <c r="E36" s="176">
        <v>594</v>
      </c>
      <c r="F36" s="178"/>
      <c r="G36" s="178">
        <f>E36*F36</f>
        <v>0</v>
      </c>
      <c r="H36" s="178">
        <v>27.85</v>
      </c>
      <c r="I36" s="178">
        <f>ROUND(E36*H36,2)</f>
        <v>16542.900000000001</v>
      </c>
      <c r="J36" s="178">
        <v>59.65</v>
      </c>
      <c r="K36" s="178">
        <f>ROUND(E36*J36,2)</f>
        <v>35432.1</v>
      </c>
      <c r="L36" s="178">
        <v>15</v>
      </c>
      <c r="M36" s="178">
        <f>G36*(1+L36/100)</f>
        <v>0</v>
      </c>
      <c r="N36" s="171">
        <v>1.4999999999999999E-4</v>
      </c>
      <c r="O36" s="171">
        <f>ROUND(E36*N36,5)</f>
        <v>8.9099999999999999E-2</v>
      </c>
      <c r="P36" s="171">
        <v>0</v>
      </c>
      <c r="Q36" s="171">
        <f>ROUND(E36*P36,5)</f>
        <v>0</v>
      </c>
      <c r="R36" s="171"/>
      <c r="S36" s="171"/>
      <c r="T36" s="172">
        <v>0.18</v>
      </c>
      <c r="U36" s="171">
        <f>ROUND(E36*T36,2)</f>
        <v>106.92</v>
      </c>
      <c r="V36" s="161"/>
      <c r="W36" s="161"/>
      <c r="X36" s="161"/>
      <c r="Y36" s="161"/>
      <c r="Z36" s="161"/>
      <c r="AA36" s="161"/>
      <c r="AB36" s="161"/>
      <c r="AC36" s="161"/>
      <c r="AD36" s="161"/>
      <c r="AE36" s="161" t="s">
        <v>102</v>
      </c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</row>
    <row r="37" spans="1:60" outlineLevel="1" x14ac:dyDescent="0.2">
      <c r="A37" s="162">
        <v>26</v>
      </c>
      <c r="B37" s="168" t="s">
        <v>153</v>
      </c>
      <c r="C37" s="195" t="s">
        <v>154</v>
      </c>
      <c r="D37" s="170" t="s">
        <v>101</v>
      </c>
      <c r="E37" s="176">
        <v>594</v>
      </c>
      <c r="F37" s="178"/>
      <c r="G37" s="178">
        <f t="shared" ref="G37:G38" si="9">E37*F37</f>
        <v>0</v>
      </c>
      <c r="H37" s="178">
        <v>27.85</v>
      </c>
      <c r="I37" s="178">
        <f>ROUND(E37*H37,2)</f>
        <v>16542.900000000001</v>
      </c>
      <c r="J37" s="178">
        <v>135.15</v>
      </c>
      <c r="K37" s="178">
        <f>ROUND(E37*J37,2)</f>
        <v>80279.100000000006</v>
      </c>
      <c r="L37" s="178">
        <v>15</v>
      </c>
      <c r="M37" s="178">
        <f>G37*(1+L37/100)</f>
        <v>0</v>
      </c>
      <c r="N37" s="171">
        <v>1.4999999999999999E-4</v>
      </c>
      <c r="O37" s="171">
        <f>ROUND(E37*N37,5)</f>
        <v>8.9099999999999999E-2</v>
      </c>
      <c r="P37" s="171">
        <v>0</v>
      </c>
      <c r="Q37" s="171">
        <f>ROUND(E37*P37,5)</f>
        <v>0</v>
      </c>
      <c r="R37" s="171"/>
      <c r="S37" s="171"/>
      <c r="T37" s="172">
        <v>0.18</v>
      </c>
      <c r="U37" s="171">
        <f>ROUND(E37*T37,2)</f>
        <v>106.92</v>
      </c>
      <c r="V37" s="161"/>
      <c r="W37" s="161"/>
      <c r="X37" s="161"/>
      <c r="Y37" s="161"/>
      <c r="Z37" s="161"/>
      <c r="AA37" s="161"/>
      <c r="AB37" s="161"/>
      <c r="AC37" s="161"/>
      <c r="AD37" s="161"/>
      <c r="AE37" s="161" t="s">
        <v>102</v>
      </c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</row>
    <row r="38" spans="1:60" outlineLevel="1" x14ac:dyDescent="0.2">
      <c r="A38" s="162">
        <v>27</v>
      </c>
      <c r="B38" s="168" t="s">
        <v>153</v>
      </c>
      <c r="C38" s="195" t="s">
        <v>155</v>
      </c>
      <c r="D38" s="170" t="s">
        <v>101</v>
      </c>
      <c r="E38" s="176">
        <v>540</v>
      </c>
      <c r="F38" s="178"/>
      <c r="G38" s="178">
        <f t="shared" si="9"/>
        <v>0</v>
      </c>
      <c r="H38" s="178">
        <v>27.85</v>
      </c>
      <c r="I38" s="178">
        <f>ROUND(E38*H38,2)</f>
        <v>15039</v>
      </c>
      <c r="J38" s="178">
        <v>1096.1500000000001</v>
      </c>
      <c r="K38" s="178">
        <f>ROUND(E38*J38,2)</f>
        <v>591921</v>
      </c>
      <c r="L38" s="178">
        <v>15</v>
      </c>
      <c r="M38" s="178">
        <f>G38*(1+L38/100)</f>
        <v>0</v>
      </c>
      <c r="N38" s="171">
        <v>1.4999999999999999E-4</v>
      </c>
      <c r="O38" s="171">
        <f>ROUND(E38*N38,5)</f>
        <v>8.1000000000000003E-2</v>
      </c>
      <c r="P38" s="171">
        <v>0</v>
      </c>
      <c r="Q38" s="171">
        <f>ROUND(E38*P38,5)</f>
        <v>0</v>
      </c>
      <c r="R38" s="171"/>
      <c r="S38" s="171"/>
      <c r="T38" s="172">
        <v>0.18</v>
      </c>
      <c r="U38" s="171">
        <f>ROUND(E38*T38,2)</f>
        <v>97.2</v>
      </c>
      <c r="V38" s="161"/>
      <c r="W38" s="161"/>
      <c r="X38" s="161"/>
      <c r="Y38" s="161"/>
      <c r="Z38" s="161"/>
      <c r="AA38" s="161"/>
      <c r="AB38" s="161"/>
      <c r="AC38" s="161"/>
      <c r="AD38" s="161"/>
      <c r="AE38" s="161" t="s">
        <v>102</v>
      </c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</row>
    <row r="39" spans="1:60" x14ac:dyDescent="0.2">
      <c r="A39" s="163" t="s">
        <v>97</v>
      </c>
      <c r="B39" s="169" t="s">
        <v>64</v>
      </c>
      <c r="C39" s="196" t="s">
        <v>65</v>
      </c>
      <c r="D39" s="173"/>
      <c r="E39" s="177"/>
      <c r="F39" s="179"/>
      <c r="G39" s="179">
        <f>SUMIF(AE40:AE42,"&lt;&gt;NOR",G40:G42)</f>
        <v>0</v>
      </c>
      <c r="H39" s="179"/>
      <c r="I39" s="179">
        <f>SUM(I40:I42)</f>
        <v>100623.6</v>
      </c>
      <c r="J39" s="179"/>
      <c r="K39" s="179">
        <f>SUM(K40:K42)</f>
        <v>84596.4</v>
      </c>
      <c r="L39" s="179"/>
      <c r="M39" s="179">
        <f>SUM(M40:M42)</f>
        <v>0</v>
      </c>
      <c r="N39" s="174"/>
      <c r="O39" s="174">
        <f>SUM(O40:O42)</f>
        <v>8.6994000000000007</v>
      </c>
      <c r="P39" s="174"/>
      <c r="Q39" s="174">
        <f>SUM(Q40:Q42)</f>
        <v>0</v>
      </c>
      <c r="R39" s="174"/>
      <c r="S39" s="174"/>
      <c r="T39" s="175"/>
      <c r="U39" s="174">
        <f>SUM(U40:U42)</f>
        <v>252.70999999999998</v>
      </c>
      <c r="AE39" t="s">
        <v>98</v>
      </c>
    </row>
    <row r="40" spans="1:60" outlineLevel="1" x14ac:dyDescent="0.2">
      <c r="A40" s="162">
        <v>28</v>
      </c>
      <c r="B40" s="168" t="s">
        <v>156</v>
      </c>
      <c r="C40" s="195" t="s">
        <v>157</v>
      </c>
      <c r="D40" s="170" t="s">
        <v>101</v>
      </c>
      <c r="E40" s="176">
        <v>540</v>
      </c>
      <c r="F40" s="178"/>
      <c r="G40" s="178">
        <f>E40*F40</f>
        <v>0</v>
      </c>
      <c r="H40" s="178">
        <v>118.51</v>
      </c>
      <c r="I40" s="178">
        <f>ROUND(E40*H40,2)</f>
        <v>63995.4</v>
      </c>
      <c r="J40" s="178">
        <v>48.489999999999995</v>
      </c>
      <c r="K40" s="178">
        <f>ROUND(E40*J40,2)</f>
        <v>26184.6</v>
      </c>
      <c r="L40" s="178">
        <v>15</v>
      </c>
      <c r="M40" s="178">
        <f>G40*(1+L40/100)</f>
        <v>0</v>
      </c>
      <c r="N40" s="171">
        <v>1.1769999999999999E-2</v>
      </c>
      <c r="O40" s="171">
        <f>ROUND(E40*N40,5)</f>
        <v>6.3558000000000003</v>
      </c>
      <c r="P40" s="171">
        <v>0</v>
      </c>
      <c r="Q40" s="171">
        <f>ROUND(E40*P40,5)</f>
        <v>0</v>
      </c>
      <c r="R40" s="171"/>
      <c r="S40" s="171"/>
      <c r="T40" s="172">
        <v>0.24099999999999999</v>
      </c>
      <c r="U40" s="171">
        <f>ROUND(E40*T40,2)</f>
        <v>130.13999999999999</v>
      </c>
      <c r="V40" s="161"/>
      <c r="W40" s="161"/>
      <c r="X40" s="161"/>
      <c r="Y40" s="161"/>
      <c r="Z40" s="161"/>
      <c r="AA40" s="161"/>
      <c r="AB40" s="161"/>
      <c r="AC40" s="161"/>
      <c r="AD40" s="161"/>
      <c r="AE40" s="161" t="s">
        <v>102</v>
      </c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</row>
    <row r="41" spans="1:60" ht="33.75" outlineLevel="1" x14ac:dyDescent="0.2">
      <c r="A41" s="162">
        <v>29</v>
      </c>
      <c r="B41" s="162"/>
      <c r="C41" s="200" t="s">
        <v>168</v>
      </c>
      <c r="D41" s="170" t="s">
        <v>169</v>
      </c>
      <c r="E41" s="176">
        <v>16</v>
      </c>
      <c r="F41" s="178"/>
      <c r="G41" s="178">
        <f>E41*F41</f>
        <v>0</v>
      </c>
      <c r="H41" s="178"/>
      <c r="I41" s="178"/>
      <c r="J41" s="178"/>
      <c r="K41" s="178"/>
      <c r="L41" s="178"/>
      <c r="M41" s="178"/>
      <c r="N41" s="171"/>
      <c r="O41" s="171"/>
      <c r="P41" s="171"/>
      <c r="Q41" s="171"/>
      <c r="R41" s="171"/>
      <c r="S41" s="171"/>
      <c r="T41" s="172"/>
      <c r="U41" s="17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</row>
    <row r="42" spans="1:60" ht="22.5" outlineLevel="1" x14ac:dyDescent="0.2">
      <c r="A42" s="162">
        <v>30</v>
      </c>
      <c r="B42" s="168" t="s">
        <v>158</v>
      </c>
      <c r="C42" s="195" t="s">
        <v>159</v>
      </c>
      <c r="D42" s="170" t="s">
        <v>101</v>
      </c>
      <c r="E42" s="176">
        <v>540</v>
      </c>
      <c r="F42" s="178"/>
      <c r="G42" s="178">
        <f>E42*F42</f>
        <v>0</v>
      </c>
      <c r="H42" s="178">
        <v>67.83</v>
      </c>
      <c r="I42" s="178">
        <f>ROUND(E42*H42,2)</f>
        <v>36628.199999999997</v>
      </c>
      <c r="J42" s="178">
        <v>108.17</v>
      </c>
      <c r="K42" s="178">
        <f>ROUND(E42*J42,2)</f>
        <v>58411.8</v>
      </c>
      <c r="L42" s="178">
        <v>15</v>
      </c>
      <c r="M42" s="178">
        <f>G42*(1+L42/100)</f>
        <v>0</v>
      </c>
      <c r="N42" s="171">
        <v>4.3400000000000001E-3</v>
      </c>
      <c r="O42" s="171">
        <f>ROUND(E42*N42,5)</f>
        <v>2.3435999999999999</v>
      </c>
      <c r="P42" s="171">
        <v>0</v>
      </c>
      <c r="Q42" s="171">
        <f>ROUND(E42*P42,5)</f>
        <v>0</v>
      </c>
      <c r="R42" s="171"/>
      <c r="S42" s="171"/>
      <c r="T42" s="172">
        <v>0.22699</v>
      </c>
      <c r="U42" s="171">
        <f>ROUND(E42*T42,2)</f>
        <v>122.57</v>
      </c>
      <c r="V42" s="161"/>
      <c r="W42" s="161"/>
      <c r="X42" s="161"/>
      <c r="Y42" s="161"/>
      <c r="Z42" s="161"/>
      <c r="AA42" s="161"/>
      <c r="AB42" s="161"/>
      <c r="AC42" s="161"/>
      <c r="AD42" s="161"/>
      <c r="AE42" s="161" t="s">
        <v>160</v>
      </c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</row>
    <row r="43" spans="1:60" x14ac:dyDescent="0.2">
      <c r="A43" s="163" t="s">
        <v>97</v>
      </c>
      <c r="B43" s="169" t="s">
        <v>66</v>
      </c>
      <c r="C43" s="196" t="s">
        <v>67</v>
      </c>
      <c r="D43" s="173"/>
      <c r="E43" s="177"/>
      <c r="F43" s="179"/>
      <c r="G43" s="179">
        <f>SUMIF(AE44:AE44,"&lt;&gt;NOR",G44:G44)</f>
        <v>0</v>
      </c>
      <c r="H43" s="179"/>
      <c r="I43" s="179">
        <f>SUM(I44:I44)</f>
        <v>0</v>
      </c>
      <c r="J43" s="179"/>
      <c r="K43" s="179">
        <f>SUM(K44:K44)</f>
        <v>68310</v>
      </c>
      <c r="L43" s="179"/>
      <c r="M43" s="179">
        <f>SUM(M44:M44)</f>
        <v>0</v>
      </c>
      <c r="N43" s="174"/>
      <c r="O43" s="174">
        <f>SUM(O44:O44)</f>
        <v>0</v>
      </c>
      <c r="P43" s="174"/>
      <c r="Q43" s="174">
        <f>SUM(Q44:Q44)</f>
        <v>8.3160000000000007</v>
      </c>
      <c r="R43" s="174"/>
      <c r="S43" s="174"/>
      <c r="T43" s="175"/>
      <c r="U43" s="174">
        <f>SUM(U44:U44)</f>
        <v>171.43</v>
      </c>
      <c r="AE43" t="s">
        <v>98</v>
      </c>
    </row>
    <row r="44" spans="1:60" ht="22.5" outlineLevel="1" x14ac:dyDescent="0.2">
      <c r="A44" s="162">
        <v>31</v>
      </c>
      <c r="B44" s="168" t="s">
        <v>161</v>
      </c>
      <c r="C44" s="195" t="s">
        <v>167</v>
      </c>
      <c r="D44" s="170" t="s">
        <v>101</v>
      </c>
      <c r="E44" s="176">
        <v>594</v>
      </c>
      <c r="F44" s="178"/>
      <c r="G44" s="178">
        <f>E44*F44</f>
        <v>0</v>
      </c>
      <c r="H44" s="178">
        <v>0</v>
      </c>
      <c r="I44" s="178">
        <f>ROUND(E44*H44,2)</f>
        <v>0</v>
      </c>
      <c r="J44" s="178">
        <v>115</v>
      </c>
      <c r="K44" s="178">
        <f>ROUND(E44*J44,2)</f>
        <v>68310</v>
      </c>
      <c r="L44" s="178">
        <v>15</v>
      </c>
      <c r="M44" s="178">
        <f>G44*(1+L44/100)</f>
        <v>0</v>
      </c>
      <c r="N44" s="171">
        <v>0</v>
      </c>
      <c r="O44" s="171">
        <f>ROUND(E44*N44,5)</f>
        <v>0</v>
      </c>
      <c r="P44" s="171">
        <v>1.4E-2</v>
      </c>
      <c r="Q44" s="171">
        <f>ROUND(E44*P44,5)</f>
        <v>8.3160000000000007</v>
      </c>
      <c r="R44" s="171"/>
      <c r="S44" s="171"/>
      <c r="T44" s="172">
        <v>0.28860000000000002</v>
      </c>
      <c r="U44" s="171">
        <f>ROUND(E44*T44,2)</f>
        <v>171.43</v>
      </c>
      <c r="V44" s="161"/>
      <c r="W44" s="161"/>
      <c r="X44" s="161"/>
      <c r="Y44" s="161"/>
      <c r="Z44" s="161"/>
      <c r="AA44" s="161"/>
      <c r="AB44" s="161"/>
      <c r="AC44" s="161"/>
      <c r="AD44" s="161"/>
      <c r="AE44" s="161" t="s">
        <v>102</v>
      </c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</row>
    <row r="45" spans="1:60" x14ac:dyDescent="0.2">
      <c r="A45" s="163" t="s">
        <v>97</v>
      </c>
      <c r="B45" s="169" t="s">
        <v>68</v>
      </c>
      <c r="C45" s="196" t="s">
        <v>69</v>
      </c>
      <c r="D45" s="173"/>
      <c r="E45" s="177"/>
      <c r="F45" s="179"/>
      <c r="G45" s="179">
        <f>SUMIF(AE46:AE47,"&lt;&gt;NOR",G46:G47)</f>
        <v>0</v>
      </c>
      <c r="H45" s="179"/>
      <c r="I45" s="179">
        <f>SUM(I46:I47)</f>
        <v>220051.19999999998</v>
      </c>
      <c r="J45" s="179"/>
      <c r="K45" s="179">
        <f>SUM(K46:K47)</f>
        <v>132448.79999999999</v>
      </c>
      <c r="L45" s="179"/>
      <c r="M45" s="179">
        <f>SUM(M46:M47)</f>
        <v>0</v>
      </c>
      <c r="N45" s="174"/>
      <c r="O45" s="174">
        <f>SUM(O46:O47)</f>
        <v>6.2484000000000002</v>
      </c>
      <c r="P45" s="174"/>
      <c r="Q45" s="174">
        <f>SUM(Q46:Q47)</f>
        <v>0</v>
      </c>
      <c r="R45" s="174"/>
      <c r="S45" s="174"/>
      <c r="T45" s="175"/>
      <c r="U45" s="174">
        <f>SUM(U46:U47)</f>
        <v>977.68999999999994</v>
      </c>
      <c r="AE45" t="s">
        <v>98</v>
      </c>
    </row>
    <row r="46" spans="1:60" outlineLevel="1" x14ac:dyDescent="0.2">
      <c r="A46" s="162">
        <v>32</v>
      </c>
      <c r="B46" s="168" t="s">
        <v>162</v>
      </c>
      <c r="C46" s="195" t="s">
        <v>170</v>
      </c>
      <c r="D46" s="170" t="s">
        <v>101</v>
      </c>
      <c r="E46" s="176">
        <v>594</v>
      </c>
      <c r="F46" s="178"/>
      <c r="G46" s="178">
        <f>E46*F46</f>
        <v>0</v>
      </c>
      <c r="H46" s="178">
        <v>362.07</v>
      </c>
      <c r="I46" s="178">
        <f>ROUND(E46*H46,2)</f>
        <v>215069.58</v>
      </c>
      <c r="J46" s="178">
        <v>217.93</v>
      </c>
      <c r="K46" s="178">
        <f>ROUND(E46*J46,2)</f>
        <v>129450.42</v>
      </c>
      <c r="L46" s="178">
        <v>15</v>
      </c>
      <c r="M46" s="178">
        <f>G46*(1+L46/100)</f>
        <v>0</v>
      </c>
      <c r="N46" s="171">
        <v>1.0160000000000001E-2</v>
      </c>
      <c r="O46" s="171">
        <f>ROUND(E46*N46,5)</f>
        <v>6.0350400000000004</v>
      </c>
      <c r="P46" s="171">
        <v>0</v>
      </c>
      <c r="Q46" s="171">
        <f>ROUND(E46*P46,5)</f>
        <v>0</v>
      </c>
      <c r="R46" s="171"/>
      <c r="S46" s="171"/>
      <c r="T46" s="172">
        <v>1.5897399999999999</v>
      </c>
      <c r="U46" s="171">
        <f>ROUND(E46*T46,2)</f>
        <v>944.31</v>
      </c>
      <c r="V46" s="161"/>
      <c r="W46" s="161"/>
      <c r="X46" s="161"/>
      <c r="Y46" s="161"/>
      <c r="Z46" s="161"/>
      <c r="AA46" s="161"/>
      <c r="AB46" s="161"/>
      <c r="AC46" s="161"/>
      <c r="AD46" s="161"/>
      <c r="AE46" s="161" t="s">
        <v>160</v>
      </c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</row>
    <row r="47" spans="1:60" outlineLevel="1" x14ac:dyDescent="0.2">
      <c r="A47" s="188">
        <v>33</v>
      </c>
      <c r="B47" s="189" t="s">
        <v>163</v>
      </c>
      <c r="C47" s="197" t="s">
        <v>164</v>
      </c>
      <c r="D47" s="190" t="s">
        <v>119</v>
      </c>
      <c r="E47" s="191">
        <v>21</v>
      </c>
      <c r="F47" s="192"/>
      <c r="G47" s="178">
        <f>E47*F47</f>
        <v>0</v>
      </c>
      <c r="H47" s="192">
        <v>237.22</v>
      </c>
      <c r="I47" s="192">
        <f>ROUND(E47*H47,2)</f>
        <v>4981.62</v>
      </c>
      <c r="J47" s="192">
        <v>142.78</v>
      </c>
      <c r="K47" s="192">
        <f>ROUND(E47*J47,2)</f>
        <v>2998.38</v>
      </c>
      <c r="L47" s="192">
        <v>15</v>
      </c>
      <c r="M47" s="192">
        <f>G47*(1+L47/100)</f>
        <v>0</v>
      </c>
      <c r="N47" s="193">
        <v>1.0160000000000001E-2</v>
      </c>
      <c r="O47" s="193">
        <f>ROUND(E47*N47,5)</f>
        <v>0.21335999999999999</v>
      </c>
      <c r="P47" s="193">
        <v>0</v>
      </c>
      <c r="Q47" s="193">
        <f>ROUND(E47*P47,5)</f>
        <v>0</v>
      </c>
      <c r="R47" s="193"/>
      <c r="S47" s="193"/>
      <c r="T47" s="194">
        <v>1.5897399999999999</v>
      </c>
      <c r="U47" s="193">
        <f>ROUND(E47*T47,2)</f>
        <v>33.380000000000003</v>
      </c>
      <c r="V47" s="161"/>
      <c r="W47" s="161"/>
      <c r="X47" s="161"/>
      <c r="Y47" s="161"/>
      <c r="Z47" s="161"/>
      <c r="AA47" s="161"/>
      <c r="AB47" s="161"/>
      <c r="AC47" s="161"/>
      <c r="AD47" s="161"/>
      <c r="AE47" s="161" t="s">
        <v>102</v>
      </c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</row>
    <row r="48" spans="1:60" x14ac:dyDescent="0.2">
      <c r="A48" s="6"/>
      <c r="B48" s="7" t="s">
        <v>165</v>
      </c>
      <c r="C48" s="198" t="s">
        <v>165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AC48">
        <v>15</v>
      </c>
      <c r="AD48">
        <v>21</v>
      </c>
    </row>
    <row r="49" spans="3:31" x14ac:dyDescent="0.2">
      <c r="C49" s="199"/>
      <c r="AE49" t="s">
        <v>166</v>
      </c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Marek Ivičič</cp:lastModifiedBy>
  <cp:lastPrinted>2014-02-28T09:52:57Z</cp:lastPrinted>
  <dcterms:created xsi:type="dcterms:W3CDTF">2009-04-08T07:15:50Z</dcterms:created>
  <dcterms:modified xsi:type="dcterms:W3CDTF">2021-04-09T09:49:41Z</dcterms:modified>
</cp:coreProperties>
</file>