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X:\Hanka\__MMR\_PORV\2023\_projekty 23\Velký Týnec (dtA)\3) UŽŠÍ ŘÍZENÍ\A) Zadávací dokumentace\Vysvětlení ZD\Vysv ZD č2 (20-12-2023)\"/>
    </mc:Choice>
  </mc:AlternateContent>
  <xr:revisionPtr revIDLastSave="0" documentId="13_ncr:1_{5DD2CF21-09C1-4F0B-BFF7-872945D68948}" xr6:coauthVersionLast="47" xr6:coauthVersionMax="47" xr10:uidLastSave="{00000000-0000-0000-0000-000000000000}"/>
  <bookViews>
    <workbookView xWindow="-108" yWindow="-108" windowWidth="23256" windowHeight="12576" xr2:uid="{00000000-000D-0000-FFFF-FFFF00000000}"/>
  </bookViews>
  <sheets>
    <sheet name="Stavba" sheetId="1" r:id="rId1"/>
    <sheet name="VzorPolozky" sheetId="10" state="hidden" r:id="rId2"/>
    <sheet name="Pokyny pro vyplnění" sheetId="11" r:id="rId3"/>
    <sheet name="00 00 Naklady" sheetId="12" r:id="rId4"/>
    <sheet name="SO 101 SO 101 Pol" sheetId="13" r:id="rId5"/>
  </sheets>
  <externalReferences>
    <externalReference r:id="rId6"/>
  </externalReferences>
  <definedNames>
    <definedName name="CelkemDPHVypocet" localSheetId="0">Stavba!$H$45</definedName>
    <definedName name="CenaCelkem">Stavba!$G$29</definedName>
    <definedName name="CenaCelkemBezDPH">Stavba!$G$28</definedName>
    <definedName name="CenaCelkemVypocet" localSheetId="0">Stavba!$I$45</definedName>
    <definedName name="cisloobjektu">Stavba!$D$3</definedName>
    <definedName name="CisloRozpoctu">'[1]Krycí list'!$C$2</definedName>
    <definedName name="CisloStavby" localSheetId="0">Stavba!$D$2</definedName>
    <definedName name="cislostavby">'[1]Krycí list'!$A$7</definedName>
    <definedName name="CisloStavebnihoRozpoctu">Stavba!$D$4</definedName>
    <definedName name="dadresa">Stavba!$D$12:$G$12</definedName>
    <definedName name="DIČ" localSheetId="0">Stavba!$I$12</definedName>
    <definedName name="dmisto">Stavba!$E$13:$G$13</definedName>
    <definedName name="DPHSni">Stavba!$G$24</definedName>
    <definedName name="DPHZakl">Stavba!$G$26</definedName>
    <definedName name="dpsc" localSheetId="0">Stavba!$D$13</definedName>
    <definedName name="IČO" localSheetId="0">Stavba!$I$11</definedName>
    <definedName name="Mena">Stavba!$J$29</definedName>
    <definedName name="MistoStavby">Stavba!$D$4</definedName>
    <definedName name="nazevobjektu">Stavba!$E$3</definedName>
    <definedName name="NazevRozpoctu">'[1]Krycí list'!$D$2</definedName>
    <definedName name="NazevStavby" localSheetId="0">Stavba!$E$2</definedName>
    <definedName name="nazevstavby">'[1]Krycí list'!$C$7</definedName>
    <definedName name="NazevStavebnihoRozpoctu">Stavba!$E$4</definedName>
    <definedName name="_xlnm.Print_Titles" localSheetId="3">'00 00 Naklady'!$1:$7</definedName>
    <definedName name="_xlnm.Print_Titles" localSheetId="4">'SO 101 SO 101 Pol'!$1:$7</definedName>
    <definedName name="oadresa">Stavba!$D$6</definedName>
    <definedName name="Objednatel" localSheetId="0">Stavba!$D$5</definedName>
    <definedName name="Objekt" localSheetId="0">Stavba!$B$38</definedName>
    <definedName name="_xlnm.Print_Area" localSheetId="3">'00 00 Naklady'!$A$1:$Y$20</definedName>
    <definedName name="_xlnm.Print_Area" localSheetId="4">'SO 101 SO 101 Pol'!$A$1:$Y$239</definedName>
    <definedName name="_xlnm.Print_Area" localSheetId="0">Stavba!$A$1:$J$140</definedName>
    <definedName name="odic" localSheetId="0">Stavba!$I$6</definedName>
    <definedName name="oico" localSheetId="0">Stavba!$I$5</definedName>
    <definedName name="omisto" localSheetId="0">Stavba!$E$7</definedName>
    <definedName name="onazev" localSheetId="0">Stavba!$D$6</definedName>
    <definedName name="opsc" localSheetId="0">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Stavba!$F$45</definedName>
    <definedName name="ZakladDPHZakl">Stavba!$G$25</definedName>
    <definedName name="ZakladDPHZaklVypocet" localSheetId="0">Stavba!$G$45</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9" i="1" l="1"/>
  <c r="I138" i="1"/>
  <c r="I137" i="1"/>
  <c r="I136" i="1"/>
  <c r="I135" i="1"/>
  <c r="I134" i="1"/>
  <c r="I133" i="1"/>
  <c r="I132" i="1"/>
  <c r="I131" i="1"/>
  <c r="I130" i="1"/>
  <c r="I129" i="1"/>
  <c r="I128" i="1"/>
  <c r="G44" i="1"/>
  <c r="F44" i="1"/>
  <c r="G43" i="1"/>
  <c r="F43" i="1"/>
  <c r="G41" i="1"/>
  <c r="F41" i="1"/>
  <c r="G40" i="1"/>
  <c r="F40" i="1"/>
  <c r="G39" i="1"/>
  <c r="F39" i="1"/>
  <c r="G233" i="13"/>
  <c r="BA202" i="13"/>
  <c r="BA136" i="13"/>
  <c r="BA111" i="13"/>
  <c r="BA108" i="13"/>
  <c r="BA59" i="13"/>
  <c r="BA44" i="13"/>
  <c r="BA32" i="13"/>
  <c r="BA20" i="13"/>
  <c r="BA17" i="13"/>
  <c r="BA14" i="13"/>
  <c r="G9" i="13"/>
  <c r="G8" i="13" s="1"/>
  <c r="I9" i="13"/>
  <c r="I8" i="13" s="1"/>
  <c r="K9" i="13"/>
  <c r="K8" i="13" s="1"/>
  <c r="O9" i="13"/>
  <c r="O8" i="13" s="1"/>
  <c r="Q9" i="13"/>
  <c r="Q8" i="13" s="1"/>
  <c r="V9" i="13"/>
  <c r="V8" i="13" s="1"/>
  <c r="G11" i="13"/>
  <c r="I11" i="13"/>
  <c r="K11" i="13"/>
  <c r="M11" i="13"/>
  <c r="O11" i="13"/>
  <c r="Q11" i="13"/>
  <c r="V11" i="13"/>
  <c r="G13" i="13"/>
  <c r="I13" i="13"/>
  <c r="K13" i="13"/>
  <c r="M13" i="13"/>
  <c r="O13" i="13"/>
  <c r="Q13" i="13"/>
  <c r="V13" i="13"/>
  <c r="G16" i="13"/>
  <c r="I16" i="13"/>
  <c r="K16" i="13"/>
  <c r="M16" i="13"/>
  <c r="O16" i="13"/>
  <c r="Q16" i="13"/>
  <c r="V16" i="13"/>
  <c r="G19" i="13"/>
  <c r="M19" i="13" s="1"/>
  <c r="I19" i="13"/>
  <c r="K19" i="13"/>
  <c r="O19" i="13"/>
  <c r="Q19" i="13"/>
  <c r="V19" i="13"/>
  <c r="G22" i="13"/>
  <c r="I22" i="13"/>
  <c r="K22" i="13"/>
  <c r="M22" i="13"/>
  <c r="O22" i="13"/>
  <c r="Q22" i="13"/>
  <c r="V22" i="13"/>
  <c r="G25" i="13"/>
  <c r="I25" i="13"/>
  <c r="K25" i="13"/>
  <c r="M25" i="13"/>
  <c r="O25" i="13"/>
  <c r="Q25" i="13"/>
  <c r="V25" i="13"/>
  <c r="G28" i="13"/>
  <c r="I28" i="13"/>
  <c r="K28" i="13"/>
  <c r="M28" i="13"/>
  <c r="O28" i="13"/>
  <c r="Q28" i="13"/>
  <c r="V28" i="13"/>
  <c r="G31" i="13"/>
  <c r="M31" i="13" s="1"/>
  <c r="I31" i="13"/>
  <c r="K31" i="13"/>
  <c r="O31" i="13"/>
  <c r="Q31" i="13"/>
  <c r="V31" i="13"/>
  <c r="G34" i="13"/>
  <c r="I34" i="13"/>
  <c r="K34" i="13"/>
  <c r="M34" i="13"/>
  <c r="O34" i="13"/>
  <c r="Q34" i="13"/>
  <c r="V34" i="13"/>
  <c r="G37" i="13"/>
  <c r="I37" i="13"/>
  <c r="K37" i="13"/>
  <c r="M37" i="13"/>
  <c r="O37" i="13"/>
  <c r="Q37" i="13"/>
  <c r="V37" i="13"/>
  <c r="G40" i="13"/>
  <c r="I40" i="13"/>
  <c r="K40" i="13"/>
  <c r="M40" i="13"/>
  <c r="O40" i="13"/>
  <c r="Q40" i="13"/>
  <c r="V40" i="13"/>
  <c r="G43" i="13"/>
  <c r="M43" i="13" s="1"/>
  <c r="I43" i="13"/>
  <c r="K43" i="13"/>
  <c r="O43" i="13"/>
  <c r="Q43" i="13"/>
  <c r="V43" i="13"/>
  <c r="G46" i="13"/>
  <c r="I46" i="13"/>
  <c r="K46" i="13"/>
  <c r="M46" i="13"/>
  <c r="O46" i="13"/>
  <c r="Q46" i="13"/>
  <c r="V46" i="13"/>
  <c r="G49" i="13"/>
  <c r="I49" i="13"/>
  <c r="K49" i="13"/>
  <c r="M49" i="13"/>
  <c r="O49" i="13"/>
  <c r="Q49" i="13"/>
  <c r="V49" i="13"/>
  <c r="G52" i="13"/>
  <c r="I52" i="13"/>
  <c r="K52" i="13"/>
  <c r="M52" i="13"/>
  <c r="O52" i="13"/>
  <c r="Q52" i="13"/>
  <c r="V52" i="13"/>
  <c r="G55" i="13"/>
  <c r="M55" i="13" s="1"/>
  <c r="I55" i="13"/>
  <c r="K55" i="13"/>
  <c r="O55" i="13"/>
  <c r="Q55" i="13"/>
  <c r="V55" i="13"/>
  <c r="G58" i="13"/>
  <c r="I58" i="13"/>
  <c r="K58" i="13"/>
  <c r="M58" i="13"/>
  <c r="O58" i="13"/>
  <c r="Q58" i="13"/>
  <c r="V58" i="13"/>
  <c r="G61" i="13"/>
  <c r="I61" i="13"/>
  <c r="K61" i="13"/>
  <c r="M61" i="13"/>
  <c r="O61" i="13"/>
  <c r="Q61" i="13"/>
  <c r="V61" i="13"/>
  <c r="G63" i="13"/>
  <c r="I63" i="13"/>
  <c r="K63" i="13"/>
  <c r="M63" i="13"/>
  <c r="O63" i="13"/>
  <c r="Q63" i="13"/>
  <c r="V63" i="13"/>
  <c r="G65" i="13"/>
  <c r="M65" i="13" s="1"/>
  <c r="I65" i="13"/>
  <c r="K65" i="13"/>
  <c r="O65" i="13"/>
  <c r="Q65" i="13"/>
  <c r="V65" i="13"/>
  <c r="G67" i="13"/>
  <c r="I67" i="13"/>
  <c r="K67" i="13"/>
  <c r="M67" i="13"/>
  <c r="O67" i="13"/>
  <c r="Q67" i="13"/>
  <c r="V67" i="13"/>
  <c r="G69" i="13"/>
  <c r="I69" i="13"/>
  <c r="K69" i="13"/>
  <c r="M69" i="13"/>
  <c r="O69" i="13"/>
  <c r="Q69" i="13"/>
  <c r="V69" i="13"/>
  <c r="G72" i="13"/>
  <c r="G71" i="13" s="1"/>
  <c r="I72" i="13"/>
  <c r="I71" i="13" s="1"/>
  <c r="K72" i="13"/>
  <c r="K71" i="13" s="1"/>
  <c r="O72" i="13"/>
  <c r="O71" i="13" s="1"/>
  <c r="Q72" i="13"/>
  <c r="Q71" i="13" s="1"/>
  <c r="V72" i="13"/>
  <c r="V71" i="13" s="1"/>
  <c r="G75" i="13"/>
  <c r="I75" i="13"/>
  <c r="K75" i="13"/>
  <c r="K74" i="13" s="1"/>
  <c r="M75" i="13"/>
  <c r="O75" i="13"/>
  <c r="O74" i="13" s="1"/>
  <c r="Q75" i="13"/>
  <c r="V75" i="13"/>
  <c r="V74" i="13" s="1"/>
  <c r="G78" i="13"/>
  <c r="I78" i="13"/>
  <c r="K78" i="13"/>
  <c r="M78" i="13"/>
  <c r="O78" i="13"/>
  <c r="Q78" i="13"/>
  <c r="V78" i="13"/>
  <c r="G80" i="13"/>
  <c r="G74" i="13" s="1"/>
  <c r="I80" i="13"/>
  <c r="K80" i="13"/>
  <c r="O80" i="13"/>
  <c r="Q80" i="13"/>
  <c r="Q74" i="13" s="1"/>
  <c r="V80" i="13"/>
  <c r="G82" i="13"/>
  <c r="I82" i="13"/>
  <c r="I74" i="13" s="1"/>
  <c r="K82" i="13"/>
  <c r="M82" i="13"/>
  <c r="O82" i="13"/>
  <c r="Q82" i="13"/>
  <c r="V82" i="13"/>
  <c r="G84" i="13"/>
  <c r="I84" i="13"/>
  <c r="K84" i="13"/>
  <c r="M84" i="13"/>
  <c r="O84" i="13"/>
  <c r="Q84" i="13"/>
  <c r="V84" i="13"/>
  <c r="G87" i="13"/>
  <c r="M87" i="13" s="1"/>
  <c r="I87" i="13"/>
  <c r="I86" i="13" s="1"/>
  <c r="K87" i="13"/>
  <c r="K86" i="13" s="1"/>
  <c r="O87" i="13"/>
  <c r="O86" i="13" s="1"/>
  <c r="Q87" i="13"/>
  <c r="Q86" i="13" s="1"/>
  <c r="V87" i="13"/>
  <c r="G89" i="13"/>
  <c r="M89" i="13" s="1"/>
  <c r="I89" i="13"/>
  <c r="K89" i="13"/>
  <c r="O89" i="13"/>
  <c r="Q89" i="13"/>
  <c r="V89" i="13"/>
  <c r="G91" i="13"/>
  <c r="I91" i="13"/>
  <c r="K91" i="13"/>
  <c r="M91" i="13"/>
  <c r="O91" i="13"/>
  <c r="Q91" i="13"/>
  <c r="V91" i="13"/>
  <c r="V86" i="13" s="1"/>
  <c r="G93" i="13"/>
  <c r="I93" i="13"/>
  <c r="K93" i="13"/>
  <c r="M93" i="13"/>
  <c r="O93" i="13"/>
  <c r="Q93" i="13"/>
  <c r="V93" i="13"/>
  <c r="G96" i="13"/>
  <c r="M96" i="13" s="1"/>
  <c r="I96" i="13"/>
  <c r="K96" i="13"/>
  <c r="O96" i="13"/>
  <c r="Q96" i="13"/>
  <c r="V96" i="13"/>
  <c r="G98" i="13"/>
  <c r="I98" i="13"/>
  <c r="K98" i="13"/>
  <c r="M98" i="13"/>
  <c r="O98" i="13"/>
  <c r="Q98" i="13"/>
  <c r="V98" i="13"/>
  <c r="G101" i="13"/>
  <c r="I101" i="13"/>
  <c r="K101" i="13"/>
  <c r="M101" i="13"/>
  <c r="O101" i="13"/>
  <c r="Q101" i="13"/>
  <c r="V101" i="13"/>
  <c r="G105" i="13"/>
  <c r="G86" i="13" s="1"/>
  <c r="I105" i="13"/>
  <c r="K105" i="13"/>
  <c r="O105" i="13"/>
  <c r="Q105" i="13"/>
  <c r="V105" i="13"/>
  <c r="G107" i="13"/>
  <c r="M107" i="13" s="1"/>
  <c r="I107" i="13"/>
  <c r="K107" i="13"/>
  <c r="O107" i="13"/>
  <c r="Q107" i="13"/>
  <c r="V107" i="13"/>
  <c r="G110" i="13"/>
  <c r="M110" i="13" s="1"/>
  <c r="I110" i="13"/>
  <c r="K110" i="13"/>
  <c r="O110" i="13"/>
  <c r="Q110" i="13"/>
  <c r="V110" i="13"/>
  <c r="G113" i="13"/>
  <c r="I113" i="13"/>
  <c r="K113" i="13"/>
  <c r="M113" i="13"/>
  <c r="O113" i="13"/>
  <c r="Q113" i="13"/>
  <c r="V113" i="13"/>
  <c r="G115" i="13"/>
  <c r="I115" i="13"/>
  <c r="K115" i="13"/>
  <c r="M115" i="13"/>
  <c r="O115" i="13"/>
  <c r="Q115" i="13"/>
  <c r="V115" i="13"/>
  <c r="G117" i="13"/>
  <c r="M117" i="13" s="1"/>
  <c r="I117" i="13"/>
  <c r="K117" i="13"/>
  <c r="O117" i="13"/>
  <c r="Q117" i="13"/>
  <c r="V117" i="13"/>
  <c r="G119" i="13"/>
  <c r="I119" i="13"/>
  <c r="K119" i="13"/>
  <c r="M119" i="13"/>
  <c r="O119" i="13"/>
  <c r="Q119" i="13"/>
  <c r="V119" i="13"/>
  <c r="G122" i="13"/>
  <c r="G121" i="13" s="1"/>
  <c r="I122" i="13"/>
  <c r="I121" i="13" s="1"/>
  <c r="K122" i="13"/>
  <c r="O122" i="13"/>
  <c r="O121" i="13" s="1"/>
  <c r="Q122" i="13"/>
  <c r="V122" i="13"/>
  <c r="G125" i="13"/>
  <c r="M125" i="13" s="1"/>
  <c r="I125" i="13"/>
  <c r="K125" i="13"/>
  <c r="O125" i="13"/>
  <c r="Q125" i="13"/>
  <c r="V125" i="13"/>
  <c r="G129" i="13"/>
  <c r="I129" i="13"/>
  <c r="K129" i="13"/>
  <c r="K121" i="13" s="1"/>
  <c r="M129" i="13"/>
  <c r="O129" i="13"/>
  <c r="Q129" i="13"/>
  <c r="Q121" i="13" s="1"/>
  <c r="V129" i="13"/>
  <c r="G132" i="13"/>
  <c r="I132" i="13"/>
  <c r="K132" i="13"/>
  <c r="M132" i="13"/>
  <c r="O132" i="13"/>
  <c r="Q132" i="13"/>
  <c r="V132" i="13"/>
  <c r="V121" i="13" s="1"/>
  <c r="G135" i="13"/>
  <c r="I135" i="13"/>
  <c r="K135" i="13"/>
  <c r="M135" i="13"/>
  <c r="O135" i="13"/>
  <c r="Q135" i="13"/>
  <c r="V135" i="13"/>
  <c r="G138" i="13"/>
  <c r="M138" i="13" s="1"/>
  <c r="I138" i="13"/>
  <c r="K138" i="13"/>
  <c r="O138" i="13"/>
  <c r="Q138" i="13"/>
  <c r="V138" i="13"/>
  <c r="G140" i="13"/>
  <c r="I140" i="13"/>
  <c r="K140" i="13"/>
  <c r="M140" i="13"/>
  <c r="O140" i="13"/>
  <c r="Q140" i="13"/>
  <c r="V140" i="13"/>
  <c r="G143" i="13"/>
  <c r="M143" i="13" s="1"/>
  <c r="I143" i="13"/>
  <c r="K143" i="13"/>
  <c r="O143" i="13"/>
  <c r="Q143" i="13"/>
  <c r="V143" i="13"/>
  <c r="G145" i="13"/>
  <c r="M145" i="13" s="1"/>
  <c r="I145" i="13"/>
  <c r="K145" i="13"/>
  <c r="O145" i="13"/>
  <c r="Q145" i="13"/>
  <c r="V145" i="13"/>
  <c r="G147" i="13"/>
  <c r="M147" i="13" s="1"/>
  <c r="I147" i="13"/>
  <c r="K147" i="13"/>
  <c r="O147" i="13"/>
  <c r="Q147" i="13"/>
  <c r="V147" i="13"/>
  <c r="G149" i="13"/>
  <c r="I149" i="13"/>
  <c r="K149" i="13"/>
  <c r="M149" i="13"/>
  <c r="O149" i="13"/>
  <c r="Q149" i="13"/>
  <c r="V149" i="13"/>
  <c r="G151" i="13"/>
  <c r="I151" i="13"/>
  <c r="K151" i="13"/>
  <c r="M151" i="13"/>
  <c r="O151" i="13"/>
  <c r="Q151" i="13"/>
  <c r="V151" i="13"/>
  <c r="G153" i="13"/>
  <c r="I153" i="13"/>
  <c r="K153" i="13"/>
  <c r="M153" i="13"/>
  <c r="O153" i="13"/>
  <c r="Q153" i="13"/>
  <c r="V153" i="13"/>
  <c r="G155" i="13"/>
  <c r="M155" i="13" s="1"/>
  <c r="I155" i="13"/>
  <c r="K155" i="13"/>
  <c r="O155" i="13"/>
  <c r="Q155" i="13"/>
  <c r="V155" i="13"/>
  <c r="G157" i="13"/>
  <c r="I157" i="13"/>
  <c r="K157" i="13"/>
  <c r="M157" i="13"/>
  <c r="O157" i="13"/>
  <c r="Q157" i="13"/>
  <c r="V157" i="13"/>
  <c r="G159" i="13"/>
  <c r="M159" i="13" s="1"/>
  <c r="I159" i="13"/>
  <c r="K159" i="13"/>
  <c r="O159" i="13"/>
  <c r="Q159" i="13"/>
  <c r="V159" i="13"/>
  <c r="G161" i="13"/>
  <c r="M161" i="13" s="1"/>
  <c r="I161" i="13"/>
  <c r="K161" i="13"/>
  <c r="O161" i="13"/>
  <c r="Q161" i="13"/>
  <c r="V161" i="13"/>
  <c r="G163" i="13"/>
  <c r="M163" i="13" s="1"/>
  <c r="I163" i="13"/>
  <c r="K163" i="13"/>
  <c r="O163" i="13"/>
  <c r="Q163" i="13"/>
  <c r="V163" i="13"/>
  <c r="G166" i="13"/>
  <c r="I166" i="13"/>
  <c r="K166" i="13"/>
  <c r="M166" i="13"/>
  <c r="O166" i="13"/>
  <c r="O165" i="13" s="1"/>
  <c r="Q166" i="13"/>
  <c r="V166" i="13"/>
  <c r="V165" i="13" s="1"/>
  <c r="G168" i="13"/>
  <c r="I168" i="13"/>
  <c r="K168" i="13"/>
  <c r="M168" i="13"/>
  <c r="O168" i="13"/>
  <c r="Q168" i="13"/>
  <c r="V168" i="13"/>
  <c r="G171" i="13"/>
  <c r="G165" i="13" s="1"/>
  <c r="I171" i="13"/>
  <c r="K171" i="13"/>
  <c r="O171" i="13"/>
  <c r="Q171" i="13"/>
  <c r="Q165" i="13" s="1"/>
  <c r="V171" i="13"/>
  <c r="G175" i="13"/>
  <c r="I175" i="13"/>
  <c r="I165" i="13" s="1"/>
  <c r="K175" i="13"/>
  <c r="M175" i="13"/>
  <c r="O175" i="13"/>
  <c r="Q175" i="13"/>
  <c r="V175" i="13"/>
  <c r="G177" i="13"/>
  <c r="M177" i="13" s="1"/>
  <c r="I177" i="13"/>
  <c r="K177" i="13"/>
  <c r="O177" i="13"/>
  <c r="Q177" i="13"/>
  <c r="V177" i="13"/>
  <c r="G179" i="13"/>
  <c r="M179" i="13" s="1"/>
  <c r="I179" i="13"/>
  <c r="K179" i="13"/>
  <c r="O179" i="13"/>
  <c r="Q179" i="13"/>
  <c r="V179" i="13"/>
  <c r="G181" i="13"/>
  <c r="M181" i="13" s="1"/>
  <c r="I181" i="13"/>
  <c r="K181" i="13"/>
  <c r="O181" i="13"/>
  <c r="Q181" i="13"/>
  <c r="V181" i="13"/>
  <c r="G184" i="13"/>
  <c r="M184" i="13" s="1"/>
  <c r="I184" i="13"/>
  <c r="K184" i="13"/>
  <c r="K165" i="13" s="1"/>
  <c r="O184" i="13"/>
  <c r="Q184" i="13"/>
  <c r="V184" i="13"/>
  <c r="G186" i="13"/>
  <c r="I186" i="13"/>
  <c r="K186" i="13"/>
  <c r="M186" i="13"/>
  <c r="O186" i="13"/>
  <c r="Q186" i="13"/>
  <c r="V186" i="13"/>
  <c r="G188" i="13"/>
  <c r="I188" i="13"/>
  <c r="K188" i="13"/>
  <c r="M188" i="13"/>
  <c r="O188" i="13"/>
  <c r="Q188" i="13"/>
  <c r="V188" i="13"/>
  <c r="G190" i="13"/>
  <c r="M190" i="13" s="1"/>
  <c r="I190" i="13"/>
  <c r="K190" i="13"/>
  <c r="O190" i="13"/>
  <c r="Q190" i="13"/>
  <c r="V190" i="13"/>
  <c r="G192" i="13"/>
  <c r="I192" i="13"/>
  <c r="K192" i="13"/>
  <c r="M192" i="13"/>
  <c r="O192" i="13"/>
  <c r="Q192" i="13"/>
  <c r="V192" i="13"/>
  <c r="G194" i="13"/>
  <c r="M194" i="13" s="1"/>
  <c r="I194" i="13"/>
  <c r="K194" i="13"/>
  <c r="O194" i="13"/>
  <c r="Q194" i="13"/>
  <c r="V194" i="13"/>
  <c r="G196" i="13"/>
  <c r="M196" i="13" s="1"/>
  <c r="I196" i="13"/>
  <c r="K196" i="13"/>
  <c r="O196" i="13"/>
  <c r="Q196" i="13"/>
  <c r="V196" i="13"/>
  <c r="G198" i="13"/>
  <c r="M198" i="13" s="1"/>
  <c r="I198" i="13"/>
  <c r="K198" i="13"/>
  <c r="O198" i="13"/>
  <c r="Q198" i="13"/>
  <c r="V198" i="13"/>
  <c r="G200" i="13"/>
  <c r="K200" i="13"/>
  <c r="Q200" i="13"/>
  <c r="G201" i="13"/>
  <c r="I201" i="13"/>
  <c r="I200" i="13" s="1"/>
  <c r="K201" i="13"/>
  <c r="M201" i="13"/>
  <c r="M200" i="13" s="1"/>
  <c r="O201" i="13"/>
  <c r="O200" i="13" s="1"/>
  <c r="Q201" i="13"/>
  <c r="V201" i="13"/>
  <c r="V200" i="13" s="1"/>
  <c r="G204" i="13"/>
  <c r="O204" i="13"/>
  <c r="G205" i="13"/>
  <c r="I205" i="13"/>
  <c r="I204" i="13" s="1"/>
  <c r="K205" i="13"/>
  <c r="M205" i="13"/>
  <c r="O205" i="13"/>
  <c r="Q205" i="13"/>
  <c r="Q204" i="13" s="1"/>
  <c r="V205" i="13"/>
  <c r="V204" i="13" s="1"/>
  <c r="G207" i="13"/>
  <c r="I207" i="13"/>
  <c r="K207" i="13"/>
  <c r="K204" i="13" s="1"/>
  <c r="M207" i="13"/>
  <c r="O207" i="13"/>
  <c r="Q207" i="13"/>
  <c r="V207" i="13"/>
  <c r="G209" i="13"/>
  <c r="I209" i="13"/>
  <c r="K209" i="13"/>
  <c r="M209" i="13"/>
  <c r="O209" i="13"/>
  <c r="Q209" i="13"/>
  <c r="V209" i="13"/>
  <c r="G212" i="13"/>
  <c r="M212" i="13" s="1"/>
  <c r="I212" i="13"/>
  <c r="K212" i="13"/>
  <c r="O212" i="13"/>
  <c r="Q212" i="13"/>
  <c r="V212" i="13"/>
  <c r="G215" i="13"/>
  <c r="M215" i="13" s="1"/>
  <c r="I215" i="13"/>
  <c r="K215" i="13"/>
  <c r="O215" i="13"/>
  <c r="Q215" i="13"/>
  <c r="V215" i="13"/>
  <c r="G217" i="13"/>
  <c r="M217" i="13" s="1"/>
  <c r="I217" i="13"/>
  <c r="K217" i="13"/>
  <c r="O217" i="13"/>
  <c r="Q217" i="13"/>
  <c r="V217" i="13"/>
  <c r="G220" i="13"/>
  <c r="I220" i="13"/>
  <c r="K220" i="13"/>
  <c r="M220" i="13"/>
  <c r="O220" i="13"/>
  <c r="Q220" i="13"/>
  <c r="V220" i="13"/>
  <c r="G222" i="13"/>
  <c r="K222" i="13"/>
  <c r="O222" i="13"/>
  <c r="G223" i="13"/>
  <c r="I223" i="13"/>
  <c r="I222" i="13" s="1"/>
  <c r="K223" i="13"/>
  <c r="M223" i="13"/>
  <c r="M222" i="13" s="1"/>
  <c r="O223" i="13"/>
  <c r="Q223" i="13"/>
  <c r="Q222" i="13" s="1"/>
  <c r="V223" i="13"/>
  <c r="V222" i="13" s="1"/>
  <c r="G229" i="13"/>
  <c r="I229" i="13"/>
  <c r="K229" i="13"/>
  <c r="O229" i="13"/>
  <c r="V229" i="13"/>
  <c r="G230" i="13"/>
  <c r="I230" i="13"/>
  <c r="K230" i="13"/>
  <c r="M230" i="13"/>
  <c r="M229" i="13" s="1"/>
  <c r="O230" i="13"/>
  <c r="Q230" i="13"/>
  <c r="Q229" i="13" s="1"/>
  <c r="V230" i="13"/>
  <c r="AE233" i="13"/>
  <c r="AF233" i="13"/>
  <c r="G19" i="12"/>
  <c r="G8" i="12"/>
  <c r="I8" i="12"/>
  <c r="Q8" i="12"/>
  <c r="G9" i="12"/>
  <c r="M9" i="12" s="1"/>
  <c r="M8" i="12" s="1"/>
  <c r="I9" i="12"/>
  <c r="K9" i="12"/>
  <c r="K8" i="12" s="1"/>
  <c r="O9" i="12"/>
  <c r="Q9" i="12"/>
  <c r="V9" i="12"/>
  <c r="V8" i="12" s="1"/>
  <c r="G10" i="12"/>
  <c r="I10" i="12"/>
  <c r="K10" i="12"/>
  <c r="M10" i="12"/>
  <c r="O10" i="12"/>
  <c r="Q10" i="12"/>
  <c r="V10" i="12"/>
  <c r="G11" i="12"/>
  <c r="AF19" i="12" s="1"/>
  <c r="I11" i="12"/>
  <c r="K11" i="12"/>
  <c r="M11" i="12"/>
  <c r="O11" i="12"/>
  <c r="O8" i="12" s="1"/>
  <c r="Q11" i="12"/>
  <c r="V11" i="12"/>
  <c r="G12" i="12"/>
  <c r="Q12" i="12"/>
  <c r="G13" i="12"/>
  <c r="I13" i="12"/>
  <c r="K13" i="12"/>
  <c r="K12" i="12" s="1"/>
  <c r="M13" i="12"/>
  <c r="O13" i="12"/>
  <c r="Q13" i="12"/>
  <c r="V13" i="12"/>
  <c r="V12" i="12" s="1"/>
  <c r="G14" i="12"/>
  <c r="I14" i="12"/>
  <c r="K14" i="12"/>
  <c r="M14" i="12"/>
  <c r="O14" i="12"/>
  <c r="Q14" i="12"/>
  <c r="V14" i="12"/>
  <c r="G15" i="12"/>
  <c r="M15" i="12" s="1"/>
  <c r="I15" i="12"/>
  <c r="K15" i="12"/>
  <c r="O15" i="12"/>
  <c r="O12" i="12" s="1"/>
  <c r="Q15" i="12"/>
  <c r="V15" i="12"/>
  <c r="G16" i="12"/>
  <c r="M16" i="12" s="1"/>
  <c r="I16" i="12"/>
  <c r="I12" i="12" s="1"/>
  <c r="K16" i="12"/>
  <c r="O16" i="12"/>
  <c r="Q16" i="12"/>
  <c r="V16" i="12"/>
  <c r="G17" i="12"/>
  <c r="M17" i="12" s="1"/>
  <c r="I17" i="12"/>
  <c r="K17" i="12"/>
  <c r="O17" i="12"/>
  <c r="Q17" i="12"/>
  <c r="V17" i="12"/>
  <c r="AE19" i="12"/>
  <c r="I20" i="1"/>
  <c r="I19" i="1"/>
  <c r="I18" i="1"/>
  <c r="I17" i="1"/>
  <c r="AZ118" i="1"/>
  <c r="AZ117" i="1"/>
  <c r="AZ115" i="1"/>
  <c r="AZ114" i="1"/>
  <c r="AZ112" i="1"/>
  <c r="AZ111" i="1"/>
  <c r="AZ109" i="1"/>
  <c r="AZ107" i="1"/>
  <c r="AZ106" i="1"/>
  <c r="AZ105" i="1"/>
  <c r="AZ103" i="1"/>
  <c r="AZ100" i="1"/>
  <c r="AZ98" i="1"/>
  <c r="AZ94" i="1"/>
  <c r="AZ93" i="1"/>
  <c r="AZ91" i="1"/>
  <c r="AZ90" i="1"/>
  <c r="AZ88" i="1"/>
  <c r="AZ87" i="1"/>
  <c r="AZ86" i="1"/>
  <c r="AZ84" i="1"/>
  <c r="AZ83" i="1"/>
  <c r="AZ81" i="1"/>
  <c r="AZ79" i="1"/>
  <c r="AZ78" i="1"/>
  <c r="AZ76" i="1"/>
  <c r="AZ74" i="1"/>
  <c r="AZ73" i="1"/>
  <c r="AZ71" i="1"/>
  <c r="AZ70" i="1"/>
  <c r="AZ68" i="1"/>
  <c r="AZ67" i="1"/>
  <c r="AZ65" i="1"/>
  <c r="AZ63" i="1"/>
  <c r="AZ62" i="1"/>
  <c r="AZ61" i="1"/>
  <c r="AZ60" i="1"/>
  <c r="AZ59" i="1"/>
  <c r="AZ58" i="1"/>
  <c r="AZ55" i="1"/>
  <c r="AZ53" i="1"/>
  <c r="AZ52" i="1"/>
  <c r="AZ50" i="1"/>
  <c r="AZ48" i="1"/>
  <c r="F45" i="1"/>
  <c r="G23" i="1" s="1"/>
  <c r="G45" i="1"/>
  <c r="G25" i="1" s="1"/>
  <c r="A25" i="1" s="1"/>
  <c r="H44" i="1"/>
  <c r="I44" i="1" s="1"/>
  <c r="H43" i="1"/>
  <c r="I43" i="1" s="1"/>
  <c r="H42" i="1"/>
  <c r="H41" i="1"/>
  <c r="I41" i="1" s="1"/>
  <c r="H40" i="1"/>
  <c r="I40" i="1" s="1"/>
  <c r="H39" i="1"/>
  <c r="I39" i="1" s="1"/>
  <c r="I45" i="1" s="1"/>
  <c r="J28" i="1"/>
  <c r="J26" i="1"/>
  <c r="G38" i="1"/>
  <c r="F38" i="1"/>
  <c r="J23" i="1"/>
  <c r="J24" i="1"/>
  <c r="J25" i="1"/>
  <c r="J27" i="1"/>
  <c r="E24" i="1"/>
  <c r="E26" i="1"/>
  <c r="I16" i="1" l="1"/>
  <c r="I21" i="1" s="1"/>
  <c r="I140" i="1"/>
  <c r="J139" i="1" s="1"/>
  <c r="G26" i="1"/>
  <c r="A26" i="1"/>
  <c r="A23" i="1"/>
  <c r="G28" i="1"/>
  <c r="M204" i="13"/>
  <c r="M122" i="13"/>
  <c r="M121" i="13" s="1"/>
  <c r="M105" i="13"/>
  <c r="M86" i="13" s="1"/>
  <c r="M72" i="13"/>
  <c r="M71" i="13" s="1"/>
  <c r="M9" i="13"/>
  <c r="M8" i="13" s="1"/>
  <c r="M171" i="13"/>
  <c r="M165" i="13" s="1"/>
  <c r="M80" i="13"/>
  <c r="M74" i="13" s="1"/>
  <c r="M12" i="12"/>
  <c r="J39" i="1"/>
  <c r="J45" i="1" s="1"/>
  <c r="J41" i="1"/>
  <c r="J40" i="1"/>
  <c r="J43" i="1"/>
  <c r="J44" i="1"/>
  <c r="H45" i="1"/>
  <c r="J131" i="1" l="1"/>
  <c r="J135" i="1"/>
  <c r="J133" i="1"/>
  <c r="J129" i="1"/>
  <c r="J134" i="1"/>
  <c r="J132" i="1"/>
  <c r="J130" i="1"/>
  <c r="J136" i="1"/>
  <c r="J138" i="1"/>
  <c r="J128" i="1"/>
  <c r="J137" i="1"/>
  <c r="G24" i="1"/>
  <c r="A27" i="1" s="1"/>
  <c r="A29" i="1" s="1"/>
  <c r="G29" i="1" s="1"/>
  <c r="G27" i="1" s="1"/>
  <c r="A24" i="1"/>
  <c r="J1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Humpolík Michal</author>
  </authors>
  <commentList>
    <comment ref="S6" authorId="0" shapeId="0" xr:uid="{04A07691-99F5-48F6-8770-775CF43D401F}">
      <text>
        <r>
          <rPr>
            <sz val="9"/>
            <color indexed="81"/>
            <rFont val="Tahoma"/>
            <family val="2"/>
            <charset val="238"/>
          </rPr>
          <t>Jedná se o informaci, zda se jedná o položku, která je do rozpočtu zadána z cenové soustavy RTS, nebo vlastní.</t>
        </r>
      </text>
    </comment>
    <comment ref="T6" authorId="0" shapeId="0" xr:uid="{2AF6F3EA-FC7B-496E-9713-6D31544FEC65}">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Humpolík Michal</author>
  </authors>
  <commentList>
    <comment ref="S6" authorId="0" shapeId="0" xr:uid="{E5CB4813-C1A8-4621-AC51-DFBBD95542BD}">
      <text>
        <r>
          <rPr>
            <sz val="9"/>
            <color indexed="81"/>
            <rFont val="Tahoma"/>
            <family val="2"/>
            <charset val="238"/>
          </rPr>
          <t>Jedná se o informaci, zda se jedná o položku, která je do rozpočtu zadána z cenové soustavy RTS, nebo vlastní.</t>
        </r>
      </text>
    </comment>
    <comment ref="T6" authorId="0" shapeId="0" xr:uid="{54CCFA6B-A368-481B-BC3A-E2A81642BFB8}">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<sst xmlns="http://schemas.openxmlformats.org/spreadsheetml/2006/main" count="1411" uniqueCount="533">
  <si>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</si>
  <si>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</si>
  <si>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</si>
  <si>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</si>
  <si>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</si>
  <si>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</si>
  <si>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</si>
  <si>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</si>
  <si>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</si>
  <si>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</si>
  <si>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</si>
  <si>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</si>
  <si>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</si>
  <si>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</si>
  <si>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</si>
  <si>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</si>
  <si>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</si>
  <si>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</si>
  <si>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</si>
  <si>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</si>
  <si>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</si>
  <si>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</si>
  <si>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</si>
  <si>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</si>
  <si>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</si>
  <si>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</si>
  <si>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</si>
  <si>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</si>
  <si>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</si>
  <si>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</si>
  <si>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</si>
  <si>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</si>
  <si>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</si>
  <si>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</si>
  <si>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</si>
  <si>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</si>
  <si>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</si>
  <si>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</si>
  <si>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</si>
  <si>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</si>
  <si>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</si>
  <si>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</si>
  <si>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</si>
  <si>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Ing. Humpolík</t>
  </si>
  <si>
    <t>530/2016</t>
  </si>
  <si>
    <t>Velký Týnec - komunikace v ulici Sadová</t>
  </si>
  <si>
    <t>Obec Velký Týnec</t>
  </si>
  <si>
    <t>Zámecká 35</t>
  </si>
  <si>
    <t>Velký Týnec</t>
  </si>
  <si>
    <t>78372</t>
  </si>
  <si>
    <t>00299669</t>
  </si>
  <si>
    <t>CZ00299669</t>
  </si>
  <si>
    <t>APC SILNICE s.r.o.</t>
  </si>
  <si>
    <t>Jana Babáka 11</t>
  </si>
  <si>
    <t>Brno-Královo Pole</t>
  </si>
  <si>
    <t>61200</t>
  </si>
  <si>
    <t>60705981</t>
  </si>
  <si>
    <t>CZ60705981</t>
  </si>
  <si>
    <t>20.12.2023</t>
  </si>
  <si>
    <t>Stavba</t>
  </si>
  <si>
    <t>Ostatní a vedlejší náklady</t>
  </si>
  <si>
    <t>00</t>
  </si>
  <si>
    <t>Vedlejší a ostatní náklady</t>
  </si>
  <si>
    <t>Inženýrský objekt</t>
  </si>
  <si>
    <t>SO 101</t>
  </si>
  <si>
    <t>MK ul. Sadová</t>
  </si>
  <si>
    <t>Celkem za stavbu</t>
  </si>
  <si>
    <t>CZK</t>
  </si>
  <si>
    <t>#POPS</t>
  </si>
  <si>
    <t>Popis stavby: 530/2016 - Velký Týnec - komunikace v ulici Sadová</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</si>
  <si>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</si>
  <si>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</si>
  <si>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</si>
  <si>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</si>
  <si>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</si>
  <si>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</si>
  <si>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</si>
  <si>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</si>
  <si>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</si>
  <si>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</si>
  <si>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</si>
  <si>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</si>
  <si>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</si>
  <si>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</si>
  <si>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</si>
  <si>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</si>
  <si>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</si>
  <si>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</si>
  <si>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</si>
  <si>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</si>
  <si>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</si>
  <si>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</si>
  <si>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</si>
  <si>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</si>
  <si>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</si>
  <si>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</si>
  <si>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</si>
  <si>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</si>
  <si>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</si>
  <si>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</si>
  <si>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</si>
  <si>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</si>
  <si>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</si>
  <si>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</si>
  <si>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</si>
  <si>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</si>
  <si>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</si>
  <si>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</si>
  <si>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</si>
  <si>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</si>
  <si>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</si>
  <si>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</si>
  <si>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</si>
  <si>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</si>
  <si>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</si>
  <si>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00 - Vedlejší a ostatní náklady</t>
  </si>
  <si>
    <t>#POPR</t>
  </si>
  <si>
    <t>Popis rozpočtu: 00 - Vedlejší a ostatní náklady</t>
  </si>
  <si>
    <t>Popis objektu: SO 101 - MK ul. Sadová</t>
  </si>
  <si>
    <t>Popis rozpočtu: SO 101 - MK ul. Sadová</t>
  </si>
  <si>
    <t>Rekapitulace dílů</t>
  </si>
  <si>
    <t>Typ dílu</t>
  </si>
  <si>
    <t>1</t>
  </si>
  <si>
    <t>Zemní práce</t>
  </si>
  <si>
    <t>3</t>
  </si>
  <si>
    <t>Svislé a kompletní konstrukce</t>
  </si>
  <si>
    <t>4</t>
  </si>
  <si>
    <t>Vodorovné konstrukce</t>
  </si>
  <si>
    <t>5</t>
  </si>
  <si>
    <t>Komunikace</t>
  </si>
  <si>
    <t>8</t>
  </si>
  <si>
    <t>Trubní vedení</t>
  </si>
  <si>
    <t>91</t>
  </si>
  <si>
    <t>Doplňující práce na komunikaci</t>
  </si>
  <si>
    <t>96</t>
  </si>
  <si>
    <t>Bourání konstrukcí</t>
  </si>
  <si>
    <t>97</t>
  </si>
  <si>
    <t>Přesuny suti a vybouraných hmot</t>
  </si>
  <si>
    <t>99</t>
  </si>
  <si>
    <t>Staveništní přesun hmot</t>
  </si>
  <si>
    <t>M46</t>
  </si>
  <si>
    <t>Zemní práce při montážích</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</si>
  <si>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</si>
  <si>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</si>
  <si>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</si>
  <si>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</si>
  <si>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</si>
  <si>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</si>
  <si>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</si>
  <si>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</si>
  <si>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</si>
  <si>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</si>
  <si>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</si>
  <si>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</si>
  <si>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</si>
  <si>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</si>
  <si>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</si>
  <si>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</si>
  <si>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</si>
  <si>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</si>
  <si>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</si>
  <si>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</si>
  <si>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</si>
  <si>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</si>
  <si>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</si>
  <si>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</si>
  <si>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</si>
  <si>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</si>
  <si>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</si>
  <si>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</si>
  <si>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</si>
  <si>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</si>
  <si>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</si>
  <si>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</si>
  <si>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</si>
  <si>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</si>
  <si>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</si>
  <si>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23/ II</t>
  </si>
  <si>
    <t>Indiv</t>
  </si>
  <si>
    <t>VRN</t>
  </si>
  <si>
    <t>Běžná</t>
  </si>
  <si>
    <t>POL99_8</t>
  </si>
  <si>
    <t>005111021R</t>
  </si>
  <si>
    <t>Vytyčení inženýrských sítí</t>
  </si>
  <si>
    <t>005121 R</t>
  </si>
  <si>
    <t>Zařízení staveniště</t>
  </si>
  <si>
    <t>POL99_1</t>
  </si>
  <si>
    <t>004111015T</t>
  </si>
  <si>
    <t>Zajištění archeologického průzkumu</t>
  </si>
  <si>
    <t>Vlastní</t>
  </si>
  <si>
    <t>005211030R</t>
  </si>
  <si>
    <t xml:space="preserve">Dočasná dopravní opatření </t>
  </si>
  <si>
    <t>00523  R</t>
  </si>
  <si>
    <t>Zkoušky a revize</t>
  </si>
  <si>
    <t>005241010R</t>
  </si>
  <si>
    <t xml:space="preserve">Dokumentace skutečného provedení </t>
  </si>
  <si>
    <t>005241020R</t>
  </si>
  <si>
    <t xml:space="preserve">Geodetické zaměření skutečného provedení  </t>
  </si>
  <si>
    <t>SUM</t>
  </si>
  <si>
    <t>END</t>
  </si>
  <si>
    <t>Položkový soupis prací a dodávek</t>
  </si>
  <si>
    <t>ING</t>
  </si>
  <si>
    <t>113107520R00</t>
  </si>
  <si>
    <t>Odstranění podkladů nebo krytů z kameniva hrubého drceného, v ploše jednotlivě do 50 m2, tloušťka vrstvy 200 mm</t>
  </si>
  <si>
    <t>m2</t>
  </si>
  <si>
    <t>822-1</t>
  </si>
  <si>
    <t>RTS 22/ I</t>
  </si>
  <si>
    <t>Práce</t>
  </si>
  <si>
    <t>POL1_0</t>
  </si>
  <si>
    <t>B3 : 17,8</t>
  </si>
  <si>
    <t>VV</t>
  </si>
  <si>
    <t>113108310R00</t>
  </si>
  <si>
    <t>Odstranění podkladů nebo krytů živičných, v ploše jednotlivě do 50 m2, tloušťka vrstvy 100 mm</t>
  </si>
  <si>
    <t>B1 : 17,8</t>
  </si>
  <si>
    <t>122202203R00</t>
  </si>
  <si>
    <t>Odkopávky a prokopávky pro silnice v hornině 3 přes 1 000 do 10 000 m3</t>
  </si>
  <si>
    <t>m3</t>
  </si>
  <si>
    <t>800-1</t>
  </si>
  <si>
    <t>s přemístěním výkopku v příčných profilech na vzdálenost do 15 m nebo s naložením na dopravní prostředek.</t>
  </si>
  <si>
    <t>SPI</t>
  </si>
  <si>
    <t>K1 : 1891,82</t>
  </si>
  <si>
    <t>132201210R00</t>
  </si>
  <si>
    <t xml:space="preserve">Hloubení rýh šířky přes 60 do 200 cm do 50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</si>
  <si>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</si>
  <si>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K4 : 2,4</t>
  </si>
  <si>
    <t>133201101R00</t>
  </si>
  <si>
    <t>Hloubení šachet v hornině 3  do 100 m3</t>
  </si>
  <si>
    <t>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t>
  </si>
  <si>
    <t>K5 : 7,2</t>
  </si>
  <si>
    <t>139601102R00</t>
  </si>
  <si>
    <t>Ruční výkop jam, rýh a šachet v hornině 3</t>
  </si>
  <si>
    <t>s přehozením na vzdálenost do 5 m nebo s naložením na ruční dopravní prostředek</t>
  </si>
  <si>
    <t>K6 : 325,8</t>
  </si>
  <si>
    <t>151101101R00</t>
  </si>
  <si>
    <t>Zřízení pažení a rozepření stěn rýh příložné  pro jakoukoliv mezerovitost, hloubky do 2 m</t>
  </si>
  <si>
    <t>pro podzemní vedení pro všechny šířky rýhy,</t>
  </si>
  <si>
    <t>K10 : 1092</t>
  </si>
  <si>
    <t>151101111R00</t>
  </si>
  <si>
    <t>Odstranění pažení a rozepření rýh příložné , hloubky do 2 m</t>
  </si>
  <si>
    <t>pro podzemní vedení s uložením materiálu na vzdálenost do 3 m od kraje výkopu,</t>
  </si>
  <si>
    <t>161101101R00</t>
  </si>
  <si>
    <t>Svislé přemístění výkopku z horniny 1 až 4, při hloubce výkopu přes 1 do 2,5 m</t>
  </si>
  <si>
    <t>bez naložení do dopravní nádoby, ale s vyprázdněním dopravní nádoby na hromadu nebo na dopravní prostředek,</t>
  </si>
  <si>
    <t>K7 : 327</t>
  </si>
  <si>
    <t>162701103R00</t>
  </si>
  <si>
    <t>Vodorovné přemístění výkopku z horniny 1 až 4, na vzdálenost přes 7 000  do 8 000 m</t>
  </si>
  <si>
    <t>po suchu, bez naložení výkopku, avšak se složením bez rozhrnutí, zpáteční cesta vozidla.</t>
  </si>
  <si>
    <t>K8 : 2227,22</t>
  </si>
  <si>
    <t>171101141R00</t>
  </si>
  <si>
    <t>Uložení sypaniny do násypů zhutněných z jakýchkoliv hornin pro jakýkoliv způsob uložení při průměrném množství násypu  do 0,75 m3/m silnice nobo železnice</t>
  </si>
  <si>
    <t>s rozprostřením sypaniny ve vrstvách a s hrubým urovnáním,</t>
  </si>
  <si>
    <t>K2 : 801,74</t>
  </si>
  <si>
    <t>174101101R00</t>
  </si>
  <si>
    <t>Zásyp sypaninou se zhutněním jam, šachet, rýh nebo kolem objektů v těchto vykopávkách</t>
  </si>
  <si>
    <t>z jakékoliv horniny s uložením výkopku po vrstvách,</t>
  </si>
  <si>
    <t>E28 : 6,26</t>
  </si>
  <si>
    <t>175101101R00</t>
  </si>
  <si>
    <t>Obsyp potrubí bez prohození sypaniny, bez dodávky obsypového materiálu</t>
  </si>
  <si>
    <t>sypaninou z vhodných hornin tř. 1 - 4 nebo materiálem připraveným podél výkopu ve vzdálenosti do 3 m od jeho kraje, pro jakoukoliv hloubku výkopu a jakoukoliv míru zhutnění,</t>
  </si>
  <si>
    <t>K15 : 291,5</t>
  </si>
  <si>
    <t>180401213R00</t>
  </si>
  <si>
    <t>Založení trávníku luční trávník, výsevem, na svahu přes 1:2 do 1:1</t>
  </si>
  <si>
    <t>823-1</t>
  </si>
  <si>
    <t>na půdě předem připravené s pokosením, naložením, odvozem odpadu do 20 km a se složením,</t>
  </si>
  <si>
    <t>I1 : 610,9</t>
  </si>
  <si>
    <t>181101102R00</t>
  </si>
  <si>
    <t>Úprava pláně v zářezech v hornině 1 až 4, se zhutněním</t>
  </si>
  <si>
    <t>vyrovnáním výškových rozdílů, ploch vodorovných a ploch do sklonu 1 : 5.</t>
  </si>
  <si>
    <t>A15 : 2333,75</t>
  </si>
  <si>
    <t>182101101R00</t>
  </si>
  <si>
    <t>Svahování v zářezech v hornině 1 až 4</t>
  </si>
  <si>
    <t>trvalých svahů do projektovaných profilů s potřebným přemístěním výkopku při svahování v zářezech,</t>
  </si>
  <si>
    <t>I5 : 510,9</t>
  </si>
  <si>
    <t>182201101R00</t>
  </si>
  <si>
    <t>Svahování násypů bez rozlišení horniny</t>
  </si>
  <si>
    <t>trvalých svahů do projektovaných profilů s potřebným přemístěním výkopku při svahování v násypech,</t>
  </si>
  <si>
    <t>I4 : 100</t>
  </si>
  <si>
    <t>182301121R00</t>
  </si>
  <si>
    <t>Rozprostření a urovnání ornice ve svahu v souvislé ploše do 500 m2, tloušťka vrstvy do 100 mm</t>
  </si>
  <si>
    <t>s případným nutným přemístěním hromad nebo dočasných skládek na místo potřeby ze vzdálenosti do 30 m, ve svahu sklonu přes 1 : 5,</t>
  </si>
  <si>
    <t>J2 : 100</t>
  </si>
  <si>
    <t>199000002R00</t>
  </si>
  <si>
    <t>Poplatky za skládku horniny 1- 4, skupina 17 05 04 z Katalogu odpadů</t>
  </si>
  <si>
    <t>K9 : 2227,22</t>
  </si>
  <si>
    <t>00572460R</t>
  </si>
  <si>
    <t>směs travní technická</t>
  </si>
  <si>
    <t>kg</t>
  </si>
  <si>
    <t>SPCM</t>
  </si>
  <si>
    <t>Specifikace</t>
  </si>
  <si>
    <t>POL3_0</t>
  </si>
  <si>
    <t>I2 : 31,46</t>
  </si>
  <si>
    <t>10364200R</t>
  </si>
  <si>
    <t>ornice pro pozemkové úpravy</t>
  </si>
  <si>
    <t>RTS 22/ II</t>
  </si>
  <si>
    <t>I3 : 73,31</t>
  </si>
  <si>
    <t>58310005.1T</t>
  </si>
  <si>
    <t>Materiál vhodný do násypů, zásypů a na výměnu podloží vč. dovozu na staveniště</t>
  </si>
  <si>
    <t xml:space="preserve">m3    </t>
  </si>
  <si>
    <t>v2022</t>
  </si>
  <si>
    <t>K3 : 1006,24</t>
  </si>
  <si>
    <t>58337345R</t>
  </si>
  <si>
    <t>štěrkopísek frakce 0,0 až 32,0 mm; třída C</t>
  </si>
  <si>
    <t>t</t>
  </si>
  <si>
    <t>K16 : 680,95</t>
  </si>
  <si>
    <t>460510311R00</t>
  </si>
  <si>
    <t>Chránička kabelová dělená Sitel, DN 110 mm</t>
  </si>
  <si>
    <t>m</t>
  </si>
  <si>
    <t>K13 : 835,33</t>
  </si>
  <si>
    <t>451573111R00</t>
  </si>
  <si>
    <t>Lože pod potrubí, stoky a drobné objekty z písku a štěrkopísku  do 65 mm</t>
  </si>
  <si>
    <t>827-1</t>
  </si>
  <si>
    <t>v otevřeném výkopu,</t>
  </si>
  <si>
    <t>K11 : 27,44</t>
  </si>
  <si>
    <t>452111111R00</t>
  </si>
  <si>
    <t>Osazení betonových dílců pod potrubí pražců v otevřeném výkopu průřezové plochy do 25 000 mm2</t>
  </si>
  <si>
    <t>kus</t>
  </si>
  <si>
    <t>E7 : 2</t>
  </si>
  <si>
    <t>452112121R00</t>
  </si>
  <si>
    <t>Osazení betonových dílců pod potrubí prstenců nebo rámůpod poklopy a mříže výšky přes 100 do 200 mm</t>
  </si>
  <si>
    <t>E9 : 2</t>
  </si>
  <si>
    <t>59218562R</t>
  </si>
  <si>
    <t>krajník silniční; betonový; l = 500 mm; š = 250,0 mm; h = 80,0 mm; přírodní</t>
  </si>
  <si>
    <t>E8 : 1,01</t>
  </si>
  <si>
    <t>59223821R</t>
  </si>
  <si>
    <t>prstenec betonový; DN = 660,0 mm; h = 180,0 mm; s = 100,00 mm; beton C 35/45</t>
  </si>
  <si>
    <t>RTS 23/ I</t>
  </si>
  <si>
    <t>E10 : 2,02</t>
  </si>
  <si>
    <t>564851111R00</t>
  </si>
  <si>
    <t>Podklad ze štěrkodrti s rozprostřením a zhutněním frakce 0-63 mm, tloušťka po zhutnění 150 mm</t>
  </si>
  <si>
    <t>A16 : 2238,05</t>
  </si>
  <si>
    <t>564861111R00</t>
  </si>
  <si>
    <t>Podklad ze štěrkodrti s rozprostřením a zhutněním frakce 0-63 mm, tloušťka po zhutnění 200 mm</t>
  </si>
  <si>
    <t>A17 : 1884,75</t>
  </si>
  <si>
    <t>564871111R00</t>
  </si>
  <si>
    <t>Podklad ze štěrkodrti s rozprostřením a zhutněním frakce 0-63 mm, tloušťka po zhutnění 250 mm</t>
  </si>
  <si>
    <t>A18 : 95,7</t>
  </si>
  <si>
    <t>565161211R00</t>
  </si>
  <si>
    <t>Podklad z kameniva obaleného asfaltem ACP 16+ až ACP 22+, v pruhu šířky přes 3 m, třídy 1, tloušťka po zhutnění 80 mm</t>
  </si>
  <si>
    <t>s rozprostřením a zhutněním</t>
  </si>
  <si>
    <t>A19 : 1449,55</t>
  </si>
  <si>
    <t>569903311R00</t>
  </si>
  <si>
    <t>Zřízení zemních krajnic z hornin jakékoliv třídy se zhutněním</t>
  </si>
  <si>
    <t>F10 : 40,35</t>
  </si>
  <si>
    <t>573111112R00</t>
  </si>
  <si>
    <t>Postřik živičný infiltrační s posypem kamenivem v množství 1 kg/m2</t>
  </si>
  <si>
    <t>PI-E 0,6-1,3 kg/m2</t>
  </si>
  <si>
    <t>POP</t>
  </si>
  <si>
    <t>A22 : 1449,55</t>
  </si>
  <si>
    <t>573211111R00</t>
  </si>
  <si>
    <t>Postřik živičný spojovací bez posypu kamenivem z asfaltu silničního, v množství od 0,5 do 0,7 kg/m2</t>
  </si>
  <si>
    <t>bez posypu kamenivem</t>
  </si>
  <si>
    <t>PS-E 0,15-0,25 kg/m2</t>
  </si>
  <si>
    <t>A21 : 1449,55</t>
  </si>
  <si>
    <t>577132111R00</t>
  </si>
  <si>
    <t>Beton asfaltový s rozprostřením a zhutněním v pruhu šířky přes 3 m, ACO 11+, tloušťky 40 mm, plochy přes 1000 m2</t>
  </si>
  <si>
    <t>A20 : 1449,55</t>
  </si>
  <si>
    <t>596215021R00</t>
  </si>
  <si>
    <t>Kladení zámkové dlažby do drtě tloušťka dlažby 60 mm, tloušťka lože 40 mm</t>
  </si>
  <si>
    <t>s provedením lože z kameniva drceného, s vyplněním spár, s dvojitým hutněním a se smetením přebytečného materiálu na krajnici. S dodáním hmot pro lože a výplň spár.</t>
  </si>
  <si>
    <t>D1 : 392,8</t>
  </si>
  <si>
    <t>596215040R00</t>
  </si>
  <si>
    <t>Kladení zámkové dlažby do drtě tloušťka dlažby 80 mm, tloušťka lože 40 mm</t>
  </si>
  <si>
    <t>D5 : 95,7</t>
  </si>
  <si>
    <t>59245110R</t>
  </si>
  <si>
    <t>dlažba betonová dvouvrstvá, skladebná; obdélník; šedá; l = 200 mm; š = 100 mm; tl. 60,0 mm</t>
  </si>
  <si>
    <t>D3 : 386,87</t>
  </si>
  <si>
    <t>592451151R</t>
  </si>
  <si>
    <t>dlažba betonová dvouvrstvá, skladebná; obdélník; dlaždice pro nevidomé; červená; l = 200 mm; š = 100 mm; tl. 60,0 mm</t>
  </si>
  <si>
    <t>D4 : 9,86</t>
  </si>
  <si>
    <t>592451158R</t>
  </si>
  <si>
    <t>dlažba betonová dvouvrstvá, skladebná; obdélník; dlaždice pro nevidomé; červená; l = 200 mm; š = 100 mm; tl. 80,0 mm</t>
  </si>
  <si>
    <t>D8 : 25,76</t>
  </si>
  <si>
    <t>592451170R</t>
  </si>
  <si>
    <t>dlažba betonová dvouvrstvá; obdélník; šedá; l = 200 mm; š = 100 mm; tl. 80,0 mm</t>
  </si>
  <si>
    <t>D7 : 70,9</t>
  </si>
  <si>
    <t>871313121R00</t>
  </si>
  <si>
    <t>Montáž potrubí z trub z plastů těsněných gumovým kroužkem  DN 150 mm</t>
  </si>
  <si>
    <t>v otevřeném výkopu ve sklonu do 20 %,</t>
  </si>
  <si>
    <t>E11 : 2</t>
  </si>
  <si>
    <t>877353121R00</t>
  </si>
  <si>
    <t>Montáž tvarovek na potrubí z trub z plastů těsněných gumovým kroužkem odbočných DN 200 mm</t>
  </si>
  <si>
    <t>DN 160</t>
  </si>
  <si>
    <t>E14 : 9-8</t>
  </si>
  <si>
    <t>877313123R00</t>
  </si>
  <si>
    <t>Montáž tvarovek na potrubí z trub z plastů těsněných gumovým kroužkem jednoosých DN 150 mm</t>
  </si>
  <si>
    <t>E14 : 9-1</t>
  </si>
  <si>
    <t>895941311R00</t>
  </si>
  <si>
    <t>Zřízení vpusti kanalizační uliční z betonových dílců  typ UVB - 50</t>
  </si>
  <si>
    <t>včetně zřízení lože ze štěrkopísku,</t>
  </si>
  <si>
    <t>E19 : 2</t>
  </si>
  <si>
    <t>899331111R00</t>
  </si>
  <si>
    <t>Výšková úprava uličního vstupu nebo vpustě do 20 cm zvýšením poklopu</t>
  </si>
  <si>
    <t>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t>
  </si>
  <si>
    <t>E30 : 30</t>
  </si>
  <si>
    <t>899211113R00</t>
  </si>
  <si>
    <t>Osazení mříží litinových s rámem do 150 kg</t>
  </si>
  <si>
    <t>E24 : 2</t>
  </si>
  <si>
    <t>899623141R00</t>
  </si>
  <si>
    <t>Obetonování potrubí nebo zdiva stok betonem prostým třídy C 12/15</t>
  </si>
  <si>
    <t>z cementu portlandského nebo struskoportlandského, v otevřeném výkopu,</t>
  </si>
  <si>
    <t>E26 : 0,6</t>
  </si>
  <si>
    <t>877/R</t>
  </si>
  <si>
    <t>montáž nalepovací odbočky vč. dodání</t>
  </si>
  <si>
    <t>E13 : 1</t>
  </si>
  <si>
    <t>28611132/R</t>
  </si>
  <si>
    <t>Trubka PVC kanalizační DN 150 mm, hladká, SN 12</t>
  </si>
  <si>
    <t xml:space="preserve">m     </t>
  </si>
  <si>
    <t>E12 : 2,03</t>
  </si>
  <si>
    <t>28651661/R</t>
  </si>
  <si>
    <t>Koleno PVC kanalizační DN 150/ 30°, SN 12</t>
  </si>
  <si>
    <t>E15 : 4,06</t>
  </si>
  <si>
    <t>28651662/R</t>
  </si>
  <si>
    <t>Koleno PVC kanalizační DN 150/ 45°, SN 12</t>
  </si>
  <si>
    <t>E17 : 2,03</t>
  </si>
  <si>
    <t>28651663/R</t>
  </si>
  <si>
    <t>Koleno PVC kanalizační DN 150/ 60°, SN 12</t>
  </si>
  <si>
    <t>E16 : 2,03</t>
  </si>
  <si>
    <t>28651705/R</t>
  </si>
  <si>
    <t>Odbočka PVC kanalizační DN 150/ 150/45°, SN 12</t>
  </si>
  <si>
    <t>E18 : 1,02</t>
  </si>
  <si>
    <t>55243096R</t>
  </si>
  <si>
    <t>mříž vtoková; litina; rozměr 500x500 mm; únosnost D 400 kN</t>
  </si>
  <si>
    <t>E25 : 2</t>
  </si>
  <si>
    <t>59223823R</t>
  </si>
  <si>
    <t>dno uliční vpusti beton; TBV; Di = 495,0 mm; h = 626 mm; t = 50 mm; beton C 35/45; Pu 30 kN/m</t>
  </si>
  <si>
    <t>E22 : 2,02</t>
  </si>
  <si>
    <t>59223824R</t>
  </si>
  <si>
    <t>skruž železobetonová s výtokem; TBV; DN = 500,0 mm; h = 590,0 mm; s = 50,00 mm; Pu 30 kN/m; beton C 35/45</t>
  </si>
  <si>
    <t>E23 : 2,02</t>
  </si>
  <si>
    <t>59223825R</t>
  </si>
  <si>
    <t>skruž železobetonová TBV; DN = 500,0 mm; h = 290,0 mm; s = 50,00 mm; Pu 30 kN/m; beton C 35/45</t>
  </si>
  <si>
    <t>E20 : 2,02</t>
  </si>
  <si>
    <t>59223826R</t>
  </si>
  <si>
    <t>skruž železobetonová TBV; DN = 500,0 mm; h = 590,0 mm; s = 50,00 mm; Pu 30 kN/m; beton C 35/45</t>
  </si>
  <si>
    <t>E21 : 2,02</t>
  </si>
  <si>
    <t>914001111R00</t>
  </si>
  <si>
    <t xml:space="preserve">Osazení a montáž svislých dopravních značek sloupek, do betonového základu,  </t>
  </si>
  <si>
    <t>J3 : 7</t>
  </si>
  <si>
    <t>917862111R00</t>
  </si>
  <si>
    <t>Osazení silničního nebo chodníkového betonového obrubníku stojatého, s boční opěrou z betonu prostého, do lože z betonu prostého C 12/15</t>
  </si>
  <si>
    <t>S dodáním hmot pro lože tl. 80-100 mm.</t>
  </si>
  <si>
    <t>F4 : 1135</t>
  </si>
  <si>
    <t>919731122R00</t>
  </si>
  <si>
    <t>Zarovnání styčné plochy podkladu nebo krytu živičné, tloušťky přes 50 do 100 mm</t>
  </si>
  <si>
    <t>podél vybourané části komunikace nebo zpevněné plochy</t>
  </si>
  <si>
    <t>vč. opravy spáry</t>
  </si>
  <si>
    <t>B5 : 37,8</t>
  </si>
  <si>
    <t>40444972.AR</t>
  </si>
  <si>
    <t>značka dopravní silniční svislá; upravující přednost P2-P3; tvar čtverec; 500 mm; štít z pozink.plechu s dvoj.ohybem,retroref.folie I.tř.; záruka 7 let</t>
  </si>
  <si>
    <t>J8 : 1</t>
  </si>
  <si>
    <t>40445020.AR</t>
  </si>
  <si>
    <t>značka dopravní silniční svislá; zákazová B1-B34; tvar kruh; 500 mm; štít z pozink.plechu s dvoj.ohybem,retroref.folie I.tř.; záruka 7 let</t>
  </si>
  <si>
    <t>J4 : 1</t>
  </si>
  <si>
    <t>40445044.AR</t>
  </si>
  <si>
    <t>značka dopravní silniční svislá; informativní provozní IP4b-IP7,IP10; tvar čtverec; 500 mm; štít z pozink.plechu s dvoj.ohybem,retroref.folie I.tř.; záruka 7 let</t>
  </si>
  <si>
    <t>J5 : 1</t>
  </si>
  <si>
    <t>40445052.AR</t>
  </si>
  <si>
    <t>značka dopravní silniční svislá; informativní provozní IP14-IP25; tvar obdélník svislý; 1000x1500 mm; štít z pozink.plechu s dvoj.ohybem,retroref.folie I.tř.; záruka 7 let</t>
  </si>
  <si>
    <t>J6 : 2</t>
  </si>
  <si>
    <t>J7 : 2</t>
  </si>
  <si>
    <t>404459503R</t>
  </si>
  <si>
    <t>příslušenství k dopr.značení sloupek Fe 60 pozinkovaný, délka 3000 mm</t>
  </si>
  <si>
    <t>J9 : 4</t>
  </si>
  <si>
    <t>404459516R</t>
  </si>
  <si>
    <t>příslušenství k dopr.značení kotevní patka pr.60 kompletní, čtyřkotevní včetně šroubů a krytek</t>
  </si>
  <si>
    <t>404459540R</t>
  </si>
  <si>
    <t>příslušenství k dopr.značení plastové víčko na sloupek pr. 60 mm</t>
  </si>
  <si>
    <t>59217410R</t>
  </si>
  <si>
    <t>obrubník chodníkový materiál beton; l = 1000,0 mm; š = 100,0 mm; h = 250,0 mm; barva šedá</t>
  </si>
  <si>
    <t>F9 : 331,28</t>
  </si>
  <si>
    <t>59217450R</t>
  </si>
  <si>
    <t>obrubník silniční materiál beton; l = 1000,0 mm; š = 150,0 mm; h = 250,0 mm; barva šedá</t>
  </si>
  <si>
    <t>F5 : 301,23</t>
  </si>
  <si>
    <t>59217476R</t>
  </si>
  <si>
    <t>obrubník silniční nájezdový; materiál beton; l = 1000,0 mm; š = 150,0 mm; h = 150,0 mm; barva šedá</t>
  </si>
  <si>
    <t>F6 : 476,47</t>
  </si>
  <si>
    <t>59217480R</t>
  </si>
  <si>
    <t>obrubník silniční přechodový levý; materiál beton; l = 1000,0 mm; š = 150,0 mm; výškový rozsah h = 150 až 250 mm; barva šedá</t>
  </si>
  <si>
    <t>F7 : 18,18</t>
  </si>
  <si>
    <t>59217481R</t>
  </si>
  <si>
    <t>obrubník silniční přechodový pravý; materiál beton; l = 1000,0 mm; š = 150,0 mm; výškový rozsah h = 150 až 250 mm; barva šedá</t>
  </si>
  <si>
    <t>F8 : 19,19</t>
  </si>
  <si>
    <t>966006132R00</t>
  </si>
  <si>
    <t>Odstranění značek pro staničení nebo dopravních značek dopravních nebo orientačních   s betonovými patkami</t>
  </si>
  <si>
    <t>s uložením hmot na skládku na vzdálenost do 3 m nebo s naložením na dopravní prostředek, se zásypem jam a jeho zhutněním</t>
  </si>
  <si>
    <t>J1 : 2</t>
  </si>
  <si>
    <t>979082213R00</t>
  </si>
  <si>
    <t>Vodorovná doprava suti po suchu bez naložení, ale se složením a hrubým urovnáním na vzdálenost do 1 km</t>
  </si>
  <si>
    <t>POL1_</t>
  </si>
  <si>
    <t>K17 : 19,58</t>
  </si>
  <si>
    <t>979082219R00</t>
  </si>
  <si>
    <t>Vodorovná doprava suti po suchu příplatek k ceně za každý další i započatý 1 km přes 1 km</t>
  </si>
  <si>
    <t>K18 : 27,44</t>
  </si>
  <si>
    <t>979084216R00</t>
  </si>
  <si>
    <t>Vodorovná doprava vybouraných hmot po suchu bez naložení, ale se složením na vzdálenost do 5 km</t>
  </si>
  <si>
    <t>na skládku</t>
  </si>
  <si>
    <t>K19 : 0,16</t>
  </si>
  <si>
    <t>979084219R00</t>
  </si>
  <si>
    <t>Vodorovná doprava vybouraných hmot po suchu příplatek k ceně za každých dalších i započatých 5 km přes 5 km</t>
  </si>
  <si>
    <t>K20 : 0,16</t>
  </si>
  <si>
    <t>979951112R00</t>
  </si>
  <si>
    <t>Výkup kovů železný šrot, tloušťky nad 4 mm</t>
  </si>
  <si>
    <t>801-3</t>
  </si>
  <si>
    <t>K22 : 0,16</t>
  </si>
  <si>
    <t>979087212R00</t>
  </si>
  <si>
    <t>Nakládání na dopravní prostředky suti</t>
  </si>
  <si>
    <t>pro vodorovnou dopravu</t>
  </si>
  <si>
    <t>C6 : 7,83</t>
  </si>
  <si>
    <t>979990112R00</t>
  </si>
  <si>
    <t>Poplatek za skládku za uložení, obalované kamenivo, asfalt, kusovost do 300 x 300 mm,  , skupina 17 03 02 z Katalogu odpadů</t>
  </si>
  <si>
    <t>K21 : 3,92</t>
  </si>
  <si>
    <t>998225111R00</t>
  </si>
  <si>
    <t>Přesun hmot komunikací a letišť, kryt živičný jakékoliv délky objektu</t>
  </si>
  <si>
    <t>Přesun hmot</t>
  </si>
  <si>
    <t>POL7_</t>
  </si>
  <si>
    <t>vodorovně do 200 m</t>
  </si>
  <si>
    <t xml:space="preserve">Hmotnosti z položek s pořadovými čísly: : </t>
  </si>
  <si>
    <t xml:space="preserve">7,20,21,22,23,24,25,26,27,28,29,30,31,32,33,35,36,37,38,39,40,41,42,43,45,46,47,48,49,50,51,52,53, : </t>
  </si>
  <si>
    <t xml:space="preserve">54,55,56,57,58,59,60,61,62,63,65,66,67,68,72,73,74,75,76, : </t>
  </si>
  <si>
    <t>Součet: : 5169,08544</t>
  </si>
  <si>
    <t>460490012RT1</t>
  </si>
  <si>
    <t>Fólie výstražná z PVC, šířka 33 cm, fólie PVC šířka 33 cm</t>
  </si>
  <si>
    <t>K14 : 405,5</t>
  </si>
  <si>
    <t>JKSO:</t>
  </si>
  <si>
    <t>822.27</t>
  </si>
  <si>
    <t>komunikace místní III. třídy</t>
  </si>
  <si>
    <t>JKSO</t>
  </si>
  <si>
    <t xml:space="preserve"> m2</t>
  </si>
  <si>
    <t>kryt (materiál konstrukce krytu) z kameniva obalovaného živicí</t>
  </si>
  <si>
    <t>JKSOChar</t>
  </si>
  <si>
    <t>ostatní stavební akce</t>
  </si>
  <si>
    <t>JKSOAkce</t>
  </si>
  <si>
    <t>verze 2                                (dle Vysv.ZD č.2)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</si>
</sst>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4"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17"/>
      <name val="Arial CE"/>
      <family val="2"/>
      <charset val="238"/>
    </font>
    <font>
      <sz val="8"/>
      <color indexed="9"/>
      <name val="Arial CE"/>
      <family val="2"/>
      <charset val="238"/>
    </font>
    <font>
      <b/>
      <sz val="9"/>
      <color rgb="FFFF0000"/>
      <name val="Arial CE"/>
      <family val="2"/>
      <charset val="238"/>
    </font>
    <font>
      <b/>
      <sz val="8"/>
      <color rgb="FFFF0000"/>
      <name val="Arial CE"/>
      <family val="2"/>
      <charset val="238"/>
    </font>
    <font>
      <b/>
      <sz val="8"/>
      <color rgb="FFFF0000"/>
      <name val="Arial CE"/>
      <charset val="238"/>
    </font>
  </fonts>
  <fills count="7">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FFFF00"/>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6">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0" fillId="0" borderId="6" xfId="0" applyNumberFormat="1" applyBorder="1" applyAlignment="1">
      <alignment vertical="center" wrapText="1"/>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1" fillId="0" borderId="21" xfId="0" applyFon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Alignment="1">
      <alignment vertical="top"/>
    </xf>
    <xf numFmtId="49" fontId="17" fillId="0" borderId="0" xfId="0" applyNumberFormat="1" applyFont="1" applyAlignment="1">
      <alignment vertical="top"/>
    </xf>
    <xf numFmtId="165" fontId="17" fillId="0" borderId="0" xfId="0" applyNumberFormat="1" applyFont="1" applyAlignment="1">
      <alignment vertical="top" shrinkToFit="1"/>
    </xf>
    <xf numFmtId="4" fontId="17" fillId="0" borderId="0" xfId="0" applyNumberFormat="1" applyFont="1" applyAlignment="1">
      <alignment vertical="top" shrinkToFit="1"/>
    </xf>
    <xf numFmtId="4" fontId="5" fillId="3" borderId="0" xfId="0" applyNumberFormat="1" applyFont="1" applyFill="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8" fillId="0" borderId="0" xfId="0" applyNumberFormat="1" applyFont="1" applyAlignment="1">
      <alignment horizontal="center" vertical="top" wrapText="1" shrinkToFit="1"/>
    </xf>
    <xf numFmtId="165" fontId="18" fillId="0" borderId="0" xfId="0" applyNumberFormat="1" applyFont="1" applyAlignment="1">
      <alignment vertical="top" wrapText="1" shrinkToFit="1"/>
    </xf>
    <xf numFmtId="0" fontId="20" fillId="0" borderId="0" xfId="0" applyFont="1" applyAlignment="1">
      <alignment wrapText="1"/>
    </xf>
    <xf numFmtId="165" fontId="18" fillId="0" borderId="0" xfId="0" quotePrefix="1" applyNumberFormat="1" applyFont="1" applyAlignment="1">
      <alignment horizontal="left" vertical="top"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4" fontId="0" fillId="0" borderId="32" xfId="0" applyNumberForma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0" fontId="0" fillId="0" borderId="0" xfId="0" applyAlignment="1">
      <alignment wrapText="1"/>
    </xf>
    <xf numFmtId="4" fontId="5" fillId="0" borderId="32"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3" fillId="2" borderId="0" xfId="0" applyFont="1" applyFill="1" applyAlignment="1">
      <alignment horizontal="left" wrapText="1"/>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18" xfId="0" applyBorder="1" applyAlignment="1">
      <alignment vertical="top"/>
    </xf>
    <xf numFmtId="0" fontId="17" fillId="0" borderId="18" xfId="0" applyFont="1" applyBorder="1" applyAlignment="1">
      <alignment horizontal="left" vertical="top" wrapText="1"/>
    </xf>
    <xf numFmtId="0" fontId="17" fillId="0" borderId="18" xfId="0" applyFont="1" applyBorder="1" applyAlignment="1">
      <alignment vertical="top" wrapText="1"/>
    </xf>
    <xf numFmtId="0" fontId="19" fillId="0" borderId="18" xfId="0" applyFont="1" applyBorder="1" applyAlignment="1">
      <alignment horizontal="left" vertical="top" wrapText="1"/>
    </xf>
    <xf numFmtId="0" fontId="19" fillId="0" borderId="18" xfId="0" applyFont="1" applyBorder="1" applyAlignment="1">
      <alignment vertical="top" wrapText="1"/>
    </xf>
    <xf numFmtId="0" fontId="19" fillId="0" borderId="0" xfId="0" applyFont="1" applyAlignment="1">
      <alignment horizontal="left" vertical="top" wrapText="1"/>
    </xf>
    <xf numFmtId="0" fontId="19" fillId="0" borderId="0" xfId="0" applyFont="1" applyAlignment="1">
      <alignment vertical="top" wrapText="1"/>
    </xf>
    <xf numFmtId="0" fontId="21" fillId="6" borderId="24" xfId="0" applyFont="1" applyFill="1" applyBorder="1" applyAlignment="1">
      <alignment horizontal="center" vertical="center" wrapText="1"/>
    </xf>
    <xf numFmtId="0" fontId="21" fillId="6" borderId="25" xfId="0" applyFont="1" applyFill="1" applyBorder="1" applyAlignment="1">
      <alignment horizontal="center" vertical="center" wrapText="1"/>
    </xf>
    <xf numFmtId="0" fontId="22" fillId="6" borderId="0" xfId="0" applyFont="1" applyFill="1" applyAlignment="1">
      <alignment horizontal="center" vertical="center" wrapText="1"/>
    </xf>
    <xf numFmtId="0" fontId="4" fillId="0" borderId="6" xfId="0" applyFont="1" applyBorder="1" applyAlignment="1">
      <alignment horizontal="center" vertical="center"/>
    </xf>
    <xf numFmtId="49" fontId="23" fillId="0" borderId="40" xfId="0" applyNumberFormat="1" applyFont="1" applyBorder="1" applyAlignment="1">
      <alignment horizontal="left" vertical="top" wrapText="1"/>
    </xf>
    <xf numFmtId="49" fontId="23" fillId="0" borderId="40" xfId="0" applyNumberFormat="1" applyFont="1" applyBorder="1" applyAlignment="1">
      <alignment vertical="top"/>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r-app\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3"/>
  <sheetViews>
    <sheetView showGridLines="0" tabSelected="1" view="pageBreakPreview" topLeftCell="B1" zoomScaleNormal="100" zoomScaleSheetLayoutView="100" workbookViewId="0">
      <selection activeCell="I1" sqref="I1:J1"/>
    </sheetView>
  </sheetViews>
  <sheetFormatPr defaultColWidth="9" defaultRowHeight="13.2" x14ac:dyDescent="0.25"/>
  <cols>
    <col min="1" max="1" width="8.44140625" hidden="1" customWidth="1"/>
    <col min="2" max="2" width="13.44140625" customWidth="1"/>
    <col min="3" max="3" width="7.44140625" style="50" customWidth="1"/>
    <col min="4" max="4" width="13" style="50" customWidth="1"/>
    <col min="5" max="5" width="9.6640625" style="50" customWidth="1"/>
    <col min="6" max="6" width="11.6640625" customWidth="1"/>
    <col min="7" max="9" width="13" customWidth="1"/>
    <col min="10" max="10" width="5.5546875" customWidth="1"/>
    <col min="11" max="11" width="4.33203125" customWidth="1"/>
    <col min="12" max="15" width="10.6640625" customWidth="1"/>
    <col min="52" max="52" width="94.5546875" customWidth="1"/>
  </cols>
  <sheetData>
    <row r="1" spans="1:15" ht="33.75" customHeight="1" x14ac:dyDescent="0.25">
      <c r="A1" s="46" t="s">
        <v>36</v>
      </c>
      <c r="B1" s="191" t="s">
        <v>41</v>
      </c>
      <c r="C1" s="192"/>
      <c r="D1" s="192"/>
      <c r="E1" s="192"/>
      <c r="F1" s="192"/>
      <c r="G1" s="192"/>
      <c r="H1" s="192"/>
      <c r="I1" s="260" t="s">
        <v>532</v>
      </c>
      <c r="J1" s="261"/>
    </row>
    <row r="2" spans="1:15" ht="36" customHeight="1" x14ac:dyDescent="0.25">
      <c r="A2" s="2"/>
      <c r="B2" s="72" t="s">
        <v>22</v>
      </c>
      <c r="C2" s="73"/>
      <c r="D2" s="74" t="s">
        <v>44</v>
      </c>
      <c r="E2" s="199" t="s">
        <v>45</v>
      </c>
      <c r="F2" s="200"/>
      <c r="G2" s="200"/>
      <c r="H2" s="200"/>
      <c r="I2" s="200"/>
      <c r="J2" s="201"/>
      <c r="O2" s="1"/>
    </row>
    <row r="3" spans="1:15" ht="27" hidden="1" customHeight="1" x14ac:dyDescent="0.25">
      <c r="A3" s="2"/>
      <c r="B3" s="75"/>
      <c r="C3" s="73"/>
      <c r="D3" s="76"/>
      <c r="E3" s="202"/>
      <c r="F3" s="203"/>
      <c r="G3" s="203"/>
      <c r="H3" s="203"/>
      <c r="I3" s="203"/>
      <c r="J3" s="204"/>
    </row>
    <row r="4" spans="1:15" ht="23.25" customHeight="1" x14ac:dyDescent="0.25">
      <c r="A4" s="2"/>
      <c r="B4" s="77"/>
      <c r="C4" s="78"/>
      <c r="D4" s="79"/>
      <c r="E4" s="212"/>
      <c r="F4" s="212"/>
      <c r="G4" s="212"/>
      <c r="H4" s="212"/>
      <c r="I4" s="212"/>
      <c r="J4" s="213"/>
    </row>
    <row r="5" spans="1:15" ht="24" customHeight="1" x14ac:dyDescent="0.25">
      <c r="A5" s="2"/>
      <c r="B5" s="30" t="s">
        <v>42</v>
      </c>
      <c r="D5" s="216" t="s">
        <v>46</v>
      </c>
      <c r="E5" s="217"/>
      <c r="F5" s="217"/>
      <c r="G5" s="217"/>
      <c r="H5" s="18" t="s">
        <v>40</v>
      </c>
      <c r="I5" s="82" t="s">
        <v>50</v>
      </c>
      <c r="J5" s="8"/>
    </row>
    <row r="6" spans="1:15" ht="15.75" customHeight="1" x14ac:dyDescent="0.25">
      <c r="A6" s="2"/>
      <c r="B6" s="27"/>
      <c r="C6" s="52"/>
      <c r="D6" s="218" t="s">
        <v>47</v>
      </c>
      <c r="E6" s="219"/>
      <c r="F6" s="219"/>
      <c r="G6" s="219"/>
      <c r="H6" s="18" t="s">
        <v>34</v>
      </c>
      <c r="I6" s="82" t="s">
        <v>51</v>
      </c>
      <c r="J6" s="8"/>
    </row>
    <row r="7" spans="1:15" ht="15.75" customHeight="1" x14ac:dyDescent="0.25">
      <c r="A7" s="2"/>
      <c r="B7" s="28"/>
      <c r="C7" s="53"/>
      <c r="D7" s="81" t="s">
        <v>49</v>
      </c>
      <c r="E7" s="220" t="s">
        <v>48</v>
      </c>
      <c r="F7" s="221"/>
      <c r="G7" s="221"/>
      <c r="H7" s="23"/>
      <c r="I7" s="22"/>
      <c r="J7" s="33"/>
    </row>
    <row r="8" spans="1:15" ht="24" hidden="1" customHeight="1" x14ac:dyDescent="0.25">
      <c r="A8" s="2"/>
      <c r="B8" s="30" t="s">
        <v>20</v>
      </c>
      <c r="D8" s="80" t="s">
        <v>52</v>
      </c>
      <c r="H8" s="18" t="s">
        <v>40</v>
      </c>
      <c r="I8" s="82" t="s">
        <v>56</v>
      </c>
      <c r="J8" s="8"/>
    </row>
    <row r="9" spans="1:15" ht="15.75" hidden="1" customHeight="1" x14ac:dyDescent="0.25">
      <c r="A9" s="2"/>
      <c r="B9" s="2"/>
      <c r="D9" s="80" t="s">
        <v>53</v>
      </c>
      <c r="H9" s="18" t="s">
        <v>34</v>
      </c>
      <c r="I9" s="82" t="s">
        <v>57</v>
      </c>
      <c r="J9" s="8"/>
    </row>
    <row r="10" spans="1:15" ht="15.75" hidden="1" customHeight="1" x14ac:dyDescent="0.25">
      <c r="A10" s="2"/>
      <c r="B10" s="34"/>
      <c r="C10" s="53"/>
      <c r="D10" s="81" t="s">
        <v>55</v>
      </c>
      <c r="E10" s="83" t="s">
        <v>54</v>
      </c>
      <c r="F10" s="23"/>
      <c r="G10" s="14"/>
      <c r="H10" s="14"/>
      <c r="I10" s="35"/>
      <c r="J10" s="33"/>
    </row>
    <row r="11" spans="1:15" ht="24" customHeight="1" x14ac:dyDescent="0.25">
      <c r="A11" s="2"/>
      <c r="B11" s="30" t="s">
        <v>19</v>
      </c>
      <c r="D11" s="206"/>
      <c r="E11" s="206"/>
      <c r="F11" s="206"/>
      <c r="G11" s="206"/>
      <c r="H11" s="18" t="s">
        <v>40</v>
      </c>
      <c r="I11" s="84"/>
      <c r="J11" s="8"/>
    </row>
    <row r="12" spans="1:15" ht="15.75" customHeight="1" x14ac:dyDescent="0.25">
      <c r="A12" s="2"/>
      <c r="B12" s="27"/>
      <c r="C12" s="52"/>
      <c r="D12" s="211"/>
      <c r="E12" s="211"/>
      <c r="F12" s="211"/>
      <c r="G12" s="211"/>
      <c r="H12" s="18" t="s">
        <v>34</v>
      </c>
      <c r="I12" s="84"/>
      <c r="J12" s="8"/>
    </row>
    <row r="13" spans="1:15" ht="15.75" customHeight="1" x14ac:dyDescent="0.25">
      <c r="A13" s="2"/>
      <c r="B13" s="28"/>
      <c r="C13" s="53"/>
      <c r="D13" s="85"/>
      <c r="E13" s="214"/>
      <c r="F13" s="215"/>
      <c r="G13" s="215"/>
      <c r="H13" s="19"/>
      <c r="I13" s="22"/>
      <c r="J13" s="33"/>
    </row>
    <row r="14" spans="1:15" ht="24" customHeight="1" x14ac:dyDescent="0.25">
      <c r="A14" s="2"/>
      <c r="B14" s="42" t="s">
        <v>21</v>
      </c>
      <c r="C14" s="54"/>
      <c r="D14" s="55" t="s">
        <v>43</v>
      </c>
      <c r="E14" s="56"/>
      <c r="F14" s="43"/>
      <c r="G14" s="43"/>
      <c r="H14" s="44"/>
      <c r="I14" s="43"/>
      <c r="J14" s="45"/>
    </row>
    <row r="15" spans="1:15" ht="32.25" customHeight="1" x14ac:dyDescent="0.25">
      <c r="A15" s="2"/>
      <c r="B15" s="34" t="s">
        <v>32</v>
      </c>
      <c r="C15" s="57"/>
      <c r="D15" s="51"/>
      <c r="E15" s="205"/>
      <c r="F15" s="205"/>
      <c r="G15" s="207"/>
      <c r="H15" s="207"/>
      <c r="I15" s="207" t="s">
        <v>29</v>
      </c>
      <c r="J15" s="208"/>
    </row>
    <row r="16" spans="1:15" ht="23.25" customHeight="1" x14ac:dyDescent="0.25">
      <c r="A16" s="139" t="s">
        <v>24</v>
      </c>
      <c r="B16" s="37" t="s">
        <v>24</v>
      </c>
      <c r="C16" s="58"/>
      <c r="D16" s="59"/>
      <c r="E16" s="196"/>
      <c r="F16" s="197"/>
      <c r="G16" s="196"/>
      <c r="H16" s="197"/>
      <c r="I16" s="196">
        <f>SUMIF(F128:F139,A16,I128:I139)+SUMIF(F128:F139,"PSU",I128:I139)</f>
        <v>0</v>
      </c>
      <c r="J16" s="198"/>
    </row>
    <row r="17" spans="1:10" ht="23.25" customHeight="1" x14ac:dyDescent="0.25">
      <c r="A17" s="139" t="s">
        <v>25</v>
      </c>
      <c r="B17" s="37" t="s">
        <v>25</v>
      </c>
      <c r="C17" s="58"/>
      <c r="D17" s="59"/>
      <c r="E17" s="196"/>
      <c r="F17" s="197"/>
      <c r="G17" s="196"/>
      <c r="H17" s="197"/>
      <c r="I17" s="196">
        <f>SUMIF(F128:F139,A17,I128:I139)</f>
        <v>0</v>
      </c>
      <c r="J17" s="198"/>
    </row>
    <row r="18" spans="1:10" ht="23.25" customHeight="1" x14ac:dyDescent="0.25">
      <c r="A18" s="139" t="s">
        <v>26</v>
      </c>
      <c r="B18" s="37" t="s">
        <v>26</v>
      </c>
      <c r="C18" s="58"/>
      <c r="D18" s="59"/>
      <c r="E18" s="196"/>
      <c r="F18" s="197"/>
      <c r="G18" s="196"/>
      <c r="H18" s="197"/>
      <c r="I18" s="196">
        <f>SUMIF(F128:F139,A18,I128:I139)</f>
        <v>0</v>
      </c>
      <c r="J18" s="198"/>
    </row>
    <row r="19" spans="1:10" ht="23.25" customHeight="1" x14ac:dyDescent="0.25">
      <c r="A19" s="139" t="s">
        <v>142</v>
      </c>
      <c r="B19" s="37" t="s">
        <v>27</v>
      </c>
      <c r="C19" s="58"/>
      <c r="D19" s="59"/>
      <c r="E19" s="196"/>
      <c r="F19" s="197"/>
      <c r="G19" s="196"/>
      <c r="H19" s="197"/>
      <c r="I19" s="196">
        <f>SUMIF(F128:F139,A19,I128:I139)</f>
        <v>0</v>
      </c>
      <c r="J19" s="198"/>
    </row>
    <row r="20" spans="1:10" ht="23.25" customHeight="1" x14ac:dyDescent="0.25">
      <c r="A20" s="139" t="s">
        <v>143</v>
      </c>
      <c r="B20" s="37" t="s">
        <v>28</v>
      </c>
      <c r="C20" s="58"/>
      <c r="D20" s="59"/>
      <c r="E20" s="196"/>
      <c r="F20" s="197"/>
      <c r="G20" s="196"/>
      <c r="H20" s="197"/>
      <c r="I20" s="196">
        <f>SUMIF(F128:F139,A20,I128:I139)</f>
        <v>0</v>
      </c>
      <c r="J20" s="198"/>
    </row>
    <row r="21" spans="1:10" ht="23.25" customHeight="1" x14ac:dyDescent="0.25">
      <c r="A21" s="2"/>
      <c r="B21" s="47" t="s">
        <v>29</v>
      </c>
      <c r="C21" s="60"/>
      <c r="D21" s="61"/>
      <c r="E21" s="209"/>
      <c r="F21" s="210"/>
      <c r="G21" s="209"/>
      <c r="H21" s="210"/>
      <c r="I21" s="209">
        <f>SUM(I16:J20)</f>
        <v>0</v>
      </c>
      <c r="J21" s="227"/>
    </row>
    <row r="22" spans="1:10" ht="33" customHeight="1" x14ac:dyDescent="0.25">
      <c r="A22" s="2"/>
      <c r="B22" s="41" t="s">
        <v>33</v>
      </c>
      <c r="C22" s="58"/>
      <c r="D22" s="59"/>
      <c r="E22" s="62"/>
      <c r="F22" s="38"/>
      <c r="G22" s="32"/>
      <c r="H22" s="32"/>
      <c r="I22" s="32"/>
      <c r="J22" s="39"/>
    </row>
    <row r="23" spans="1:10" ht="23.25" customHeight="1" x14ac:dyDescent="0.25">
      <c r="A23" s="2">
        <f>ZakladDPHSni*SazbaDPH1/100</f>
        <v>0</v>
      </c>
      <c r="B23" s="37" t="s">
        <v>12</v>
      </c>
      <c r="C23" s="58"/>
      <c r="D23" s="59"/>
      <c r="E23" s="63">
        <v>15</v>
      </c>
      <c r="F23" s="38" t="s">
        <v>0</v>
      </c>
      <c r="G23" s="225">
        <f>ZakladDPHSniVypocet</f>
        <v>0</v>
      </c>
      <c r="H23" s="226"/>
      <c r="I23" s="226"/>
      <c r="J23" s="39" t="str">
        <f t="shared" ref="J23:J28" si="0">Mena</f>
        <v>CZK</v>
      </c>
    </row>
    <row r="24" spans="1:10" ht="23.25" customHeight="1" x14ac:dyDescent="0.25">
      <c r="A24" s="2">
        <f>(A23-INT(A23))*100</f>
        <v>0</v>
      </c>
      <c r="B24" s="37" t="s">
        <v>13</v>
      </c>
      <c r="C24" s="58"/>
      <c r="D24" s="59"/>
      <c r="E24" s="63">
        <f>SazbaDPH1</f>
        <v>15</v>
      </c>
      <c r="F24" s="38" t="s">
        <v>0</v>
      </c>
      <c r="G24" s="223">
        <f>A23</f>
        <v>0</v>
      </c>
      <c r="H24" s="224"/>
      <c r="I24" s="224"/>
      <c r="J24" s="39" t="str">
        <f t="shared" si="0"/>
        <v>CZK</v>
      </c>
    </row>
    <row r="25" spans="1:10" ht="23.25" customHeight="1" x14ac:dyDescent="0.25">
      <c r="A25" s="2">
        <f>ZakladDPHZakl*SazbaDPH2/100</f>
        <v>0</v>
      </c>
      <c r="B25" s="37" t="s">
        <v>14</v>
      </c>
      <c r="C25" s="58"/>
      <c r="D25" s="59"/>
      <c r="E25" s="63">
        <v>21</v>
      </c>
      <c r="F25" s="38" t="s">
        <v>0</v>
      </c>
      <c r="G25" s="225">
        <f>ZakladDPHZaklVypocet</f>
        <v>0</v>
      </c>
      <c r="H25" s="226"/>
      <c r="I25" s="226"/>
      <c r="J25" s="39" t="str">
        <f t="shared" si="0"/>
        <v>CZK</v>
      </c>
    </row>
    <row r="26" spans="1:10" ht="23.25" customHeight="1" x14ac:dyDescent="0.25">
      <c r="A26" s="2">
        <f>(A25-INT(A25))*100</f>
        <v>0</v>
      </c>
      <c r="B26" s="31" t="s">
        <v>15</v>
      </c>
      <c r="C26" s="64"/>
      <c r="D26" s="51"/>
      <c r="E26" s="65">
        <f>SazbaDPH2</f>
        <v>21</v>
      </c>
      <c r="F26" s="29" t="s">
        <v>0</v>
      </c>
      <c r="G26" s="193">
        <f>A25</f>
        <v>0</v>
      </c>
      <c r="H26" s="194"/>
      <c r="I26" s="194"/>
      <c r="J26" s="36" t="str">
        <f t="shared" si="0"/>
        <v>CZK</v>
      </c>
    </row>
    <row r="27" spans="1:10" ht="23.25" customHeight="1" thickBot="1" x14ac:dyDescent="0.3">
      <c r="A27" s="2">
        <f>ZakladDPHSni+DPHSni+ZakladDPHZakl+DPHZakl</f>
        <v>0</v>
      </c>
      <c r="B27" s="30" t="s">
        <v>4</v>
      </c>
      <c r="C27" s="66"/>
      <c r="D27" s="67"/>
      <c r="E27" s="66"/>
      <c r="F27" s="16"/>
      <c r="G27" s="195">
        <f>CenaCelkem-(ZakladDPHSni+DPHSni+ZakladDPHZakl+DPHZakl)</f>
        <v>0</v>
      </c>
      <c r="H27" s="195"/>
      <c r="I27" s="195"/>
      <c r="J27" s="40" t="str">
        <f t="shared" si="0"/>
        <v>CZK</v>
      </c>
    </row>
    <row r="28" spans="1:10" ht="27.75" hidden="1" customHeight="1" thickBot="1" x14ac:dyDescent="0.3">
      <c r="A28" s="2"/>
      <c r="B28" s="111" t="s">
        <v>23</v>
      </c>
      <c r="C28" s="112"/>
      <c r="D28" s="112"/>
      <c r="E28" s="113"/>
      <c r="F28" s="114"/>
      <c r="G28" s="229">
        <f>ZakladDPHSniVypocet+ZakladDPHZaklVypocet</f>
        <v>0</v>
      </c>
      <c r="H28" s="229"/>
      <c r="I28" s="229"/>
      <c r="J28" s="115" t="str">
        <f t="shared" si="0"/>
        <v>CZK</v>
      </c>
    </row>
    <row r="29" spans="1:10" ht="27.75" customHeight="1" thickBot="1" x14ac:dyDescent="0.3">
      <c r="A29" s="2">
        <f>(A27-INT(A27))*100</f>
        <v>0</v>
      </c>
      <c r="B29" s="111" t="s">
        <v>35</v>
      </c>
      <c r="C29" s="116"/>
      <c r="D29" s="116"/>
      <c r="E29" s="116"/>
      <c r="F29" s="117"/>
      <c r="G29" s="228">
        <f>IF(A29&gt;50, ROUNDUP(A27, 0), ROUNDDOWN(A27, 0))</f>
        <v>0</v>
      </c>
      <c r="H29" s="228"/>
      <c r="I29" s="228"/>
      <c r="J29" s="118" t="s">
        <v>67</v>
      </c>
    </row>
    <row r="30" spans="1:10" ht="12.75" customHeight="1" x14ac:dyDescent="0.25">
      <c r="A30" s="2"/>
      <c r="B30" s="2"/>
      <c r="J30" s="9"/>
    </row>
    <row r="31" spans="1:10" ht="30" customHeight="1" x14ac:dyDescent="0.25">
      <c r="A31" s="2"/>
      <c r="B31" s="2"/>
      <c r="J31" s="9"/>
    </row>
    <row r="32" spans="1:10" ht="18.75" customHeight="1" x14ac:dyDescent="0.25">
      <c r="A32" s="2"/>
      <c r="B32" s="17"/>
      <c r="C32" s="68" t="s">
        <v>11</v>
      </c>
      <c r="D32" s="69"/>
      <c r="E32" s="69"/>
      <c r="F32" s="15" t="s">
        <v>10</v>
      </c>
      <c r="G32" s="25"/>
      <c r="H32" s="26" t="s">
        <v>58</v>
      </c>
      <c r="I32" s="25"/>
      <c r="J32" s="9"/>
    </row>
    <row r="33" spans="1:52" ht="47.25" customHeight="1" x14ac:dyDescent="0.25">
      <c r="A33" s="2"/>
      <c r="B33" s="2"/>
      <c r="J33" s="9"/>
    </row>
    <row r="34" spans="1:52" s="21" customFormat="1" ht="18.75" customHeight="1" x14ac:dyDescent="0.25">
      <c r="A34" s="20"/>
      <c r="B34" s="20"/>
      <c r="C34" s="70"/>
      <c r="D34" s="230"/>
      <c r="E34" s="231"/>
      <c r="G34" s="232"/>
      <c r="H34" s="233"/>
      <c r="I34" s="233"/>
      <c r="J34" s="24"/>
    </row>
    <row r="35" spans="1:52" ht="12.75" customHeight="1" x14ac:dyDescent="0.25">
      <c r="A35" s="2"/>
      <c r="B35" s="2"/>
      <c r="D35" s="222" t="s">
        <v>2</v>
      </c>
      <c r="E35" s="222"/>
      <c r="H35" s="10" t="s">
        <v>3</v>
      </c>
      <c r="J35" s="9"/>
    </row>
    <row r="36" spans="1:52" ht="13.5" customHeight="1" thickBot="1" x14ac:dyDescent="0.3">
      <c r="A36" s="11"/>
      <c r="B36" s="11"/>
      <c r="C36" s="71"/>
      <c r="D36" s="71"/>
      <c r="E36" s="71"/>
      <c r="F36" s="12"/>
      <c r="G36" s="12"/>
      <c r="H36" s="12"/>
      <c r="I36" s="12"/>
      <c r="J36" s="13"/>
    </row>
    <row r="37" spans="1:52" ht="27" customHeight="1" x14ac:dyDescent="0.25">
      <c r="B37" s="88" t="s">
        <v>16</v>
      </c>
      <c r="C37" s="89"/>
      <c r="D37" s="89"/>
      <c r="E37" s="89"/>
      <c r="F37" s="90"/>
      <c r="G37" s="90"/>
      <c r="H37" s="90"/>
      <c r="I37" s="90"/>
      <c r="J37" s="91"/>
    </row>
    <row r="38" spans="1:52" ht="25.5" customHeight="1" x14ac:dyDescent="0.25">
      <c r="A38" s="87" t="s">
        <v>37</v>
      </c>
      <c r="B38" s="92" t="s">
        <v>17</v>
      </c>
      <c r="C38" s="93" t="s">
        <v>5</v>
      </c>
      <c r="D38" s="93"/>
      <c r="E38" s="93"/>
      <c r="F38" s="94" t="str">
        <f>B23</f>
        <v>Základ pro sníženou DPH</v>
      </c>
      <c r="G38" s="94" t="str">
        <f>B25</f>
        <v>Základ pro základní DPH</v>
      </c>
      <c r="H38" s="95" t="s">
        <v>18</v>
      </c>
      <c r="I38" s="95" t="s">
        <v>1</v>
      </c>
      <c r="J38" s="96" t="s">
        <v>0</v>
      </c>
    </row>
    <row r="39" spans="1:52" ht="25.5" hidden="1" customHeight="1" x14ac:dyDescent="0.25">
      <c r="A39" s="87">
        <v>1</v>
      </c>
      <c r="B39" s="97" t="s">
        <v>59</v>
      </c>
      <c r="C39" s="234"/>
      <c r="D39" s="234"/>
      <c r="E39" s="234"/>
      <c r="F39" s="98">
        <f>'00 00 Naklady'!AE19+'SO 101 SO 101 Pol'!AE233</f>
        <v>0</v>
      </c>
      <c r="G39" s="99">
        <f>'00 00 Naklady'!AF19+'SO 101 SO 101 Pol'!AF233</f>
        <v>0</v>
      </c>
      <c r="H39" s="100">
        <f t="shared" ref="H39:H44" si="1">(F39*SazbaDPH1/100)+(G39*SazbaDPH2/100)</f>
        <v>0</v>
      </c>
      <c r="I39" s="100">
        <f>F39+G39+H39</f>
        <v>0</v>
      </c>
      <c r="J39" s="101" t="str">
        <f>IF(_xlfn.SINGLE(CenaCelkemVypocet)=0,"",I39/_xlfn.SINGLE(CenaCelkemVypocet)*100)</f>
        <v/>
      </c>
    </row>
    <row r="40" spans="1:52" ht="25.5" customHeight="1" x14ac:dyDescent="0.25">
      <c r="A40" s="87">
        <v>2</v>
      </c>
      <c r="B40" s="102"/>
      <c r="C40" s="239" t="s">
        <v>60</v>
      </c>
      <c r="D40" s="239"/>
      <c r="E40" s="239"/>
      <c r="F40" s="103">
        <f>'00 00 Naklady'!AE19</f>
        <v>0</v>
      </c>
      <c r="G40" s="104">
        <f>'00 00 Naklady'!AF19</f>
        <v>0</v>
      </c>
      <c r="H40" s="104">
        <f t="shared" si="1"/>
        <v>0</v>
      </c>
      <c r="I40" s="104">
        <f>F40+G40+H40</f>
        <v>0</v>
      </c>
      <c r="J40" s="105" t="str">
        <f>IF(_xlfn.SINGLE(CenaCelkemVypocet)=0,"",I40/_xlfn.SINGLE(CenaCelkemVypocet)*100)</f>
        <v/>
      </c>
    </row>
    <row r="41" spans="1:52" ht="25.5" customHeight="1" x14ac:dyDescent="0.25">
      <c r="A41" s="87">
        <v>3</v>
      </c>
      <c r="B41" s="106" t="s">
        <v>61</v>
      </c>
      <c r="C41" s="234" t="s">
        <v>62</v>
      </c>
      <c r="D41" s="234"/>
      <c r="E41" s="234"/>
      <c r="F41" s="107">
        <f>'00 00 Naklady'!AE19</f>
        <v>0</v>
      </c>
      <c r="G41" s="100">
        <f>'00 00 Naklady'!AF19</f>
        <v>0</v>
      </c>
      <c r="H41" s="100">
        <f t="shared" si="1"/>
        <v>0</v>
      </c>
      <c r="I41" s="100">
        <f>F41+G41+H41</f>
        <v>0</v>
      </c>
      <c r="J41" s="101" t="str">
        <f>IF(_xlfn.SINGLE(CenaCelkemVypocet)=0,"",I41/_xlfn.SINGLE(CenaCelkemVypocet)*100)</f>
        <v/>
      </c>
    </row>
    <row r="42" spans="1:52" ht="25.5" customHeight="1" x14ac:dyDescent="0.25">
      <c r="A42" s="87">
        <v>2</v>
      </c>
      <c r="B42" s="102"/>
      <c r="C42" s="239" t="s">
        <v>63</v>
      </c>
      <c r="D42" s="239"/>
      <c r="E42" s="239"/>
      <c r="F42" s="103"/>
      <c r="G42" s="104"/>
      <c r="H42" s="104">
        <f t="shared" si="1"/>
        <v>0</v>
      </c>
      <c r="I42" s="104"/>
      <c r="J42" s="105"/>
    </row>
    <row r="43" spans="1:52" ht="25.5" customHeight="1" x14ac:dyDescent="0.25">
      <c r="A43" s="87">
        <v>2</v>
      </c>
      <c r="B43" s="102" t="s">
        <v>64</v>
      </c>
      <c r="C43" s="239" t="s">
        <v>65</v>
      </c>
      <c r="D43" s="239"/>
      <c r="E43" s="239"/>
      <c r="F43" s="103">
        <f>'SO 101 SO 101 Pol'!AE233</f>
        <v>0</v>
      </c>
      <c r="G43" s="104">
        <f>'SO 101 SO 101 Pol'!AF233</f>
        <v>0</v>
      </c>
      <c r="H43" s="104">
        <f t="shared" si="1"/>
        <v>0</v>
      </c>
      <c r="I43" s="104">
        <f>F43+G43+H43</f>
        <v>0</v>
      </c>
      <c r="J43" s="105" t="str">
        <f>IF(_xlfn.SINGLE(CenaCelkemVypocet)=0,"",I43/_xlfn.SINGLE(CenaCelkemVypocet)*100)</f>
        <v/>
      </c>
    </row>
    <row r="44" spans="1:52" ht="25.5" customHeight="1" x14ac:dyDescent="0.25">
      <c r="A44" s="87">
        <v>3</v>
      </c>
      <c r="B44" s="106" t="s">
        <v>64</v>
      </c>
      <c r="C44" s="234" t="s">
        <v>65</v>
      </c>
      <c r="D44" s="234"/>
      <c r="E44" s="234"/>
      <c r="F44" s="107">
        <f>'SO 101 SO 101 Pol'!AE233</f>
        <v>0</v>
      </c>
      <c r="G44" s="100">
        <f>'SO 101 SO 101 Pol'!AF233</f>
        <v>0</v>
      </c>
      <c r="H44" s="100">
        <f t="shared" si="1"/>
        <v>0</v>
      </c>
      <c r="I44" s="100">
        <f>F44+G44+H44</f>
        <v>0</v>
      </c>
      <c r="J44" s="101" t="str">
        <f>IF(_xlfn.SINGLE(CenaCelkemVypocet)=0,"",I44/_xlfn.SINGLE(CenaCelkemVypocet)*100)</f>
        <v/>
      </c>
    </row>
    <row r="45" spans="1:52" ht="25.5" customHeight="1" x14ac:dyDescent="0.25">
      <c r="A45" s="87"/>
      <c r="B45" s="235" t="s">
        <v>66</v>
      </c>
      <c r="C45" s="236"/>
      <c r="D45" s="236"/>
      <c r="E45" s="237"/>
      <c r="F45" s="108">
        <f>SUMIF(A39:A44,"=1",F39:F44)</f>
        <v>0</v>
      </c>
      <c r="G45" s="109">
        <f>SUMIF(A39:A44,"=1",G39:G44)</f>
        <v>0</v>
      </c>
      <c r="H45" s="109">
        <f>SUMIF(A39:A44,"=1",H39:H44)</f>
        <v>0</v>
      </c>
      <c r="I45" s="109">
        <f>SUMIF(A39:A44,"=1",I39:I44)</f>
        <v>0</v>
      </c>
      <c r="J45" s="110">
        <f>SUMIF(A39:A44,"=1",J39:J44)</f>
        <v>0</v>
      </c>
    </row>
    <row r="47" spans="1:52" x14ac:dyDescent="0.25">
      <c r="A47" t="s">
        <v>68</v>
      </c>
      <c r="B47" t="s">
        <v>69</v>
      </c>
    </row>
    <row r="48" spans="1:52" x14ac:dyDescent="0.25">
      <c r="B48" s="238" t="s">
        <v>70</v>
      </c>
      <c r="C48" s="238"/>
      <c r="D48" s="238"/>
      <c r="E48" s="238"/>
      <c r="F48" s="238"/>
      <c r="G48" s="238"/>
      <c r="H48" s="238"/>
      <c r="I48" s="238"/>
      <c r="J48" s="238"/>
      <c r="AZ48" s="119" t="str">
        <f>B48</f>
        <v>1. PODMÍNKY PRO ZPRACOVÁNÍ NABÍDKOVÉ CENY</v>
      </c>
    </row>
    <row r="50" spans="2:52" x14ac:dyDescent="0.25">
      <c r="B50" s="238" t="s">
        <v>71</v>
      </c>
      <c r="C50" s="238"/>
      <c r="D50" s="238"/>
      <c r="E50" s="238"/>
      <c r="F50" s="238"/>
      <c r="G50" s="238"/>
      <c r="H50" s="238"/>
      <c r="I50" s="238"/>
      <c r="J50" s="238"/>
      <c r="AZ50" s="119" t="str">
        <f>B50</f>
        <v xml:space="preserve">        Preambule</v>
      </c>
    </row>
    <row r="52" spans="2:52" ht="52.8" x14ac:dyDescent="0.25">
      <c r="B52" s="238" t="s">
        <v>72</v>
      </c>
      <c r="C52" s="238"/>
      <c r="D52" s="238"/>
      <c r="E52" s="238"/>
      <c r="F52" s="238"/>
      <c r="G52" s="238"/>
      <c r="H52" s="238"/>
      <c r="I52" s="238"/>
      <c r="J52" s="238"/>
      <c r="AZ52" s="119" t="str">
        <f>B52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3" spans="2:52" ht="52.8" x14ac:dyDescent="0.25">
      <c r="B53" s="238" t="s">
        <v>73</v>
      </c>
      <c r="C53" s="238"/>
      <c r="D53" s="238"/>
      <c r="E53" s="238"/>
      <c r="F53" s="238"/>
      <c r="G53" s="238"/>
      <c r="H53" s="238"/>
      <c r="I53" s="238"/>
      <c r="J53" s="238"/>
      <c r="AZ53" s="119" t="str">
        <f>B53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5" spans="2:52" x14ac:dyDescent="0.25">
      <c r="B55" s="238" t="s">
        <v>74</v>
      </c>
      <c r="C55" s="238"/>
      <c r="D55" s="238"/>
      <c r="E55" s="238"/>
      <c r="F55" s="238"/>
      <c r="G55" s="238"/>
      <c r="H55" s="238"/>
      <c r="I55" s="238"/>
      <c r="J55" s="238"/>
      <c r="AZ55" s="119" t="str">
        <f>B55</f>
        <v xml:space="preserve">        Vymezení některých pojmů</v>
      </c>
    </row>
    <row r="58" spans="2:52" x14ac:dyDescent="0.25">
      <c r="B58" s="238" t="s">
        <v>75</v>
      </c>
      <c r="C58" s="238"/>
      <c r="D58" s="238"/>
      <c r="E58" s="238"/>
      <c r="F58" s="238"/>
      <c r="G58" s="238"/>
      <c r="H58" s="238"/>
      <c r="I58" s="238"/>
      <c r="J58" s="238"/>
      <c r="AZ58" s="119" t="str">
        <f t="shared" ref="AZ58:AZ63" si="2">B58</f>
        <v>Pro účely zpracování nabídkové ceny se jsou použity některé pojmy, pod kterými se rozumí:</v>
      </c>
    </row>
    <row r="59" spans="2:52" ht="39.6" x14ac:dyDescent="0.25">
      <c r="B59" s="238" t="s">
        <v>76</v>
      </c>
      <c r="C59" s="238"/>
      <c r="D59" s="238"/>
      <c r="E59" s="238"/>
      <c r="F59" s="238"/>
      <c r="G59" s="238"/>
      <c r="H59" s="238"/>
      <c r="I59" s="238"/>
      <c r="J59" s="238"/>
      <c r="AZ59" s="119" t="str">
        <f t="shared" si="2"/>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9.6" x14ac:dyDescent="0.25">
      <c r="B60" s="238" t="s">
        <v>77</v>
      </c>
      <c r="C60" s="238"/>
      <c r="D60" s="238"/>
      <c r="E60" s="238"/>
      <c r="F60" s="238"/>
      <c r="G60" s="238"/>
      <c r="H60" s="238"/>
      <c r="I60" s="238"/>
      <c r="J60" s="238"/>
      <c r="AZ60" s="119" t="str">
        <f t="shared" si="2"/>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1" spans="2:52" ht="52.8" x14ac:dyDescent="0.25">
      <c r="B61" s="238" t="s">
        <v>78</v>
      </c>
      <c r="C61" s="238"/>
      <c r="D61" s="238"/>
      <c r="E61" s="238"/>
      <c r="F61" s="238"/>
      <c r="G61" s="238"/>
      <c r="H61" s="238"/>
      <c r="I61" s="238"/>
      <c r="J61" s="238"/>
      <c r="AZ61" s="119" t="str">
        <f t="shared" si="2"/>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2" spans="2:52" ht="79.2" x14ac:dyDescent="0.25">
      <c r="B62" s="238" t="s">
        <v>79</v>
      </c>
      <c r="C62" s="238"/>
      <c r="D62" s="238"/>
      <c r="E62" s="238"/>
      <c r="F62" s="238"/>
      <c r="G62" s="238"/>
      <c r="H62" s="238"/>
      <c r="I62" s="238"/>
      <c r="J62" s="238"/>
      <c r="AZ62" s="119" t="str">
        <f t="shared" si="2"/>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3" spans="2:52" ht="52.8" x14ac:dyDescent="0.25">
      <c r="B63" s="238" t="s">
        <v>80</v>
      </c>
      <c r="C63" s="238"/>
      <c r="D63" s="238"/>
      <c r="E63" s="238"/>
      <c r="F63" s="238"/>
      <c r="G63" s="238"/>
      <c r="H63" s="238"/>
      <c r="I63" s="238"/>
      <c r="J63" s="238"/>
      <c r="AZ63" s="119" t="str">
        <f t="shared" si="2"/>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5" spans="2:52" x14ac:dyDescent="0.25">
      <c r="B65" s="238" t="s">
        <v>81</v>
      </c>
      <c r="C65" s="238"/>
      <c r="D65" s="238"/>
      <c r="E65" s="238"/>
      <c r="F65" s="238"/>
      <c r="G65" s="238"/>
      <c r="H65" s="238"/>
      <c r="I65" s="238"/>
      <c r="J65" s="238"/>
      <c r="AZ65" s="119" t="str">
        <f>B65</f>
        <v xml:space="preserve">        Cenová soustava</v>
      </c>
    </row>
    <row r="67" spans="2:52" x14ac:dyDescent="0.25">
      <c r="B67" s="238" t="s">
        <v>82</v>
      </c>
      <c r="C67" s="238"/>
      <c r="D67" s="238"/>
      <c r="E67" s="238"/>
      <c r="F67" s="238"/>
      <c r="G67" s="238"/>
      <c r="H67" s="238"/>
      <c r="I67" s="238"/>
      <c r="J67" s="238"/>
      <c r="AZ67" s="119" t="str">
        <f>B67</f>
        <v xml:space="preserve">        Použitá cenová soustava</v>
      </c>
    </row>
    <row r="68" spans="2:52" ht="39.6" x14ac:dyDescent="0.25">
      <c r="B68" s="238" t="s">
        <v>83</v>
      </c>
      <c r="C68" s="238"/>
      <c r="D68" s="238"/>
      <c r="E68" s="238"/>
      <c r="F68" s="238"/>
      <c r="G68" s="238"/>
      <c r="H68" s="238"/>
      <c r="I68" s="238"/>
      <c r="J68" s="238"/>
      <c r="AZ68" s="119" t="str">
        <f>B68</f>
        <v>Soupisy stavebních prací, dodávek a služeb jsou zpracovány s použitím cenové soustavy zpracované společností RTS, a.s.. Položky z cenové soustavy mají uveden odkaz na cenovou soustavu včetně označení příslušného ceníku.</v>
      </c>
    </row>
    <row r="70" spans="2:52" x14ac:dyDescent="0.25">
      <c r="B70" s="238" t="s">
        <v>84</v>
      </c>
      <c r="C70" s="238"/>
      <c r="D70" s="238"/>
      <c r="E70" s="238"/>
      <c r="F70" s="238"/>
      <c r="G70" s="238"/>
      <c r="H70" s="238"/>
      <c r="I70" s="238"/>
      <c r="J70" s="238"/>
      <c r="AZ70" s="119" t="str">
        <f>B70</f>
        <v xml:space="preserve">        Technické podmínky</v>
      </c>
    </row>
    <row r="71" spans="2:52" ht="39.6" x14ac:dyDescent="0.25">
      <c r="B71" s="238" t="s">
        <v>85</v>
      </c>
      <c r="C71" s="238"/>
      <c r="D71" s="238"/>
      <c r="E71" s="238"/>
      <c r="F71" s="238"/>
      <c r="G71" s="238"/>
      <c r="H71" s="238"/>
      <c r="I71" s="238"/>
      <c r="J71" s="238"/>
      <c r="AZ71" s="119" t="str">
        <f>B71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3" spans="2:52" x14ac:dyDescent="0.25">
      <c r="B73" s="238" t="s">
        <v>86</v>
      </c>
      <c r="C73" s="238"/>
      <c r="D73" s="238"/>
      <c r="E73" s="238"/>
      <c r="F73" s="238"/>
      <c r="G73" s="238"/>
      <c r="H73" s="238"/>
      <c r="I73" s="238"/>
      <c r="J73" s="238"/>
      <c r="AZ73" s="119" t="str">
        <f>B73</f>
        <v>Individuální položky</v>
      </c>
    </row>
    <row r="74" spans="2:52" ht="39.6" x14ac:dyDescent="0.25">
      <c r="B74" s="238" t="s">
        <v>87</v>
      </c>
      <c r="C74" s="238"/>
      <c r="D74" s="238"/>
      <c r="E74" s="238"/>
      <c r="F74" s="238"/>
      <c r="G74" s="238"/>
      <c r="H74" s="238"/>
      <c r="I74" s="238"/>
      <c r="J74" s="238"/>
      <c r="AZ74" s="119" t="str">
        <f>B74</f>
        <v>Položky soupisu prací, které cenová soustava neobsahuje, jsou označeny popisem „vlastní“. Pro tyto položky jsou cenové a technické podmínky definovány jejich popisem, případně odkazem na konkrétní část příslušné dokumentace.</v>
      </c>
    </row>
    <row r="76" spans="2:52" x14ac:dyDescent="0.25">
      <c r="B76" s="238" t="s">
        <v>88</v>
      </c>
      <c r="C76" s="238"/>
      <c r="D76" s="238"/>
      <c r="E76" s="238"/>
      <c r="F76" s="238"/>
      <c r="G76" s="238"/>
      <c r="H76" s="238"/>
      <c r="I76" s="238"/>
      <c r="J76" s="238"/>
      <c r="AZ76" s="119" t="str">
        <f>B76</f>
        <v xml:space="preserve">        Závaznost a změna soupisu</v>
      </c>
    </row>
    <row r="78" spans="2:52" x14ac:dyDescent="0.25">
      <c r="B78" s="238" t="s">
        <v>89</v>
      </c>
      <c r="C78" s="238"/>
      <c r="D78" s="238"/>
      <c r="E78" s="238"/>
      <c r="F78" s="238"/>
      <c r="G78" s="238"/>
      <c r="H78" s="238"/>
      <c r="I78" s="238"/>
      <c r="J78" s="238"/>
      <c r="AZ78" s="119" t="str">
        <f>B78</f>
        <v xml:space="preserve">        Závaznost soupisu</v>
      </c>
    </row>
    <row r="79" spans="2:52" ht="39.6" x14ac:dyDescent="0.25">
      <c r="B79" s="238" t="s">
        <v>90</v>
      </c>
      <c r="C79" s="238"/>
      <c r="D79" s="238"/>
      <c r="E79" s="238"/>
      <c r="F79" s="238"/>
      <c r="G79" s="238"/>
      <c r="H79" s="238"/>
      <c r="I79" s="238"/>
      <c r="J79" s="238"/>
      <c r="AZ79" s="119" t="str">
        <f>B79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1" spans="2:52" x14ac:dyDescent="0.25">
      <c r="B81" s="238" t="s">
        <v>91</v>
      </c>
      <c r="C81" s="238"/>
      <c r="D81" s="238"/>
      <c r="E81" s="238"/>
      <c r="F81" s="238"/>
      <c r="G81" s="238"/>
      <c r="H81" s="238"/>
      <c r="I81" s="238"/>
      <c r="J81" s="238"/>
      <c r="AZ81" s="119" t="str">
        <f>B81</f>
        <v xml:space="preserve">        Zvláštní podmínky pro stanovení nabídkové ceny</v>
      </c>
    </row>
    <row r="83" spans="2:52" x14ac:dyDescent="0.25">
      <c r="B83" s="238" t="s">
        <v>92</v>
      </c>
      <c r="C83" s="238"/>
      <c r="D83" s="238"/>
      <c r="E83" s="238"/>
      <c r="F83" s="238"/>
      <c r="G83" s="238"/>
      <c r="H83" s="238"/>
      <c r="I83" s="238"/>
      <c r="J83" s="238"/>
      <c r="AZ83" s="119" t="str">
        <f>B83</f>
        <v xml:space="preserve">        Přeprava vybouraných hmot, suti a vytěžené zeminy</v>
      </c>
    </row>
    <row r="84" spans="2:52" ht="79.2" x14ac:dyDescent="0.25">
      <c r="B84" s="238" t="s">
        <v>93</v>
      </c>
      <c r="C84" s="238"/>
      <c r="D84" s="238"/>
      <c r="E84" s="238"/>
      <c r="F84" s="238"/>
      <c r="G84" s="238"/>
      <c r="H84" s="238"/>
      <c r="I84" s="238"/>
      <c r="J84" s="238"/>
      <c r="AZ84" s="119" t="str">
        <f>B84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6" spans="2:52" x14ac:dyDescent="0.25">
      <c r="B86" s="238" t="s">
        <v>94</v>
      </c>
      <c r="C86" s="238"/>
      <c r="D86" s="238"/>
      <c r="E86" s="238"/>
      <c r="F86" s="238"/>
      <c r="G86" s="238"/>
      <c r="H86" s="238"/>
      <c r="I86" s="238"/>
      <c r="J86" s="238"/>
      <c r="AZ86" s="119" t="str">
        <f>B86</f>
        <v xml:space="preserve">        Vnitrostaveništní přesun stavebního materiálu</v>
      </c>
    </row>
    <row r="87" spans="2:52" ht="52.8" x14ac:dyDescent="0.25">
      <c r="B87" s="238" t="s">
        <v>95</v>
      </c>
      <c r="C87" s="238"/>
      <c r="D87" s="238"/>
      <c r="E87" s="238"/>
      <c r="F87" s="238"/>
      <c r="G87" s="238"/>
      <c r="H87" s="238"/>
      <c r="I87" s="238"/>
      <c r="J87" s="238"/>
      <c r="AZ87" s="119" t="str">
        <f>B87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8" spans="2:52" ht="52.8" x14ac:dyDescent="0.25">
      <c r="B88" s="238" t="s">
        <v>96</v>
      </c>
      <c r="C88" s="238"/>
      <c r="D88" s="238"/>
      <c r="E88" s="238"/>
      <c r="F88" s="238"/>
      <c r="G88" s="238"/>
      <c r="H88" s="238"/>
      <c r="I88" s="238"/>
      <c r="J88" s="238"/>
      <c r="AZ88" s="119" t="str">
        <f>B88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0" spans="2:52" x14ac:dyDescent="0.25">
      <c r="B90" s="238" t="s">
        <v>97</v>
      </c>
      <c r="C90" s="238"/>
      <c r="D90" s="238"/>
      <c r="E90" s="238"/>
      <c r="F90" s="238"/>
      <c r="G90" s="238"/>
      <c r="H90" s="238"/>
      <c r="I90" s="238"/>
      <c r="J90" s="238"/>
      <c r="AZ90" s="119" t="str">
        <f>B90</f>
        <v xml:space="preserve">        Příplatky za ztížené podmínky prací</v>
      </c>
    </row>
    <row r="91" spans="2:52" ht="26.4" x14ac:dyDescent="0.25">
      <c r="B91" s="238" t="s">
        <v>98</v>
      </c>
      <c r="C91" s="238"/>
      <c r="D91" s="238"/>
      <c r="E91" s="238"/>
      <c r="F91" s="238"/>
      <c r="G91" s="238"/>
      <c r="H91" s="238"/>
      <c r="I91" s="238"/>
      <c r="J91" s="238"/>
      <c r="AZ91" s="119" t="str">
        <f>B91</f>
        <v>Pokud soupis položku příplatku za ztížené podmínky obsahuje, je dodavatel povinen ji ocenit bez ohledu na to, že tento příplatek dodavatel standardně neuplatňuje.</v>
      </c>
    </row>
    <row r="93" spans="2:52" x14ac:dyDescent="0.25">
      <c r="B93" s="238" t="s">
        <v>99</v>
      </c>
      <c r="C93" s="238"/>
      <c r="D93" s="238"/>
      <c r="E93" s="238"/>
      <c r="F93" s="238"/>
      <c r="G93" s="238"/>
      <c r="H93" s="238"/>
      <c r="I93" s="238"/>
      <c r="J93" s="238"/>
      <c r="AZ93" s="119" t="str">
        <f>B93</f>
        <v xml:space="preserve">        Vedlejší a ostatní náklady</v>
      </c>
    </row>
    <row r="94" spans="2:52" ht="26.4" x14ac:dyDescent="0.25">
      <c r="B94" s="238" t="s">
        <v>100</v>
      </c>
      <c r="C94" s="238"/>
      <c r="D94" s="238"/>
      <c r="E94" s="238"/>
      <c r="F94" s="238"/>
      <c r="G94" s="238"/>
      <c r="H94" s="238"/>
      <c r="I94" s="238"/>
      <c r="J94" s="238"/>
      <c r="AZ94" s="119" t="str">
        <f>B94</f>
        <v>Tyto náklady jsou popsány v samostatném soupisu stavebních prací, dodávek a služeb s tím, že dodavatel je povinen v rámci těchto nákladů ocenit všechny definované náklady souhrnně pro celou stavbu.</v>
      </c>
    </row>
    <row r="98" spans="2:52" x14ac:dyDescent="0.25">
      <c r="B98" s="238" t="s">
        <v>101</v>
      </c>
      <c r="C98" s="238"/>
      <c r="D98" s="238"/>
      <c r="E98" s="238"/>
      <c r="F98" s="238"/>
      <c r="G98" s="238"/>
      <c r="H98" s="238"/>
      <c r="I98" s="238"/>
      <c r="J98" s="238"/>
      <c r="AZ98" s="119" t="str">
        <f>B98</f>
        <v>2. SPECIFICKÉ PODMÍNKY PRO ZPRACOVÁNÍ NABÍDKOVÉ CENY</v>
      </c>
    </row>
    <row r="100" spans="2:52" x14ac:dyDescent="0.25">
      <c r="B100" s="238" t="s">
        <v>102</v>
      </c>
      <c r="C100" s="238"/>
      <c r="D100" s="238"/>
      <c r="E100" s="238"/>
      <c r="F100" s="238"/>
      <c r="G100" s="238"/>
      <c r="H100" s="238"/>
      <c r="I100" s="238"/>
      <c r="J100" s="238"/>
      <c r="AZ100" s="119" t="str">
        <f>B100</f>
        <v>Zde doplní zpracovatel soupisu  případná specifika týkající se konkrétní zakázky.</v>
      </c>
    </row>
    <row r="103" spans="2:52" x14ac:dyDescent="0.25">
      <c r="B103" s="238" t="s">
        <v>103</v>
      </c>
      <c r="C103" s="238"/>
      <c r="D103" s="238"/>
      <c r="E103" s="238"/>
      <c r="F103" s="238"/>
      <c r="G103" s="238"/>
      <c r="H103" s="238"/>
      <c r="I103" s="238"/>
      <c r="J103" s="238"/>
      <c r="AZ103" s="119" t="str">
        <f>B103</f>
        <v>3. ELEKTRONICKÁ PODOBA SOUPISU</v>
      </c>
    </row>
    <row r="105" spans="2:52" x14ac:dyDescent="0.25">
      <c r="B105" s="238" t="s">
        <v>104</v>
      </c>
      <c r="C105" s="238"/>
      <c r="D105" s="238"/>
      <c r="E105" s="238"/>
      <c r="F105" s="238"/>
      <c r="G105" s="238"/>
      <c r="H105" s="238"/>
      <c r="I105" s="238"/>
      <c r="J105" s="238"/>
      <c r="AZ105" s="119" t="str">
        <f>B105</f>
        <v xml:space="preserve">        Elektronická podoba soupisu</v>
      </c>
    </row>
    <row r="106" spans="2:52" ht="26.4" x14ac:dyDescent="0.25">
      <c r="B106" s="238" t="s">
        <v>105</v>
      </c>
      <c r="C106" s="238"/>
      <c r="D106" s="238"/>
      <c r="E106" s="238"/>
      <c r="F106" s="238"/>
      <c r="G106" s="238"/>
      <c r="H106" s="238"/>
      <c r="I106" s="238"/>
      <c r="J106" s="238"/>
      <c r="AZ106" s="119" t="str">
        <f>B106</f>
        <v>V souladu se zákonem jsou předložené soupisy zpracovány i v elektronické podobě.  Elektronickou podobou soupisu stavebních prací, dodávek a služeb je formát MS EXCEL.</v>
      </c>
    </row>
    <row r="107" spans="2:52" x14ac:dyDescent="0.25">
      <c r="B107" s="238" t="s">
        <v>106</v>
      </c>
      <c r="C107" s="238"/>
      <c r="D107" s="238"/>
      <c r="E107" s="238"/>
      <c r="F107" s="238"/>
      <c r="G107" s="238"/>
      <c r="H107" s="238"/>
      <c r="I107" s="238"/>
      <c r="J107" s="238"/>
      <c r="AZ107" s="119" t="str">
        <f>B107</f>
        <v>Popis formátu soupisu odpovídá svou strukturou vzorovému soupisu volně dostupnému na internetové adrese:</v>
      </c>
    </row>
    <row r="109" spans="2:52" x14ac:dyDescent="0.25">
      <c r="B109" s="238" t="s">
        <v>107</v>
      </c>
      <c r="C109" s="238"/>
      <c r="D109" s="238"/>
      <c r="E109" s="238"/>
      <c r="F109" s="238"/>
      <c r="G109" s="238"/>
      <c r="H109" s="238"/>
      <c r="I109" s="238"/>
      <c r="J109" s="238"/>
      <c r="AZ109" s="119" t="str">
        <f>B109</f>
        <v>www.stavebnionline.cz/soupis</v>
      </c>
    </row>
    <row r="111" spans="2:52" x14ac:dyDescent="0.25">
      <c r="B111" s="238" t="s">
        <v>108</v>
      </c>
      <c r="C111" s="238"/>
      <c r="D111" s="238"/>
      <c r="E111" s="238"/>
      <c r="F111" s="238"/>
      <c r="G111" s="238"/>
      <c r="H111" s="238"/>
      <c r="I111" s="238"/>
      <c r="J111" s="238"/>
      <c r="AZ111" s="119" t="str">
        <f>B111</f>
        <v xml:space="preserve">        Zpracování elektronické podoby soupisu</v>
      </c>
    </row>
    <row r="112" spans="2:52" ht="52.8" x14ac:dyDescent="0.25">
      <c r="B112" s="238" t="s">
        <v>109</v>
      </c>
      <c r="C112" s="238"/>
      <c r="D112" s="238"/>
      <c r="E112" s="238"/>
      <c r="F112" s="238"/>
      <c r="G112" s="238"/>
      <c r="H112" s="238"/>
      <c r="I112" s="238"/>
      <c r="J112" s="238"/>
      <c r="AZ112" s="119" t="str">
        <f>B112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4" spans="1:52" x14ac:dyDescent="0.25">
      <c r="B114" s="238" t="s">
        <v>110</v>
      </c>
      <c r="C114" s="238"/>
      <c r="D114" s="238"/>
      <c r="E114" s="238"/>
      <c r="F114" s="238"/>
      <c r="G114" s="238"/>
      <c r="H114" s="238"/>
      <c r="I114" s="238"/>
      <c r="J114" s="238"/>
      <c r="AZ114" s="119" t="str">
        <f>B114</f>
        <v xml:space="preserve">        Jiný formát soupisu</v>
      </c>
    </row>
    <row r="115" spans="1:52" ht="39.6" x14ac:dyDescent="0.25">
      <c r="B115" s="238" t="s">
        <v>111</v>
      </c>
      <c r="C115" s="238"/>
      <c r="D115" s="238"/>
      <c r="E115" s="238"/>
      <c r="F115" s="238"/>
      <c r="G115" s="238"/>
      <c r="H115" s="238"/>
      <c r="I115" s="238"/>
      <c r="J115" s="238"/>
      <c r="AZ115" s="119" t="str">
        <f>B115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7" spans="1:52" x14ac:dyDescent="0.25">
      <c r="B117" s="238" t="s">
        <v>112</v>
      </c>
      <c r="C117" s="238"/>
      <c r="D117" s="238"/>
      <c r="E117" s="238"/>
      <c r="F117" s="238"/>
      <c r="G117" s="238"/>
      <c r="H117" s="238"/>
      <c r="I117" s="238"/>
      <c r="J117" s="238"/>
      <c r="AZ117" s="119" t="str">
        <f>B117</f>
        <v xml:space="preserve">        Závěrečné ustanovení</v>
      </c>
    </row>
    <row r="118" spans="1:52" x14ac:dyDescent="0.25">
      <c r="B118" s="238" t="s">
        <v>113</v>
      </c>
      <c r="C118" s="238"/>
      <c r="D118" s="238"/>
      <c r="E118" s="238"/>
      <c r="F118" s="238"/>
      <c r="G118" s="238"/>
      <c r="H118" s="238"/>
      <c r="I118" s="238"/>
      <c r="J118" s="238"/>
      <c r="AZ118" s="119" t="str">
        <f>B118</f>
        <v>Ostatní podmínky vztahující se ke zpracování nabídkové ceny jsou uvedeny v zadávací dokumentaci.</v>
      </c>
    </row>
    <row r="119" spans="1:52" x14ac:dyDescent="0.25">
      <c r="A119" t="s">
        <v>114</v>
      </c>
      <c r="B119" t="s">
        <v>115</v>
      </c>
    </row>
    <row r="120" spans="1:52" x14ac:dyDescent="0.25">
      <c r="A120" t="s">
        <v>116</v>
      </c>
      <c r="B120" t="s">
        <v>117</v>
      </c>
    </row>
    <row r="121" spans="1:52" x14ac:dyDescent="0.25">
      <c r="A121" t="s">
        <v>114</v>
      </c>
      <c r="B121" t="s">
        <v>118</v>
      </c>
    </row>
    <row r="122" spans="1:52" x14ac:dyDescent="0.25">
      <c r="A122" t="s">
        <v>116</v>
      </c>
      <c r="B122" t="s">
        <v>119</v>
      </c>
    </row>
    <row r="125" spans="1:52" ht="15.6" x14ac:dyDescent="0.3">
      <c r="B125" s="120" t="s">
        <v>120</v>
      </c>
    </row>
    <row r="127" spans="1:52" ht="25.5" customHeight="1" x14ac:dyDescent="0.25">
      <c r="A127" s="122"/>
      <c r="B127" s="125" t="s">
        <v>17</v>
      </c>
      <c r="C127" s="125" t="s">
        <v>5</v>
      </c>
      <c r="D127" s="126"/>
      <c r="E127" s="126"/>
      <c r="F127" s="127" t="s">
        <v>121</v>
      </c>
      <c r="G127" s="127"/>
      <c r="H127" s="127"/>
      <c r="I127" s="127" t="s">
        <v>29</v>
      </c>
      <c r="J127" s="127" t="s">
        <v>0</v>
      </c>
    </row>
    <row r="128" spans="1:52" ht="36.75" customHeight="1" x14ac:dyDescent="0.25">
      <c r="A128" s="123"/>
      <c r="B128" s="128" t="s">
        <v>122</v>
      </c>
      <c r="C128" s="240" t="s">
        <v>123</v>
      </c>
      <c r="D128" s="241"/>
      <c r="E128" s="241"/>
      <c r="F128" s="135" t="s">
        <v>24</v>
      </c>
      <c r="G128" s="136"/>
      <c r="H128" s="136"/>
      <c r="I128" s="136">
        <f>'SO 101 SO 101 Pol'!G8</f>
        <v>0</v>
      </c>
      <c r="J128" s="132" t="str">
        <f>IF(I140=0,"",I128/I140*100)</f>
        <v/>
      </c>
    </row>
    <row r="129" spans="1:10" ht="36.75" customHeight="1" x14ac:dyDescent="0.25">
      <c r="A129" s="123"/>
      <c r="B129" s="128" t="s">
        <v>124</v>
      </c>
      <c r="C129" s="240" t="s">
        <v>125</v>
      </c>
      <c r="D129" s="241"/>
      <c r="E129" s="241"/>
      <c r="F129" s="135" t="s">
        <v>24</v>
      </c>
      <c r="G129" s="136"/>
      <c r="H129" s="136"/>
      <c r="I129" s="136">
        <f>'SO 101 SO 101 Pol'!G71</f>
        <v>0</v>
      </c>
      <c r="J129" s="132" t="str">
        <f>IF(I140=0,"",I129/I140*100)</f>
        <v/>
      </c>
    </row>
    <row r="130" spans="1:10" ht="36.75" customHeight="1" x14ac:dyDescent="0.25">
      <c r="A130" s="123"/>
      <c r="B130" s="128" t="s">
        <v>126</v>
      </c>
      <c r="C130" s="240" t="s">
        <v>127</v>
      </c>
      <c r="D130" s="241"/>
      <c r="E130" s="241"/>
      <c r="F130" s="135" t="s">
        <v>24</v>
      </c>
      <c r="G130" s="136"/>
      <c r="H130" s="136"/>
      <c r="I130" s="136">
        <f>'SO 101 SO 101 Pol'!G74</f>
        <v>0</v>
      </c>
      <c r="J130" s="132" t="str">
        <f>IF(I140=0,"",I130/I140*100)</f>
        <v/>
      </c>
    </row>
    <row r="131" spans="1:10" ht="36.75" customHeight="1" x14ac:dyDescent="0.25">
      <c r="A131" s="123"/>
      <c r="B131" s="128" t="s">
        <v>128</v>
      </c>
      <c r="C131" s="240" t="s">
        <v>129</v>
      </c>
      <c r="D131" s="241"/>
      <c r="E131" s="241"/>
      <c r="F131" s="135" t="s">
        <v>24</v>
      </c>
      <c r="G131" s="136"/>
      <c r="H131" s="136"/>
      <c r="I131" s="136">
        <f>'SO 101 SO 101 Pol'!G86</f>
        <v>0</v>
      </c>
      <c r="J131" s="132" t="str">
        <f>IF(I140=0,"",I131/I140*100)</f>
        <v/>
      </c>
    </row>
    <row r="132" spans="1:10" ht="36.75" customHeight="1" x14ac:dyDescent="0.25">
      <c r="A132" s="123"/>
      <c r="B132" s="128" t="s">
        <v>130</v>
      </c>
      <c r="C132" s="240" t="s">
        <v>131</v>
      </c>
      <c r="D132" s="241"/>
      <c r="E132" s="241"/>
      <c r="F132" s="135" t="s">
        <v>24</v>
      </c>
      <c r="G132" s="136"/>
      <c r="H132" s="136"/>
      <c r="I132" s="136">
        <f>'SO 101 SO 101 Pol'!G121</f>
        <v>0</v>
      </c>
      <c r="J132" s="132" t="str">
        <f>IF(I140=0,"",I132/I140*100)</f>
        <v/>
      </c>
    </row>
    <row r="133" spans="1:10" ht="36.75" customHeight="1" x14ac:dyDescent="0.25">
      <c r="A133" s="123"/>
      <c r="B133" s="128" t="s">
        <v>132</v>
      </c>
      <c r="C133" s="240" t="s">
        <v>133</v>
      </c>
      <c r="D133" s="241"/>
      <c r="E133" s="241"/>
      <c r="F133" s="135" t="s">
        <v>24</v>
      </c>
      <c r="G133" s="136"/>
      <c r="H133" s="136"/>
      <c r="I133" s="136">
        <f>'SO 101 SO 101 Pol'!G165</f>
        <v>0</v>
      </c>
      <c r="J133" s="132" t="str">
        <f>IF(I140=0,"",I133/I140*100)</f>
        <v/>
      </c>
    </row>
    <row r="134" spans="1:10" ht="36.75" customHeight="1" x14ac:dyDescent="0.25">
      <c r="A134" s="123"/>
      <c r="B134" s="128" t="s">
        <v>134</v>
      </c>
      <c r="C134" s="240" t="s">
        <v>135</v>
      </c>
      <c r="D134" s="241"/>
      <c r="E134" s="241"/>
      <c r="F134" s="135" t="s">
        <v>24</v>
      </c>
      <c r="G134" s="136"/>
      <c r="H134" s="136"/>
      <c r="I134" s="136">
        <f>'SO 101 SO 101 Pol'!G200</f>
        <v>0</v>
      </c>
      <c r="J134" s="132" t="str">
        <f>IF(I140=0,"",I134/I140*100)</f>
        <v/>
      </c>
    </row>
    <row r="135" spans="1:10" ht="36.75" customHeight="1" x14ac:dyDescent="0.25">
      <c r="A135" s="123"/>
      <c r="B135" s="128" t="s">
        <v>136</v>
      </c>
      <c r="C135" s="240" t="s">
        <v>137</v>
      </c>
      <c r="D135" s="241"/>
      <c r="E135" s="241"/>
      <c r="F135" s="135" t="s">
        <v>24</v>
      </c>
      <c r="G135" s="136"/>
      <c r="H135" s="136"/>
      <c r="I135" s="136">
        <f>'SO 101 SO 101 Pol'!G204</f>
        <v>0</v>
      </c>
      <c r="J135" s="132" t="str">
        <f>IF(I140=0,"",I135/I140*100)</f>
        <v/>
      </c>
    </row>
    <row r="136" spans="1:10" ht="36.75" customHeight="1" x14ac:dyDescent="0.25">
      <c r="A136" s="123"/>
      <c r="B136" s="128" t="s">
        <v>138</v>
      </c>
      <c r="C136" s="240" t="s">
        <v>139</v>
      </c>
      <c r="D136" s="241"/>
      <c r="E136" s="241"/>
      <c r="F136" s="135" t="s">
        <v>24</v>
      </c>
      <c r="G136" s="136"/>
      <c r="H136" s="136"/>
      <c r="I136" s="136">
        <f>'SO 101 SO 101 Pol'!G222</f>
        <v>0</v>
      </c>
      <c r="J136" s="132" t="str">
        <f>IF(I140=0,"",I136/I140*100)</f>
        <v/>
      </c>
    </row>
    <row r="137" spans="1:10" ht="36.75" customHeight="1" x14ac:dyDescent="0.25">
      <c r="A137" s="123"/>
      <c r="B137" s="128" t="s">
        <v>140</v>
      </c>
      <c r="C137" s="240" t="s">
        <v>141</v>
      </c>
      <c r="D137" s="241"/>
      <c r="E137" s="241"/>
      <c r="F137" s="135" t="s">
        <v>26</v>
      </c>
      <c r="G137" s="136"/>
      <c r="H137" s="136"/>
      <c r="I137" s="136">
        <f>'SO 101 SO 101 Pol'!G229</f>
        <v>0</v>
      </c>
      <c r="J137" s="132" t="str">
        <f>IF(I140=0,"",I137/I140*100)</f>
        <v/>
      </c>
    </row>
    <row r="138" spans="1:10" ht="36.75" customHeight="1" x14ac:dyDescent="0.25">
      <c r="A138" s="123"/>
      <c r="B138" s="128" t="s">
        <v>142</v>
      </c>
      <c r="C138" s="240" t="s">
        <v>27</v>
      </c>
      <c r="D138" s="241"/>
      <c r="E138" s="241"/>
      <c r="F138" s="135" t="s">
        <v>142</v>
      </c>
      <c r="G138" s="136"/>
      <c r="H138" s="136"/>
      <c r="I138" s="136">
        <f>'00 00 Naklady'!G8</f>
        <v>0</v>
      </c>
      <c r="J138" s="132" t="str">
        <f>IF(I140=0,"",I138/I140*100)</f>
        <v/>
      </c>
    </row>
    <row r="139" spans="1:10" ht="36.75" customHeight="1" x14ac:dyDescent="0.25">
      <c r="A139" s="123"/>
      <c r="B139" s="128" t="s">
        <v>143</v>
      </c>
      <c r="C139" s="240" t="s">
        <v>28</v>
      </c>
      <c r="D139" s="241"/>
      <c r="E139" s="241"/>
      <c r="F139" s="135" t="s">
        <v>143</v>
      </c>
      <c r="G139" s="136"/>
      <c r="H139" s="136"/>
      <c r="I139" s="136">
        <f>'00 00 Naklady'!G12</f>
        <v>0</v>
      </c>
      <c r="J139" s="132" t="str">
        <f>IF(I140=0,"",I139/I140*100)</f>
        <v/>
      </c>
    </row>
    <row r="140" spans="1:10" ht="25.5" customHeight="1" x14ac:dyDescent="0.25">
      <c r="A140" s="124"/>
      <c r="B140" s="129" t="s">
        <v>1</v>
      </c>
      <c r="C140" s="130"/>
      <c r="D140" s="131"/>
      <c r="E140" s="131"/>
      <c r="F140" s="137"/>
      <c r="G140" s="138"/>
      <c r="H140" s="138"/>
      <c r="I140" s="138">
        <f>SUM(I128:I139)</f>
        <v>0</v>
      </c>
      <c r="J140" s="133">
        <f>SUM(J128:J139)</f>
        <v>0</v>
      </c>
    </row>
    <row r="141" spans="1:10" x14ac:dyDescent="0.25">
      <c r="F141" s="86"/>
      <c r="G141" s="86"/>
      <c r="H141" s="86"/>
      <c r="I141" s="86"/>
      <c r="J141" s="134"/>
    </row>
    <row r="142" spans="1:10" x14ac:dyDescent="0.25">
      <c r="F142" s="86"/>
      <c r="G142" s="86"/>
      <c r="H142" s="86"/>
      <c r="I142" s="86"/>
      <c r="J142" s="134"/>
    </row>
    <row r="143" spans="1:10" x14ac:dyDescent="0.25">
      <c r="F143" s="86"/>
      <c r="G143" s="86"/>
      <c r="H143" s="86"/>
      <c r="I143" s="86"/>
      <c r="J143" s="134"/>
    </row>
  </sheetData>
  <sheetProtection algorithmName="SHA-512" hashValue="ky6dtNv1IbDh4db4Nahh6tD/R09RrtIdVxhLScvkRs0vOTSBIHZ88K5Al1gQgcOxIvv/B1GFiPElr2hoypnnVQ==" saltValue="fr0HHBFXlx6E3Fbz5Y8uiA==" spinCount="100000" sheet="1" objects="1" scenarios="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5">
    <mergeCell ref="B1:H1"/>
    <mergeCell ref="I1:J1"/>
    <mergeCell ref="C137:E137"/>
    <mergeCell ref="C138:E138"/>
    <mergeCell ref="C139:E139"/>
    <mergeCell ref="C132:E132"/>
    <mergeCell ref="C133:E133"/>
    <mergeCell ref="C134:E134"/>
    <mergeCell ref="C135:E135"/>
    <mergeCell ref="C136:E136"/>
    <mergeCell ref="B118:J118"/>
    <mergeCell ref="C128:E128"/>
    <mergeCell ref="C129:E129"/>
    <mergeCell ref="C130:E130"/>
    <mergeCell ref="C131:E131"/>
    <mergeCell ref="B111:J111"/>
    <mergeCell ref="B112:J112"/>
    <mergeCell ref="B114:J114"/>
    <mergeCell ref="B115:J115"/>
    <mergeCell ref="B117:J117"/>
    <mergeCell ref="B103:J103"/>
    <mergeCell ref="B105:J105"/>
    <mergeCell ref="B106:J106"/>
    <mergeCell ref="B107:J107"/>
    <mergeCell ref="B109:J109"/>
    <mergeCell ref="B91:J91"/>
    <mergeCell ref="B93:J93"/>
    <mergeCell ref="B94:J94"/>
    <mergeCell ref="B98:J98"/>
    <mergeCell ref="B100:J100"/>
    <mergeCell ref="B84:J84"/>
    <mergeCell ref="B86:J86"/>
    <mergeCell ref="B87:J87"/>
    <mergeCell ref="B88:J88"/>
    <mergeCell ref="B90:J90"/>
    <mergeCell ref="B76:J76"/>
    <mergeCell ref="B78:J78"/>
    <mergeCell ref="B79:J79"/>
    <mergeCell ref="B81:J81"/>
    <mergeCell ref="B83:J83"/>
    <mergeCell ref="B68:J68"/>
    <mergeCell ref="B70:J70"/>
    <mergeCell ref="B71:J71"/>
    <mergeCell ref="B73:J73"/>
    <mergeCell ref="B74:J74"/>
    <mergeCell ref="B61:J61"/>
    <mergeCell ref="B62:J62"/>
    <mergeCell ref="B63:J63"/>
    <mergeCell ref="B65:J65"/>
    <mergeCell ref="B67:J67"/>
    <mergeCell ref="B53:J53"/>
    <mergeCell ref="B55:J55"/>
    <mergeCell ref="B58:J58"/>
    <mergeCell ref="B59:J59"/>
    <mergeCell ref="B60:J60"/>
    <mergeCell ref="C44:E44"/>
    <mergeCell ref="B45:E45"/>
    <mergeCell ref="B48:J48"/>
    <mergeCell ref="B50:J50"/>
    <mergeCell ref="B52:J52"/>
    <mergeCell ref="C39:E39"/>
    <mergeCell ref="C40:E40"/>
    <mergeCell ref="C41:E41"/>
    <mergeCell ref="C42:E42"/>
    <mergeCell ref="C43:E43"/>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s>
  <phoneticPr fontId="0" type="noConversion"/>
  <pageMargins left="0.39370078740157483" right="0.19685039370078741" top="0.59055118110236227" bottom="0.39370078740157483" header="0" footer="0.19685039370078741"/>
  <pageSetup paperSize="9" fitToHeight="9999" orientation="portrait" r:id="rId2"/>
  <headerFooter alignWithMargins="0">
    <oddFooter>&amp;L&amp;9Zpracováno programem &amp;"Arial CE,tučné"BUILDpower S,  © RTS, a.s.&amp;R&amp;9Stránka &amp;P z &amp;N</oddFooter>
  </headerFooter>
  <rowBreaks count="2" manualBreakCount="2">
    <brk id="36" max="16383" man="1"/>
    <brk id="122"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242" t="s">
        <v>6</v>
      </c>
      <c r="B1" s="242"/>
      <c r="C1" s="243"/>
      <c r="D1" s="242"/>
      <c r="E1" s="242"/>
      <c r="F1" s="242"/>
      <c r="G1" s="242"/>
    </row>
    <row r="2" spans="1:7" ht="24.9" customHeight="1" x14ac:dyDescent="0.25">
      <c r="A2" s="49" t="s">
        <v>7</v>
      </c>
      <c r="B2" s="48"/>
      <c r="C2" s="244"/>
      <c r="D2" s="244"/>
      <c r="E2" s="244"/>
      <c r="F2" s="244"/>
      <c r="G2" s="245"/>
    </row>
    <row r="3" spans="1:7" ht="24.9" customHeight="1" x14ac:dyDescent="0.25">
      <c r="A3" s="49" t="s">
        <v>8</v>
      </c>
      <c r="B3" s="48"/>
      <c r="C3" s="244"/>
      <c r="D3" s="244"/>
      <c r="E3" s="244"/>
      <c r="F3" s="244"/>
      <c r="G3" s="245"/>
    </row>
    <row r="4" spans="1:7" ht="24.9" customHeight="1" x14ac:dyDescent="0.25">
      <c r="A4" s="49" t="s">
        <v>9</v>
      </c>
      <c r="B4" s="48"/>
      <c r="C4" s="244"/>
      <c r="D4" s="244"/>
      <c r="E4" s="244"/>
      <c r="F4" s="244"/>
      <c r="G4" s="245"/>
    </row>
    <row r="5" spans="1:7" x14ac:dyDescent="0.25">
      <c r="B5" s="4"/>
      <c r="C5" s="5"/>
      <c r="D5" s="6"/>
    </row>
  </sheetData>
  <sheetProtection algorithmName="SHA-512" hashValue="VOHMpFO3cgsQ9hrMBDUcHNc20GCN7fAEaIcOVIcgWMpq/0D3D++PYE1uLyxfO+nbPUmxo8MtgAHu4s/YrPGFFw==" saltValue="RsU3mJinlhePsfDD5Xu0Mw=="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view="pageBreakPreview" zoomScaleNormal="100" zoomScaleSheetLayoutView="100" workbookViewId="0">
      <selection activeCell="E15" sqref="E15"/>
    </sheetView>
  </sheetViews>
  <sheetFormatPr defaultRowHeight="13.2" x14ac:dyDescent="0.25"/>
  <sheetData>
    <row r="1" spans="1:7" x14ac:dyDescent="0.25">
      <c r="A1" s="21" t="s">
        <v>38</v>
      </c>
    </row>
    <row r="2" spans="1:7" ht="57.75" customHeight="1" x14ac:dyDescent="0.25">
      <c r="A2" s="246" t="s">
        <v>39</v>
      </c>
      <c r="B2" s="246"/>
      <c r="C2" s="246"/>
      <c r="D2" s="246"/>
      <c r="E2" s="246"/>
      <c r="F2" s="246"/>
      <c r="G2" s="246"/>
    </row>
  </sheetData>
  <sheetProtection algorithmName="SHA-512" hashValue="BcB2/IsTbiAf1Rt0NoEUMDUsxV0Aln9n4pBAQMzLA+kUVqYRCBaxNdC3pgX2iPmpMkXCca8vytYYT3ArYTOR8A==" saltValue="o/QTtSO+PnxgBSEOtEua1w==" spinCount="100000" sheet="1" formatRows="0"/>
  <mergeCells count="1">
    <mergeCell ref="A2:G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3FD4-83AB-45ED-93B3-39D1023DC894}">
  <sheetPr>
    <outlinePr summaryBelow="0"/>
  </sheetPr>
  <dimension ref="A1:BH5000"/>
  <sheetViews>
    <sheetView zoomScaleNormal="100" zoomScaleSheetLayoutView="100" workbookViewId="0">
      <pane ySplit="7" topLeftCell="A8" activePane="bottomLeft" state="frozen"/>
      <selection activeCell="A2" sqref="A2:G2"/>
      <selection pane="bottomLeft" activeCell="G1" sqref="G1"/>
    </sheetView>
  </sheetViews>
  <sheetFormatPr defaultRowHeight="13.2" outlineLevelRow="1" x14ac:dyDescent="0.25"/>
  <cols>
    <col min="1" max="1" width="3.44140625" customWidth="1"/>
    <col min="2" max="2" width="12.5546875" style="121" customWidth="1"/>
    <col min="3" max="3" width="63.33203125" style="121" customWidth="1"/>
    <col min="4" max="4" width="4.88671875" customWidth="1"/>
    <col min="5" max="5" width="10.5546875" customWidth="1"/>
    <col min="6" max="6" width="9.88671875" customWidth="1"/>
    <col min="7" max="7" width="12.6640625" customWidth="1"/>
    <col min="8" max="17" width="0" hidden="1" customWidth="1"/>
    <col min="18" max="18" width="6.88671875" hidden="1" customWidth="1"/>
    <col min="19" max="25" width="0" hidden="1" customWidth="1"/>
    <col min="29" max="29" width="0" hidden="1" customWidth="1"/>
    <col min="31" max="41" width="0" hidden="1" customWidth="1"/>
  </cols>
  <sheetData>
    <row r="1" spans="1:60" ht="25.2" customHeight="1" x14ac:dyDescent="0.25">
      <c r="A1" s="263" t="s">
        <v>144</v>
      </c>
      <c r="B1" s="263"/>
      <c r="C1" s="263"/>
      <c r="D1" s="263"/>
      <c r="E1" s="263"/>
      <c r="F1" s="263"/>
      <c r="G1" s="262" t="s">
        <v>532</v>
      </c>
      <c r="AG1" t="s">
        <v>145</v>
      </c>
    </row>
    <row r="2" spans="1:60" ht="24.9" customHeight="1" x14ac:dyDescent="0.25">
      <c r="A2" s="140" t="s">
        <v>7</v>
      </c>
      <c r="B2" s="48" t="s">
        <v>44</v>
      </c>
      <c r="C2" s="247" t="s">
        <v>45</v>
      </c>
      <c r="D2" s="248"/>
      <c r="E2" s="248"/>
      <c r="F2" s="248"/>
      <c r="G2" s="249"/>
      <c r="AG2" t="s">
        <v>146</v>
      </c>
    </row>
    <row r="3" spans="1:60" ht="24.9" customHeight="1" x14ac:dyDescent="0.25">
      <c r="A3" s="140" t="s">
        <v>8</v>
      </c>
      <c r="B3" s="48" t="s">
        <v>61</v>
      </c>
      <c r="C3" s="247" t="s">
        <v>62</v>
      </c>
      <c r="D3" s="248"/>
      <c r="E3" s="248"/>
      <c r="F3" s="248"/>
      <c r="G3" s="249"/>
      <c r="AC3" s="121" t="s">
        <v>147</v>
      </c>
      <c r="AG3" t="s">
        <v>148</v>
      </c>
    </row>
    <row r="4" spans="1:60" ht="24.9" customHeight="1" x14ac:dyDescent="0.25">
      <c r="A4" s="141" t="s">
        <v>9</v>
      </c>
      <c r="B4" s="142" t="s">
        <v>61</v>
      </c>
      <c r="C4" s="250" t="s">
        <v>62</v>
      </c>
      <c r="D4" s="251"/>
      <c r="E4" s="251"/>
      <c r="F4" s="251"/>
      <c r="G4" s="252"/>
      <c r="AG4" t="s">
        <v>149</v>
      </c>
    </row>
    <row r="5" spans="1:60" x14ac:dyDescent="0.25">
      <c r="D5" s="10"/>
    </row>
    <row r="6" spans="1:60" ht="39.6" x14ac:dyDescent="0.25">
      <c r="A6" s="144" t="s">
        <v>150</v>
      </c>
      <c r="B6" s="146" t="s">
        <v>151</v>
      </c>
      <c r="C6" s="146" t="s">
        <v>152</v>
      </c>
      <c r="D6" s="145" t="s">
        <v>153</v>
      </c>
      <c r="E6" s="144" t="s">
        <v>154</v>
      </c>
      <c r="F6" s="143" t="s">
        <v>155</v>
      </c>
      <c r="G6" s="144" t="s">
        <v>29</v>
      </c>
      <c r="H6" s="147" t="s">
        <v>30</v>
      </c>
      <c r="I6" s="147" t="s">
        <v>156</v>
      </c>
      <c r="J6" s="147" t="s">
        <v>31</v>
      </c>
      <c r="K6" s="147" t="s">
        <v>157</v>
      </c>
      <c r="L6" s="147" t="s">
        <v>158</v>
      </c>
      <c r="M6" s="147" t="s">
        <v>159</v>
      </c>
      <c r="N6" s="147" t="s">
        <v>160</v>
      </c>
      <c r="O6" s="147" t="s">
        <v>161</v>
      </c>
      <c r="P6" s="147" t="s">
        <v>162</v>
      </c>
      <c r="Q6" s="147" t="s">
        <v>163</v>
      </c>
      <c r="R6" s="147" t="s">
        <v>164</v>
      </c>
      <c r="S6" s="147" t="s">
        <v>165</v>
      </c>
      <c r="T6" s="147" t="s">
        <v>166</v>
      </c>
      <c r="U6" s="147" t="s">
        <v>167</v>
      </c>
      <c r="V6" s="147" t="s">
        <v>168</v>
      </c>
      <c r="W6" s="147" t="s">
        <v>169</v>
      </c>
      <c r="X6" s="147" t="s">
        <v>170</v>
      </c>
      <c r="Y6" s="147" t="s">
        <v>171</v>
      </c>
    </row>
    <row r="7" spans="1:60" hidden="1" x14ac:dyDescent="0.25">
      <c r="A7" s="3"/>
      <c r="B7" s="4"/>
      <c r="C7" s="4"/>
      <c r="D7" s="6"/>
      <c r="E7" s="149"/>
      <c r="F7" s="150"/>
      <c r="G7" s="150"/>
      <c r="H7" s="150"/>
      <c r="I7" s="150"/>
      <c r="J7" s="150"/>
      <c r="K7" s="150"/>
      <c r="L7" s="150"/>
      <c r="M7" s="150"/>
      <c r="N7" s="149"/>
      <c r="O7" s="149"/>
      <c r="P7" s="149"/>
      <c r="Q7" s="149"/>
      <c r="R7" s="150"/>
      <c r="S7" s="150"/>
      <c r="T7" s="150"/>
      <c r="U7" s="150"/>
      <c r="V7" s="150"/>
      <c r="W7" s="150"/>
      <c r="X7" s="150"/>
      <c r="Y7" s="150"/>
    </row>
    <row r="8" spans="1:60" x14ac:dyDescent="0.25">
      <c r="A8" s="160" t="s">
        <v>172</v>
      </c>
      <c r="B8" s="161" t="s">
        <v>142</v>
      </c>
      <c r="C8" s="181" t="s">
        <v>27</v>
      </c>
      <c r="D8" s="162"/>
      <c r="E8" s="163"/>
      <c r="F8" s="164"/>
      <c r="G8" s="164">
        <f>SUMIF(AG9:AG11,"&lt;&gt;NOR",G9:G11)</f>
        <v>0</v>
      </c>
      <c r="H8" s="164"/>
      <c r="I8" s="164">
        <f>SUM(I9:I11)</f>
        <v>0</v>
      </c>
      <c r="J8" s="164"/>
      <c r="K8" s="164">
        <f>SUM(K9:K11)</f>
        <v>0</v>
      </c>
      <c r="L8" s="164"/>
      <c r="M8" s="164">
        <f>SUM(M9:M11)</f>
        <v>0</v>
      </c>
      <c r="N8" s="163"/>
      <c r="O8" s="163">
        <f>SUM(O9:O11)</f>
        <v>0</v>
      </c>
      <c r="P8" s="163"/>
      <c r="Q8" s="163">
        <f>SUM(Q9:Q11)</f>
        <v>0</v>
      </c>
      <c r="R8" s="164"/>
      <c r="S8" s="164"/>
      <c r="T8" s="165"/>
      <c r="U8" s="159"/>
      <c r="V8" s="159">
        <f>SUM(V9:V11)</f>
        <v>0</v>
      </c>
      <c r="W8" s="159"/>
      <c r="X8" s="159"/>
      <c r="Y8" s="159"/>
      <c r="AG8" t="s">
        <v>173</v>
      </c>
    </row>
    <row r="9" spans="1:60" outlineLevel="1" x14ac:dyDescent="0.25">
      <c r="A9" s="174">
        <v>1</v>
      </c>
      <c r="B9" s="175" t="s">
        <v>174</v>
      </c>
      <c r="C9" s="182" t="s">
        <v>175</v>
      </c>
      <c r="D9" s="176" t="s">
        <v>176</v>
      </c>
      <c r="E9" s="177">
        <v>1</v>
      </c>
      <c r="F9" s="178"/>
      <c r="G9" s="179">
        <f>ROUND(E9*F9,2)</f>
        <v>0</v>
      </c>
      <c r="H9" s="178"/>
      <c r="I9" s="179">
        <f>ROUND(E9*H9,2)</f>
        <v>0</v>
      </c>
      <c r="J9" s="178"/>
      <c r="K9" s="179">
        <f>ROUND(E9*J9,2)</f>
        <v>0</v>
      </c>
      <c r="L9" s="179">
        <v>21</v>
      </c>
      <c r="M9" s="179">
        <f>G9*(1+L9/100)</f>
        <v>0</v>
      </c>
      <c r="N9" s="177">
        <v>0</v>
      </c>
      <c r="O9" s="177">
        <f>ROUND(E9*N9,2)</f>
        <v>0</v>
      </c>
      <c r="P9" s="177">
        <v>0</v>
      </c>
      <c r="Q9" s="177">
        <f>ROUND(E9*P9,2)</f>
        <v>0</v>
      </c>
      <c r="R9" s="179"/>
      <c r="S9" s="179" t="s">
        <v>177</v>
      </c>
      <c r="T9" s="180" t="s">
        <v>178</v>
      </c>
      <c r="U9" s="158">
        <v>0</v>
      </c>
      <c r="V9" s="158">
        <f>ROUND(E9*U9,2)</f>
        <v>0</v>
      </c>
      <c r="W9" s="158"/>
      <c r="X9" s="158" t="s">
        <v>179</v>
      </c>
      <c r="Y9" s="158" t="s">
        <v>180</v>
      </c>
      <c r="Z9" s="148"/>
      <c r="AA9" s="148"/>
      <c r="AB9" s="148"/>
      <c r="AC9" s="148"/>
      <c r="AD9" s="148"/>
      <c r="AE9" s="148"/>
      <c r="AF9" s="148"/>
      <c r="AG9" s="148" t="s">
        <v>181</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1" x14ac:dyDescent="0.25">
      <c r="A10" s="174">
        <v>2</v>
      </c>
      <c r="B10" s="175" t="s">
        <v>182</v>
      </c>
      <c r="C10" s="182" t="s">
        <v>183</v>
      </c>
      <c r="D10" s="176" t="s">
        <v>176</v>
      </c>
      <c r="E10" s="177">
        <v>1</v>
      </c>
      <c r="F10" s="178"/>
      <c r="G10" s="179">
        <f>ROUND(E10*F10,2)</f>
        <v>0</v>
      </c>
      <c r="H10" s="178"/>
      <c r="I10" s="179">
        <f>ROUND(E10*H10,2)</f>
        <v>0</v>
      </c>
      <c r="J10" s="178"/>
      <c r="K10" s="179">
        <f>ROUND(E10*J10,2)</f>
        <v>0</v>
      </c>
      <c r="L10" s="179">
        <v>21</v>
      </c>
      <c r="M10" s="179">
        <f>G10*(1+L10/100)</f>
        <v>0</v>
      </c>
      <c r="N10" s="177">
        <v>0</v>
      </c>
      <c r="O10" s="177">
        <f>ROUND(E10*N10,2)</f>
        <v>0</v>
      </c>
      <c r="P10" s="177">
        <v>0</v>
      </c>
      <c r="Q10" s="177">
        <f>ROUND(E10*P10,2)</f>
        <v>0</v>
      </c>
      <c r="R10" s="179"/>
      <c r="S10" s="179" t="s">
        <v>177</v>
      </c>
      <c r="T10" s="180" t="s">
        <v>178</v>
      </c>
      <c r="U10" s="158">
        <v>0</v>
      </c>
      <c r="V10" s="158">
        <f>ROUND(E10*U10,2)</f>
        <v>0</v>
      </c>
      <c r="W10" s="158"/>
      <c r="X10" s="158" t="s">
        <v>179</v>
      </c>
      <c r="Y10" s="158" t="s">
        <v>180</v>
      </c>
      <c r="Z10" s="148"/>
      <c r="AA10" s="148"/>
      <c r="AB10" s="148"/>
      <c r="AC10" s="148"/>
      <c r="AD10" s="148"/>
      <c r="AE10" s="148"/>
      <c r="AF10" s="148"/>
      <c r="AG10" s="148" t="s">
        <v>181</v>
      </c>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1" x14ac:dyDescent="0.25">
      <c r="A11" s="174">
        <v>3</v>
      </c>
      <c r="B11" s="175" t="s">
        <v>184</v>
      </c>
      <c r="C11" s="182" t="s">
        <v>185</v>
      </c>
      <c r="D11" s="176" t="s">
        <v>176</v>
      </c>
      <c r="E11" s="177">
        <v>1</v>
      </c>
      <c r="F11" s="178"/>
      <c r="G11" s="179">
        <f>ROUND(E11*F11,2)</f>
        <v>0</v>
      </c>
      <c r="H11" s="178"/>
      <c r="I11" s="179">
        <f>ROUND(E11*H11,2)</f>
        <v>0</v>
      </c>
      <c r="J11" s="178"/>
      <c r="K11" s="179">
        <f>ROUND(E11*J11,2)</f>
        <v>0</v>
      </c>
      <c r="L11" s="179">
        <v>21</v>
      </c>
      <c r="M11" s="179">
        <f>G11*(1+L11/100)</f>
        <v>0</v>
      </c>
      <c r="N11" s="177">
        <v>0</v>
      </c>
      <c r="O11" s="177">
        <f>ROUND(E11*N11,2)</f>
        <v>0</v>
      </c>
      <c r="P11" s="177">
        <v>0</v>
      </c>
      <c r="Q11" s="177">
        <f>ROUND(E11*P11,2)</f>
        <v>0</v>
      </c>
      <c r="R11" s="179"/>
      <c r="S11" s="179" t="s">
        <v>177</v>
      </c>
      <c r="T11" s="180" t="s">
        <v>178</v>
      </c>
      <c r="U11" s="158">
        <v>0</v>
      </c>
      <c r="V11" s="158">
        <f>ROUND(E11*U11,2)</f>
        <v>0</v>
      </c>
      <c r="W11" s="158"/>
      <c r="X11" s="158" t="s">
        <v>179</v>
      </c>
      <c r="Y11" s="158" t="s">
        <v>180</v>
      </c>
      <c r="Z11" s="148"/>
      <c r="AA11" s="148"/>
      <c r="AB11" s="148"/>
      <c r="AC11" s="148"/>
      <c r="AD11" s="148"/>
      <c r="AE11" s="148"/>
      <c r="AF11" s="148"/>
      <c r="AG11" s="148" t="s">
        <v>186</v>
      </c>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x14ac:dyDescent="0.25">
      <c r="A12" s="160" t="s">
        <v>172</v>
      </c>
      <c r="B12" s="161" t="s">
        <v>143</v>
      </c>
      <c r="C12" s="181" t="s">
        <v>28</v>
      </c>
      <c r="D12" s="162"/>
      <c r="E12" s="163"/>
      <c r="F12" s="164"/>
      <c r="G12" s="164">
        <f>SUMIF(AG13:AG17,"&lt;&gt;NOR",G13:G17)</f>
        <v>0</v>
      </c>
      <c r="H12" s="164"/>
      <c r="I12" s="164">
        <f>SUM(I13:I17)</f>
        <v>0</v>
      </c>
      <c r="J12" s="164"/>
      <c r="K12" s="164">
        <f>SUM(K13:K17)</f>
        <v>0</v>
      </c>
      <c r="L12" s="164"/>
      <c r="M12" s="164">
        <f>SUM(M13:M17)</f>
        <v>0</v>
      </c>
      <c r="N12" s="163"/>
      <c r="O12" s="163">
        <f>SUM(O13:O17)</f>
        <v>0</v>
      </c>
      <c r="P12" s="163"/>
      <c r="Q12" s="163">
        <f>SUM(Q13:Q17)</f>
        <v>0</v>
      </c>
      <c r="R12" s="164"/>
      <c r="S12" s="164"/>
      <c r="T12" s="165"/>
      <c r="U12" s="159"/>
      <c r="V12" s="159">
        <f>SUM(V13:V17)</f>
        <v>0</v>
      </c>
      <c r="W12" s="159"/>
      <c r="X12" s="159"/>
      <c r="Y12" s="159"/>
      <c r="AG12" t="s">
        <v>173</v>
      </c>
    </row>
    <row r="13" spans="1:60" outlineLevel="1" x14ac:dyDescent="0.25">
      <c r="A13" s="174">
        <v>4</v>
      </c>
      <c r="B13" s="175" t="s">
        <v>187</v>
      </c>
      <c r="C13" s="182" t="s">
        <v>188</v>
      </c>
      <c r="D13" s="176" t="s">
        <v>176</v>
      </c>
      <c r="E13" s="177">
        <v>1</v>
      </c>
      <c r="F13" s="178"/>
      <c r="G13" s="179">
        <f>ROUND(E13*F13,2)</f>
        <v>0</v>
      </c>
      <c r="H13" s="178"/>
      <c r="I13" s="179">
        <f>ROUND(E13*H13,2)</f>
        <v>0</v>
      </c>
      <c r="J13" s="178"/>
      <c r="K13" s="179">
        <f>ROUND(E13*J13,2)</f>
        <v>0</v>
      </c>
      <c r="L13" s="179">
        <v>21</v>
      </c>
      <c r="M13" s="179">
        <f>G13*(1+L13/100)</f>
        <v>0</v>
      </c>
      <c r="N13" s="177">
        <v>0</v>
      </c>
      <c r="O13" s="177">
        <f>ROUND(E13*N13,2)</f>
        <v>0</v>
      </c>
      <c r="P13" s="177">
        <v>0</v>
      </c>
      <c r="Q13" s="177">
        <f>ROUND(E13*P13,2)</f>
        <v>0</v>
      </c>
      <c r="R13" s="179"/>
      <c r="S13" s="179" t="s">
        <v>189</v>
      </c>
      <c r="T13" s="180" t="s">
        <v>178</v>
      </c>
      <c r="U13" s="158">
        <v>0</v>
      </c>
      <c r="V13" s="158">
        <f>ROUND(E13*U13,2)</f>
        <v>0</v>
      </c>
      <c r="W13" s="158"/>
      <c r="X13" s="158" t="s">
        <v>179</v>
      </c>
      <c r="Y13" s="158" t="s">
        <v>180</v>
      </c>
      <c r="Z13" s="148"/>
      <c r="AA13" s="148"/>
      <c r="AB13" s="148"/>
      <c r="AC13" s="148"/>
      <c r="AD13" s="148"/>
      <c r="AE13" s="148"/>
      <c r="AF13" s="148"/>
      <c r="AG13" s="148" t="s">
        <v>181</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1" x14ac:dyDescent="0.25">
      <c r="A14" s="174">
        <v>5</v>
      </c>
      <c r="B14" s="175" t="s">
        <v>190</v>
      </c>
      <c r="C14" s="182" t="s">
        <v>191</v>
      </c>
      <c r="D14" s="176" t="s">
        <v>176</v>
      </c>
      <c r="E14" s="177">
        <v>1</v>
      </c>
      <c r="F14" s="178"/>
      <c r="G14" s="179">
        <f>ROUND(E14*F14,2)</f>
        <v>0</v>
      </c>
      <c r="H14" s="178"/>
      <c r="I14" s="179">
        <f>ROUND(E14*H14,2)</f>
        <v>0</v>
      </c>
      <c r="J14" s="178"/>
      <c r="K14" s="179">
        <f>ROUND(E14*J14,2)</f>
        <v>0</v>
      </c>
      <c r="L14" s="179">
        <v>21</v>
      </c>
      <c r="M14" s="179">
        <f>G14*(1+L14/100)</f>
        <v>0</v>
      </c>
      <c r="N14" s="177">
        <v>0</v>
      </c>
      <c r="O14" s="177">
        <f>ROUND(E14*N14,2)</f>
        <v>0</v>
      </c>
      <c r="P14" s="177">
        <v>0</v>
      </c>
      <c r="Q14" s="177">
        <f>ROUND(E14*P14,2)</f>
        <v>0</v>
      </c>
      <c r="R14" s="179"/>
      <c r="S14" s="179" t="s">
        <v>177</v>
      </c>
      <c r="T14" s="180" t="s">
        <v>178</v>
      </c>
      <c r="U14" s="158">
        <v>0</v>
      </c>
      <c r="V14" s="158">
        <f>ROUND(E14*U14,2)</f>
        <v>0</v>
      </c>
      <c r="W14" s="158"/>
      <c r="X14" s="158" t="s">
        <v>179</v>
      </c>
      <c r="Y14" s="158" t="s">
        <v>180</v>
      </c>
      <c r="Z14" s="148"/>
      <c r="AA14" s="148"/>
      <c r="AB14" s="148"/>
      <c r="AC14" s="148"/>
      <c r="AD14" s="148"/>
      <c r="AE14" s="148"/>
      <c r="AF14" s="148"/>
      <c r="AG14" s="148" t="s">
        <v>181</v>
      </c>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outlineLevel="1" x14ac:dyDescent="0.25">
      <c r="A15" s="174">
        <v>6</v>
      </c>
      <c r="B15" s="175" t="s">
        <v>192</v>
      </c>
      <c r="C15" s="182" t="s">
        <v>193</v>
      </c>
      <c r="D15" s="176" t="s">
        <v>176</v>
      </c>
      <c r="E15" s="177">
        <v>1</v>
      </c>
      <c r="F15" s="178"/>
      <c r="G15" s="179">
        <f>ROUND(E15*F15,2)</f>
        <v>0</v>
      </c>
      <c r="H15" s="178"/>
      <c r="I15" s="179">
        <f>ROUND(E15*H15,2)</f>
        <v>0</v>
      </c>
      <c r="J15" s="178"/>
      <c r="K15" s="179">
        <f>ROUND(E15*J15,2)</f>
        <v>0</v>
      </c>
      <c r="L15" s="179">
        <v>21</v>
      </c>
      <c r="M15" s="179">
        <f>G15*(1+L15/100)</f>
        <v>0</v>
      </c>
      <c r="N15" s="177">
        <v>0</v>
      </c>
      <c r="O15" s="177">
        <f>ROUND(E15*N15,2)</f>
        <v>0</v>
      </c>
      <c r="P15" s="177">
        <v>0</v>
      </c>
      <c r="Q15" s="177">
        <f>ROUND(E15*P15,2)</f>
        <v>0</v>
      </c>
      <c r="R15" s="179"/>
      <c r="S15" s="179" t="s">
        <v>177</v>
      </c>
      <c r="T15" s="180" t="s">
        <v>178</v>
      </c>
      <c r="U15" s="158">
        <v>0</v>
      </c>
      <c r="V15" s="158">
        <f>ROUND(E15*U15,2)</f>
        <v>0</v>
      </c>
      <c r="W15" s="158"/>
      <c r="X15" s="158" t="s">
        <v>179</v>
      </c>
      <c r="Y15" s="158" t="s">
        <v>180</v>
      </c>
      <c r="Z15" s="148"/>
      <c r="AA15" s="148"/>
      <c r="AB15" s="148"/>
      <c r="AC15" s="148"/>
      <c r="AD15" s="148"/>
      <c r="AE15" s="148"/>
      <c r="AF15" s="148"/>
      <c r="AG15" s="148" t="s">
        <v>181</v>
      </c>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1" x14ac:dyDescent="0.25">
      <c r="A16" s="174">
        <v>7</v>
      </c>
      <c r="B16" s="175" t="s">
        <v>194</v>
      </c>
      <c r="C16" s="182" t="s">
        <v>195</v>
      </c>
      <c r="D16" s="176" t="s">
        <v>176</v>
      </c>
      <c r="E16" s="177">
        <v>1</v>
      </c>
      <c r="F16" s="178"/>
      <c r="G16" s="179">
        <f>ROUND(E16*F16,2)</f>
        <v>0</v>
      </c>
      <c r="H16" s="178"/>
      <c r="I16" s="179">
        <f>ROUND(E16*H16,2)</f>
        <v>0</v>
      </c>
      <c r="J16" s="178"/>
      <c r="K16" s="179">
        <f>ROUND(E16*J16,2)</f>
        <v>0</v>
      </c>
      <c r="L16" s="179">
        <v>21</v>
      </c>
      <c r="M16" s="179">
        <f>G16*(1+L16/100)</f>
        <v>0</v>
      </c>
      <c r="N16" s="177">
        <v>0</v>
      </c>
      <c r="O16" s="177">
        <f>ROUND(E16*N16,2)</f>
        <v>0</v>
      </c>
      <c r="P16" s="177">
        <v>0</v>
      </c>
      <c r="Q16" s="177">
        <f>ROUND(E16*P16,2)</f>
        <v>0</v>
      </c>
      <c r="R16" s="179"/>
      <c r="S16" s="179" t="s">
        <v>177</v>
      </c>
      <c r="T16" s="180" t="s">
        <v>178</v>
      </c>
      <c r="U16" s="158">
        <v>0</v>
      </c>
      <c r="V16" s="158">
        <f>ROUND(E16*U16,2)</f>
        <v>0</v>
      </c>
      <c r="W16" s="158"/>
      <c r="X16" s="158" t="s">
        <v>179</v>
      </c>
      <c r="Y16" s="158" t="s">
        <v>180</v>
      </c>
      <c r="Z16" s="148"/>
      <c r="AA16" s="148"/>
      <c r="AB16" s="148"/>
      <c r="AC16" s="148"/>
      <c r="AD16" s="148"/>
      <c r="AE16" s="148"/>
      <c r="AF16" s="148"/>
      <c r="AG16" s="148" t="s">
        <v>181</v>
      </c>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outlineLevel="1" x14ac:dyDescent="0.25">
      <c r="A17" s="167">
        <v>8</v>
      </c>
      <c r="B17" s="168" t="s">
        <v>196</v>
      </c>
      <c r="C17" s="183" t="s">
        <v>197</v>
      </c>
      <c r="D17" s="169" t="s">
        <v>176</v>
      </c>
      <c r="E17" s="170">
        <v>1</v>
      </c>
      <c r="F17" s="171"/>
      <c r="G17" s="172">
        <f>ROUND(E17*F17,2)</f>
        <v>0</v>
      </c>
      <c r="H17" s="171"/>
      <c r="I17" s="172">
        <f>ROUND(E17*H17,2)</f>
        <v>0</v>
      </c>
      <c r="J17" s="171"/>
      <c r="K17" s="172">
        <f>ROUND(E17*J17,2)</f>
        <v>0</v>
      </c>
      <c r="L17" s="172">
        <v>21</v>
      </c>
      <c r="M17" s="172">
        <f>G17*(1+L17/100)</f>
        <v>0</v>
      </c>
      <c r="N17" s="170">
        <v>0</v>
      </c>
      <c r="O17" s="170">
        <f>ROUND(E17*N17,2)</f>
        <v>0</v>
      </c>
      <c r="P17" s="170">
        <v>0</v>
      </c>
      <c r="Q17" s="170">
        <f>ROUND(E17*P17,2)</f>
        <v>0</v>
      </c>
      <c r="R17" s="172"/>
      <c r="S17" s="172" t="s">
        <v>177</v>
      </c>
      <c r="T17" s="173" t="s">
        <v>178</v>
      </c>
      <c r="U17" s="158">
        <v>0</v>
      </c>
      <c r="V17" s="158">
        <f>ROUND(E17*U17,2)</f>
        <v>0</v>
      </c>
      <c r="W17" s="158"/>
      <c r="X17" s="158" t="s">
        <v>179</v>
      </c>
      <c r="Y17" s="158" t="s">
        <v>180</v>
      </c>
      <c r="Z17" s="148"/>
      <c r="AA17" s="148"/>
      <c r="AB17" s="148"/>
      <c r="AC17" s="148"/>
      <c r="AD17" s="148"/>
      <c r="AE17" s="148"/>
      <c r="AF17" s="148"/>
      <c r="AG17" s="148" t="s">
        <v>181</v>
      </c>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x14ac:dyDescent="0.25">
      <c r="A18" s="3"/>
      <c r="B18" s="4"/>
      <c r="C18" s="184"/>
      <c r="D18" s="6"/>
      <c r="E18" s="3"/>
      <c r="F18" s="3"/>
      <c r="G18" s="3"/>
      <c r="H18" s="3"/>
      <c r="I18" s="3"/>
      <c r="J18" s="3"/>
      <c r="K18" s="3"/>
      <c r="L18" s="3"/>
      <c r="M18" s="3"/>
      <c r="N18" s="3"/>
      <c r="O18" s="3"/>
      <c r="P18" s="3"/>
      <c r="Q18" s="3"/>
      <c r="R18" s="3"/>
      <c r="S18" s="3"/>
      <c r="T18" s="3"/>
      <c r="U18" s="3"/>
      <c r="V18" s="3"/>
      <c r="W18" s="3"/>
      <c r="X18" s="3"/>
      <c r="Y18" s="3"/>
      <c r="AE18">
        <v>15</v>
      </c>
      <c r="AF18">
        <v>21</v>
      </c>
      <c r="AG18" t="s">
        <v>158</v>
      </c>
    </row>
    <row r="19" spans="1:60" x14ac:dyDescent="0.25">
      <c r="A19" s="151"/>
      <c r="B19" s="152" t="s">
        <v>29</v>
      </c>
      <c r="C19" s="185"/>
      <c r="D19" s="153"/>
      <c r="E19" s="154"/>
      <c r="F19" s="154"/>
      <c r="G19" s="166">
        <f>G8+G12</f>
        <v>0</v>
      </c>
      <c r="H19" s="3"/>
      <c r="I19" s="3"/>
      <c r="J19" s="3"/>
      <c r="K19" s="3"/>
      <c r="L19" s="3"/>
      <c r="M19" s="3"/>
      <c r="N19" s="3"/>
      <c r="O19" s="3"/>
      <c r="P19" s="3"/>
      <c r="Q19" s="3"/>
      <c r="R19" s="3"/>
      <c r="S19" s="3"/>
      <c r="T19" s="3"/>
      <c r="U19" s="3"/>
      <c r="V19" s="3"/>
      <c r="W19" s="3"/>
      <c r="X19" s="3"/>
      <c r="Y19" s="3"/>
      <c r="AE19">
        <f>SUMIF(L7:L17,AE18,G7:G17)</f>
        <v>0</v>
      </c>
      <c r="AF19">
        <f>SUMIF(L7:L17,AF18,G7:G17)</f>
        <v>0</v>
      </c>
      <c r="AG19" t="s">
        <v>198</v>
      </c>
    </row>
    <row r="20" spans="1:60" x14ac:dyDescent="0.25">
      <c r="C20" s="186"/>
      <c r="D20" s="10"/>
      <c r="AG20" t="s">
        <v>199</v>
      </c>
    </row>
    <row r="21" spans="1:60" x14ac:dyDescent="0.25">
      <c r="D21" s="10"/>
    </row>
    <row r="22" spans="1:60" x14ac:dyDescent="0.25">
      <c r="D22" s="10"/>
    </row>
    <row r="23" spans="1:60" x14ac:dyDescent="0.25">
      <c r="D23" s="10"/>
    </row>
    <row r="24" spans="1:60" x14ac:dyDescent="0.25">
      <c r="D24" s="10"/>
    </row>
    <row r="25" spans="1:60" x14ac:dyDescent="0.25">
      <c r="D25" s="10"/>
    </row>
    <row r="26" spans="1:60" x14ac:dyDescent="0.25">
      <c r="D26" s="10"/>
    </row>
    <row r="27" spans="1:60" x14ac:dyDescent="0.25">
      <c r="D27" s="10"/>
    </row>
    <row r="28" spans="1:60" x14ac:dyDescent="0.25">
      <c r="D28" s="10"/>
    </row>
    <row r="29" spans="1:60" x14ac:dyDescent="0.25">
      <c r="D29" s="10"/>
    </row>
    <row r="30" spans="1:60" x14ac:dyDescent="0.25">
      <c r="D30" s="10"/>
    </row>
    <row r="31" spans="1:60" x14ac:dyDescent="0.25">
      <c r="D31" s="10"/>
    </row>
    <row r="32" spans="1:60"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jZ0eJltVXV230PqQbYZKAePRKRyLpsAGwsZ0r3M7JDW16Iyx0b9SN9KwCcY21bMmUL2weWEkVhOsv1ykoXonHg==" saltValue="bGtIqdPGVcGgvySOU+23rg==" spinCount="100000" sheet="1" objects="1" scenarios="1" autoFilter="0"/>
  <mergeCells count="4">
    <mergeCell ref="C2:G2"/>
    <mergeCell ref="C3:G3"/>
    <mergeCell ref="C4:G4"/>
    <mergeCell ref="A1:F1"/>
  </mergeCells>
  <pageMargins left="0.59055118110236227" right="0.19685039370078741" top="0.39370078740157483" bottom="0.78740157480314965" header="0.31496062992125984" footer="0.31496062992125984"/>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908D-70E7-4F81-90AE-29ECEA56E4B4}">
  <sheetPr>
    <outlinePr summaryBelow="0"/>
  </sheetPr>
  <dimension ref="A1:BH5000"/>
  <sheetViews>
    <sheetView zoomScaleNormal="100" zoomScaleSheetLayoutView="100" workbookViewId="0">
      <pane ySplit="7" topLeftCell="A181" activePane="bottomLeft" state="frozen"/>
      <selection activeCell="A2" sqref="A2:G2"/>
      <selection pane="bottomLeft" activeCell="C194" sqref="C194"/>
    </sheetView>
  </sheetViews>
  <sheetFormatPr defaultRowHeight="13.2" outlineLevelRow="3" x14ac:dyDescent="0.25"/>
  <cols>
    <col min="1" max="1" width="3.44140625" customWidth="1"/>
    <col min="2" max="2" width="12.5546875" style="121" customWidth="1"/>
    <col min="3" max="3" width="63.33203125" style="121" customWidth="1"/>
    <col min="4" max="4" width="4.88671875" customWidth="1"/>
    <col min="5" max="5" width="10.5546875" customWidth="1"/>
    <col min="6" max="6" width="9.88671875" customWidth="1"/>
    <col min="7" max="7" width="12.6640625" customWidth="1"/>
    <col min="8" max="17" width="0" hidden="1" customWidth="1"/>
    <col min="18" max="18" width="6.88671875" hidden="1" customWidth="1"/>
    <col min="19" max="25" width="0" hidden="1" customWidth="1"/>
    <col min="29" max="29" width="0" hidden="1" customWidth="1"/>
    <col min="31" max="41" width="0" hidden="1" customWidth="1"/>
    <col min="53" max="53" width="98.6640625" customWidth="1"/>
  </cols>
  <sheetData>
    <row r="1" spans="1:60" ht="26.4" customHeight="1" x14ac:dyDescent="0.25">
      <c r="A1" s="263" t="s">
        <v>200</v>
      </c>
      <c r="B1" s="263"/>
      <c r="C1" s="263"/>
      <c r="D1" s="263"/>
      <c r="E1" s="263"/>
      <c r="F1" s="263"/>
      <c r="G1" s="262" t="s">
        <v>532</v>
      </c>
      <c r="AG1" t="s">
        <v>145</v>
      </c>
    </row>
    <row r="2" spans="1:60" ht="24.9" customHeight="1" x14ac:dyDescent="0.25">
      <c r="A2" s="140" t="s">
        <v>7</v>
      </c>
      <c r="B2" s="48" t="s">
        <v>44</v>
      </c>
      <c r="C2" s="247" t="s">
        <v>45</v>
      </c>
      <c r="D2" s="248"/>
      <c r="E2" s="248"/>
      <c r="F2" s="248"/>
      <c r="G2" s="249"/>
      <c r="AG2" t="s">
        <v>146</v>
      </c>
    </row>
    <row r="3" spans="1:60" ht="24.9" customHeight="1" x14ac:dyDescent="0.25">
      <c r="A3" s="140" t="s">
        <v>8</v>
      </c>
      <c r="B3" s="48" t="s">
        <v>64</v>
      </c>
      <c r="C3" s="247" t="s">
        <v>65</v>
      </c>
      <c r="D3" s="248"/>
      <c r="E3" s="248"/>
      <c r="F3" s="248"/>
      <c r="G3" s="249"/>
      <c r="AC3" s="121" t="s">
        <v>201</v>
      </c>
      <c r="AG3" t="s">
        <v>148</v>
      </c>
    </row>
    <row r="4" spans="1:60" ht="24.9" customHeight="1" x14ac:dyDescent="0.25">
      <c r="A4" s="141" t="s">
        <v>9</v>
      </c>
      <c r="B4" s="142" t="s">
        <v>64</v>
      </c>
      <c r="C4" s="250" t="s">
        <v>65</v>
      </c>
      <c r="D4" s="251"/>
      <c r="E4" s="251"/>
      <c r="F4" s="251"/>
      <c r="G4" s="252"/>
      <c r="AG4" t="s">
        <v>149</v>
      </c>
    </row>
    <row r="5" spans="1:60" x14ac:dyDescent="0.25">
      <c r="D5" s="10"/>
    </row>
    <row r="6" spans="1:60" ht="39.6" x14ac:dyDescent="0.25">
      <c r="A6" s="144" t="s">
        <v>150</v>
      </c>
      <c r="B6" s="146" t="s">
        <v>151</v>
      </c>
      <c r="C6" s="146" t="s">
        <v>152</v>
      </c>
      <c r="D6" s="145" t="s">
        <v>153</v>
      </c>
      <c r="E6" s="144" t="s">
        <v>154</v>
      </c>
      <c r="F6" s="143" t="s">
        <v>155</v>
      </c>
      <c r="G6" s="144" t="s">
        <v>29</v>
      </c>
      <c r="H6" s="147" t="s">
        <v>30</v>
      </c>
      <c r="I6" s="147" t="s">
        <v>156</v>
      </c>
      <c r="J6" s="147" t="s">
        <v>31</v>
      </c>
      <c r="K6" s="147" t="s">
        <v>157</v>
      </c>
      <c r="L6" s="147" t="s">
        <v>158</v>
      </c>
      <c r="M6" s="147" t="s">
        <v>159</v>
      </c>
      <c r="N6" s="147" t="s">
        <v>160</v>
      </c>
      <c r="O6" s="147" t="s">
        <v>161</v>
      </c>
      <c r="P6" s="147" t="s">
        <v>162</v>
      </c>
      <c r="Q6" s="147" t="s">
        <v>163</v>
      </c>
      <c r="R6" s="147" t="s">
        <v>164</v>
      </c>
      <c r="S6" s="147" t="s">
        <v>165</v>
      </c>
      <c r="T6" s="147" t="s">
        <v>166</v>
      </c>
      <c r="U6" s="147" t="s">
        <v>167</v>
      </c>
      <c r="V6" s="147" t="s">
        <v>168</v>
      </c>
      <c r="W6" s="147" t="s">
        <v>169</v>
      </c>
      <c r="X6" s="147" t="s">
        <v>170</v>
      </c>
      <c r="Y6" s="147" t="s">
        <v>171</v>
      </c>
    </row>
    <row r="7" spans="1:60" hidden="1" x14ac:dyDescent="0.25">
      <c r="A7" s="3"/>
      <c r="B7" s="4"/>
      <c r="C7" s="4"/>
      <c r="D7" s="6"/>
      <c r="E7" s="149"/>
      <c r="F7" s="150"/>
      <c r="G7" s="150"/>
      <c r="H7" s="150"/>
      <c r="I7" s="150"/>
      <c r="J7" s="150"/>
      <c r="K7" s="150"/>
      <c r="L7" s="150"/>
      <c r="M7" s="150"/>
      <c r="N7" s="149"/>
      <c r="O7" s="149"/>
      <c r="P7" s="149"/>
      <c r="Q7" s="149"/>
      <c r="R7" s="150"/>
      <c r="S7" s="150"/>
      <c r="T7" s="150"/>
      <c r="U7" s="150"/>
      <c r="V7" s="150"/>
      <c r="W7" s="150"/>
      <c r="X7" s="150"/>
      <c r="Y7" s="150"/>
    </row>
    <row r="8" spans="1:60" x14ac:dyDescent="0.25">
      <c r="A8" s="160" t="s">
        <v>172</v>
      </c>
      <c r="B8" s="161" t="s">
        <v>122</v>
      </c>
      <c r="C8" s="181" t="s">
        <v>123</v>
      </c>
      <c r="D8" s="162"/>
      <c r="E8" s="163"/>
      <c r="F8" s="164"/>
      <c r="G8" s="164">
        <f>SUMIF(AG9:AG70,"&lt;&gt;NOR",G9:G70)</f>
        <v>0</v>
      </c>
      <c r="H8" s="164"/>
      <c r="I8" s="164">
        <f>SUM(I9:I70)</f>
        <v>0</v>
      </c>
      <c r="J8" s="164"/>
      <c r="K8" s="164">
        <f>SUM(K9:K70)</f>
        <v>0</v>
      </c>
      <c r="L8" s="164"/>
      <c r="M8" s="164">
        <f>SUM(M9:M70)</f>
        <v>0</v>
      </c>
      <c r="N8" s="163"/>
      <c r="O8" s="163">
        <f>SUM(O9:O70)</f>
        <v>2515.1</v>
      </c>
      <c r="P8" s="163"/>
      <c r="Q8" s="163">
        <f>SUM(Q9:Q70)</f>
        <v>11.75</v>
      </c>
      <c r="R8" s="164"/>
      <c r="S8" s="164"/>
      <c r="T8" s="165"/>
      <c r="U8" s="159"/>
      <c r="V8" s="159">
        <f>SUM(V9:V70)</f>
        <v>2785.0100000000007</v>
      </c>
      <c r="W8" s="159"/>
      <c r="X8" s="159"/>
      <c r="Y8" s="159"/>
      <c r="AG8" t="s">
        <v>173</v>
      </c>
    </row>
    <row r="9" spans="1:60" ht="20.399999999999999" outlineLevel="1" x14ac:dyDescent="0.25">
      <c r="A9" s="167">
        <v>1</v>
      </c>
      <c r="B9" s="168" t="s">
        <v>202</v>
      </c>
      <c r="C9" s="183" t="s">
        <v>203</v>
      </c>
      <c r="D9" s="169" t="s">
        <v>204</v>
      </c>
      <c r="E9" s="170">
        <v>17.8</v>
      </c>
      <c r="F9" s="171"/>
      <c r="G9" s="172">
        <f>ROUND(E9*F9,2)</f>
        <v>0</v>
      </c>
      <c r="H9" s="171"/>
      <c r="I9" s="172">
        <f>ROUND(E9*H9,2)</f>
        <v>0</v>
      </c>
      <c r="J9" s="171"/>
      <c r="K9" s="172">
        <f>ROUND(E9*J9,2)</f>
        <v>0</v>
      </c>
      <c r="L9" s="172">
        <v>21</v>
      </c>
      <c r="M9" s="172">
        <f>G9*(1+L9/100)</f>
        <v>0</v>
      </c>
      <c r="N9" s="170">
        <v>0</v>
      </c>
      <c r="O9" s="170">
        <f>ROUND(E9*N9,2)</f>
        <v>0</v>
      </c>
      <c r="P9" s="170">
        <v>0.44</v>
      </c>
      <c r="Q9" s="170">
        <f>ROUND(E9*P9,2)</f>
        <v>7.83</v>
      </c>
      <c r="R9" s="172" t="s">
        <v>205</v>
      </c>
      <c r="S9" s="172" t="s">
        <v>177</v>
      </c>
      <c r="T9" s="173" t="s">
        <v>206</v>
      </c>
      <c r="U9" s="158">
        <v>0.63200000000000001</v>
      </c>
      <c r="V9" s="158">
        <f>ROUND(E9*U9,2)</f>
        <v>11.25</v>
      </c>
      <c r="W9" s="158"/>
      <c r="X9" s="158" t="s">
        <v>207</v>
      </c>
      <c r="Y9" s="158" t="s">
        <v>180</v>
      </c>
      <c r="Z9" s="148"/>
      <c r="AA9" s="148"/>
      <c r="AB9" s="148"/>
      <c r="AC9" s="148"/>
      <c r="AD9" s="148"/>
      <c r="AE9" s="148"/>
      <c r="AF9" s="148"/>
      <c r="AG9" s="148" t="s">
        <v>208</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2" x14ac:dyDescent="0.25">
      <c r="A10" s="155"/>
      <c r="B10" s="156"/>
      <c r="C10" s="190" t="s">
        <v>209</v>
      </c>
      <c r="D10" s="187"/>
      <c r="E10" s="188">
        <v>17.8</v>
      </c>
      <c r="F10" s="158"/>
      <c r="G10" s="158"/>
      <c r="H10" s="158"/>
      <c r="I10" s="158"/>
      <c r="J10" s="158"/>
      <c r="K10" s="158"/>
      <c r="L10" s="158"/>
      <c r="M10" s="158"/>
      <c r="N10" s="157"/>
      <c r="O10" s="157"/>
      <c r="P10" s="157"/>
      <c r="Q10" s="157"/>
      <c r="R10" s="158"/>
      <c r="S10" s="158"/>
      <c r="T10" s="158"/>
      <c r="U10" s="158"/>
      <c r="V10" s="158"/>
      <c r="W10" s="158"/>
      <c r="X10" s="158"/>
      <c r="Y10" s="158"/>
      <c r="Z10" s="148"/>
      <c r="AA10" s="148"/>
      <c r="AB10" s="148"/>
      <c r="AC10" s="148"/>
      <c r="AD10" s="148"/>
      <c r="AE10" s="148"/>
      <c r="AF10" s="148"/>
      <c r="AG10" s="148" t="s">
        <v>210</v>
      </c>
      <c r="AH10" s="148">
        <v>0</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1" x14ac:dyDescent="0.25">
      <c r="A11" s="167">
        <v>2</v>
      </c>
      <c r="B11" s="168" t="s">
        <v>211</v>
      </c>
      <c r="C11" s="183" t="s">
        <v>212</v>
      </c>
      <c r="D11" s="169" t="s">
        <v>204</v>
      </c>
      <c r="E11" s="170">
        <v>17.8</v>
      </c>
      <c r="F11" s="171"/>
      <c r="G11" s="172">
        <f>ROUND(E11*F11,2)</f>
        <v>0</v>
      </c>
      <c r="H11" s="171"/>
      <c r="I11" s="172">
        <f>ROUND(E11*H11,2)</f>
        <v>0</v>
      </c>
      <c r="J11" s="171"/>
      <c r="K11" s="172">
        <f>ROUND(E11*J11,2)</f>
        <v>0</v>
      </c>
      <c r="L11" s="172">
        <v>21</v>
      </c>
      <c r="M11" s="172">
        <f>G11*(1+L11/100)</f>
        <v>0</v>
      </c>
      <c r="N11" s="170">
        <v>0</v>
      </c>
      <c r="O11" s="170">
        <f>ROUND(E11*N11,2)</f>
        <v>0</v>
      </c>
      <c r="P11" s="170">
        <v>0.22</v>
      </c>
      <c r="Q11" s="170">
        <f>ROUND(E11*P11,2)</f>
        <v>3.92</v>
      </c>
      <c r="R11" s="172" t="s">
        <v>205</v>
      </c>
      <c r="S11" s="172" t="s">
        <v>177</v>
      </c>
      <c r="T11" s="173" t="s">
        <v>206</v>
      </c>
      <c r="U11" s="158">
        <v>0.375</v>
      </c>
      <c r="V11" s="158">
        <f>ROUND(E11*U11,2)</f>
        <v>6.68</v>
      </c>
      <c r="W11" s="158"/>
      <c r="X11" s="158" t="s">
        <v>207</v>
      </c>
      <c r="Y11" s="158" t="s">
        <v>180</v>
      </c>
      <c r="Z11" s="148"/>
      <c r="AA11" s="148"/>
      <c r="AB11" s="148"/>
      <c r="AC11" s="148"/>
      <c r="AD11" s="148"/>
      <c r="AE11" s="148"/>
      <c r="AF11" s="148"/>
      <c r="AG11" s="148" t="s">
        <v>208</v>
      </c>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outlineLevel="2" x14ac:dyDescent="0.25">
      <c r="A12" s="155"/>
      <c r="B12" s="156"/>
      <c r="C12" s="190" t="s">
        <v>213</v>
      </c>
      <c r="D12" s="187"/>
      <c r="E12" s="188">
        <v>17.8</v>
      </c>
      <c r="F12" s="158"/>
      <c r="G12" s="158"/>
      <c r="H12" s="158"/>
      <c r="I12" s="158"/>
      <c r="J12" s="158"/>
      <c r="K12" s="158"/>
      <c r="L12" s="158"/>
      <c r="M12" s="158"/>
      <c r="N12" s="157"/>
      <c r="O12" s="157"/>
      <c r="P12" s="157"/>
      <c r="Q12" s="157"/>
      <c r="R12" s="158"/>
      <c r="S12" s="158"/>
      <c r="T12" s="158"/>
      <c r="U12" s="158"/>
      <c r="V12" s="158"/>
      <c r="W12" s="158"/>
      <c r="X12" s="158"/>
      <c r="Y12" s="158"/>
      <c r="Z12" s="148"/>
      <c r="AA12" s="148"/>
      <c r="AB12" s="148"/>
      <c r="AC12" s="148"/>
      <c r="AD12" s="148"/>
      <c r="AE12" s="148"/>
      <c r="AF12" s="148"/>
      <c r="AG12" s="148" t="s">
        <v>210</v>
      </c>
      <c r="AH12" s="148">
        <v>0</v>
      </c>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outlineLevel="1" x14ac:dyDescent="0.25">
      <c r="A13" s="167">
        <v>3</v>
      </c>
      <c r="B13" s="168" t="s">
        <v>214</v>
      </c>
      <c r="C13" s="183" t="s">
        <v>215</v>
      </c>
      <c r="D13" s="169" t="s">
        <v>216</v>
      </c>
      <c r="E13" s="170">
        <v>1891.82</v>
      </c>
      <c r="F13" s="171"/>
      <c r="G13" s="172">
        <f>ROUND(E13*F13,2)</f>
        <v>0</v>
      </c>
      <c r="H13" s="171"/>
      <c r="I13" s="172">
        <f>ROUND(E13*H13,2)</f>
        <v>0</v>
      </c>
      <c r="J13" s="171"/>
      <c r="K13" s="172">
        <f>ROUND(E13*J13,2)</f>
        <v>0</v>
      </c>
      <c r="L13" s="172">
        <v>21</v>
      </c>
      <c r="M13" s="172">
        <f>G13*(1+L13/100)</f>
        <v>0</v>
      </c>
      <c r="N13" s="170">
        <v>0</v>
      </c>
      <c r="O13" s="170">
        <f>ROUND(E13*N13,2)</f>
        <v>0</v>
      </c>
      <c r="P13" s="170">
        <v>0</v>
      </c>
      <c r="Q13" s="170">
        <f>ROUND(E13*P13,2)</f>
        <v>0</v>
      </c>
      <c r="R13" s="172" t="s">
        <v>217</v>
      </c>
      <c r="S13" s="172" t="s">
        <v>177</v>
      </c>
      <c r="T13" s="173" t="s">
        <v>206</v>
      </c>
      <c r="U13" s="158">
        <v>0.12</v>
      </c>
      <c r="V13" s="158">
        <f>ROUND(E13*U13,2)</f>
        <v>227.02</v>
      </c>
      <c r="W13" s="158"/>
      <c r="X13" s="158" t="s">
        <v>207</v>
      </c>
      <c r="Y13" s="158" t="s">
        <v>180</v>
      </c>
      <c r="Z13" s="148"/>
      <c r="AA13" s="148"/>
      <c r="AB13" s="148"/>
      <c r="AC13" s="148"/>
      <c r="AD13" s="148"/>
      <c r="AE13" s="148"/>
      <c r="AF13" s="148"/>
      <c r="AG13" s="148" t="s">
        <v>208</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2" x14ac:dyDescent="0.25">
      <c r="A14" s="155"/>
      <c r="B14" s="156"/>
      <c r="C14" s="254" t="s">
        <v>218</v>
      </c>
      <c r="D14" s="255"/>
      <c r="E14" s="255"/>
      <c r="F14" s="255"/>
      <c r="G14" s="255"/>
      <c r="H14" s="158"/>
      <c r="I14" s="158"/>
      <c r="J14" s="158"/>
      <c r="K14" s="158"/>
      <c r="L14" s="158"/>
      <c r="M14" s="158"/>
      <c r="N14" s="157"/>
      <c r="O14" s="157"/>
      <c r="P14" s="157"/>
      <c r="Q14" s="157"/>
      <c r="R14" s="158"/>
      <c r="S14" s="158"/>
      <c r="T14" s="158"/>
      <c r="U14" s="158"/>
      <c r="V14" s="158"/>
      <c r="W14" s="158"/>
      <c r="X14" s="158"/>
      <c r="Y14" s="158"/>
      <c r="Z14" s="148"/>
      <c r="AA14" s="148"/>
      <c r="AB14" s="148"/>
      <c r="AC14" s="148"/>
      <c r="AD14" s="148"/>
      <c r="AE14" s="148"/>
      <c r="AF14" s="148"/>
      <c r="AG14" s="148" t="s">
        <v>219</v>
      </c>
      <c r="AH14" s="148"/>
      <c r="AI14" s="148"/>
      <c r="AJ14" s="148"/>
      <c r="AK14" s="148"/>
      <c r="AL14" s="148"/>
      <c r="AM14" s="148"/>
      <c r="AN14" s="148"/>
      <c r="AO14" s="148"/>
      <c r="AP14" s="148"/>
      <c r="AQ14" s="148"/>
      <c r="AR14" s="148"/>
      <c r="AS14" s="148"/>
      <c r="AT14" s="148"/>
      <c r="AU14" s="148"/>
      <c r="AV14" s="148"/>
      <c r="AW14" s="148"/>
      <c r="AX14" s="148"/>
      <c r="AY14" s="148"/>
      <c r="AZ14" s="148"/>
      <c r="BA14" s="189" t="str">
        <f>C14</f>
        <v>s přemístěním výkopku v příčných profilech na vzdálenost do 15 m nebo s naložením na dopravní prostředek.</v>
      </c>
      <c r="BB14" s="148"/>
      <c r="BC14" s="148"/>
      <c r="BD14" s="148"/>
      <c r="BE14" s="148"/>
      <c r="BF14" s="148"/>
      <c r="BG14" s="148"/>
      <c r="BH14" s="148"/>
    </row>
    <row r="15" spans="1:60" outlineLevel="2" x14ac:dyDescent="0.25">
      <c r="A15" s="155"/>
      <c r="B15" s="156"/>
      <c r="C15" s="190" t="s">
        <v>220</v>
      </c>
      <c r="D15" s="187"/>
      <c r="E15" s="188">
        <v>1891.82</v>
      </c>
      <c r="F15" s="158"/>
      <c r="G15" s="158"/>
      <c r="H15" s="158"/>
      <c r="I15" s="158"/>
      <c r="J15" s="158"/>
      <c r="K15" s="158"/>
      <c r="L15" s="158"/>
      <c r="M15" s="158"/>
      <c r="N15" s="157"/>
      <c r="O15" s="157"/>
      <c r="P15" s="157"/>
      <c r="Q15" s="157"/>
      <c r="R15" s="158"/>
      <c r="S15" s="158"/>
      <c r="T15" s="158"/>
      <c r="U15" s="158"/>
      <c r="V15" s="158"/>
      <c r="W15" s="158"/>
      <c r="X15" s="158"/>
      <c r="Y15" s="158"/>
      <c r="Z15" s="148"/>
      <c r="AA15" s="148"/>
      <c r="AB15" s="148"/>
      <c r="AC15" s="148"/>
      <c r="AD15" s="148"/>
      <c r="AE15" s="148"/>
      <c r="AF15" s="148"/>
      <c r="AG15" s="148" t="s">
        <v>210</v>
      </c>
      <c r="AH15" s="148">
        <v>0</v>
      </c>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1" x14ac:dyDescent="0.25">
      <c r="A16" s="167">
        <v>4</v>
      </c>
      <c r="B16" s="168" t="s">
        <v>221</v>
      </c>
      <c r="C16" s="183" t="s">
        <v>222</v>
      </c>
      <c r="D16" s="169" t="s">
        <v>216</v>
      </c>
      <c r="E16" s="170">
        <v>2.4</v>
      </c>
      <c r="F16" s="171"/>
      <c r="G16" s="172">
        <f>ROUND(E16*F16,2)</f>
        <v>0</v>
      </c>
      <c r="H16" s="171"/>
      <c r="I16" s="172">
        <f>ROUND(E16*H16,2)</f>
        <v>0</v>
      </c>
      <c r="J16" s="171"/>
      <c r="K16" s="172">
        <f>ROUND(E16*J16,2)</f>
        <v>0</v>
      </c>
      <c r="L16" s="172">
        <v>21</v>
      </c>
      <c r="M16" s="172">
        <f>G16*(1+L16/100)</f>
        <v>0</v>
      </c>
      <c r="N16" s="170">
        <v>0</v>
      </c>
      <c r="O16" s="170">
        <f>ROUND(E16*N16,2)</f>
        <v>0</v>
      </c>
      <c r="P16" s="170">
        <v>0</v>
      </c>
      <c r="Q16" s="170">
        <f>ROUND(E16*P16,2)</f>
        <v>0</v>
      </c>
      <c r="R16" s="172" t="s">
        <v>217</v>
      </c>
      <c r="S16" s="172" t="s">
        <v>177</v>
      </c>
      <c r="T16" s="173" t="s">
        <v>206</v>
      </c>
      <c r="U16" s="158">
        <v>0.36499999999999999</v>
      </c>
      <c r="V16" s="158">
        <f>ROUND(E16*U16,2)</f>
        <v>0.88</v>
      </c>
      <c r="W16" s="158"/>
      <c r="X16" s="158" t="s">
        <v>207</v>
      </c>
      <c r="Y16" s="158" t="s">
        <v>180</v>
      </c>
      <c r="Z16" s="148"/>
      <c r="AA16" s="148"/>
      <c r="AB16" s="148"/>
      <c r="AC16" s="148"/>
      <c r="AD16" s="148"/>
      <c r="AE16" s="148"/>
      <c r="AF16" s="148"/>
      <c r="AG16" s="148" t="s">
        <v>208</v>
      </c>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ht="21" outlineLevel="2" x14ac:dyDescent="0.25">
      <c r="A17" s="155"/>
      <c r="B17" s="156"/>
      <c r="C17" s="254" t="s">
        <v>223</v>
      </c>
      <c r="D17" s="255"/>
      <c r="E17" s="255"/>
      <c r="F17" s="255"/>
      <c r="G17" s="255"/>
      <c r="H17" s="158"/>
      <c r="I17" s="158"/>
      <c r="J17" s="158"/>
      <c r="K17" s="158"/>
      <c r="L17" s="158"/>
      <c r="M17" s="158"/>
      <c r="N17" s="157"/>
      <c r="O17" s="157"/>
      <c r="P17" s="157"/>
      <c r="Q17" s="157"/>
      <c r="R17" s="158"/>
      <c r="S17" s="158"/>
      <c r="T17" s="158"/>
      <c r="U17" s="158"/>
      <c r="V17" s="158"/>
      <c r="W17" s="158"/>
      <c r="X17" s="158"/>
      <c r="Y17" s="158"/>
      <c r="Z17" s="148"/>
      <c r="AA17" s="148"/>
      <c r="AB17" s="148"/>
      <c r="AC17" s="148"/>
      <c r="AD17" s="148"/>
      <c r="AE17" s="148"/>
      <c r="AF17" s="148"/>
      <c r="AG17" s="148" t="s">
        <v>219</v>
      </c>
      <c r="AH17" s="148"/>
      <c r="AI17" s="148"/>
      <c r="AJ17" s="148"/>
      <c r="AK17" s="148"/>
      <c r="AL17" s="148"/>
      <c r="AM17" s="148"/>
      <c r="AN17" s="148"/>
      <c r="AO17" s="148"/>
      <c r="AP17" s="148"/>
      <c r="AQ17" s="148"/>
      <c r="AR17" s="148"/>
      <c r="AS17" s="148"/>
      <c r="AT17" s="148"/>
      <c r="AU17" s="148"/>
      <c r="AV17" s="148"/>
      <c r="AW17" s="148"/>
      <c r="AX17" s="148"/>
      <c r="AY17" s="148"/>
      <c r="AZ17" s="148"/>
      <c r="BA17" s="189" t="str">
        <f>C17</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7" s="148"/>
      <c r="BC17" s="148"/>
      <c r="BD17" s="148"/>
      <c r="BE17" s="148"/>
      <c r="BF17" s="148"/>
      <c r="BG17" s="148"/>
      <c r="BH17" s="148"/>
    </row>
    <row r="18" spans="1:60" outlineLevel="2" x14ac:dyDescent="0.25">
      <c r="A18" s="155"/>
      <c r="B18" s="156"/>
      <c r="C18" s="190" t="s">
        <v>224</v>
      </c>
      <c r="D18" s="187"/>
      <c r="E18" s="188">
        <v>2.4</v>
      </c>
      <c r="F18" s="158"/>
      <c r="G18" s="158"/>
      <c r="H18" s="158"/>
      <c r="I18" s="158"/>
      <c r="J18" s="158"/>
      <c r="K18" s="158"/>
      <c r="L18" s="158"/>
      <c r="M18" s="158"/>
      <c r="N18" s="157"/>
      <c r="O18" s="157"/>
      <c r="P18" s="157"/>
      <c r="Q18" s="157"/>
      <c r="R18" s="158"/>
      <c r="S18" s="158"/>
      <c r="T18" s="158"/>
      <c r="U18" s="158"/>
      <c r="V18" s="158"/>
      <c r="W18" s="158"/>
      <c r="X18" s="158"/>
      <c r="Y18" s="158"/>
      <c r="Z18" s="148"/>
      <c r="AA18" s="148"/>
      <c r="AB18" s="148"/>
      <c r="AC18" s="148"/>
      <c r="AD18" s="148"/>
      <c r="AE18" s="148"/>
      <c r="AF18" s="148"/>
      <c r="AG18" s="148" t="s">
        <v>210</v>
      </c>
      <c r="AH18" s="148">
        <v>0</v>
      </c>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1" x14ac:dyDescent="0.25">
      <c r="A19" s="167">
        <v>5</v>
      </c>
      <c r="B19" s="168" t="s">
        <v>225</v>
      </c>
      <c r="C19" s="183" t="s">
        <v>226</v>
      </c>
      <c r="D19" s="169" t="s">
        <v>216</v>
      </c>
      <c r="E19" s="170">
        <v>7.2</v>
      </c>
      <c r="F19" s="171"/>
      <c r="G19" s="172">
        <f>ROUND(E19*F19,2)</f>
        <v>0</v>
      </c>
      <c r="H19" s="171"/>
      <c r="I19" s="172">
        <f>ROUND(E19*H19,2)</f>
        <v>0</v>
      </c>
      <c r="J19" s="171"/>
      <c r="K19" s="172">
        <f>ROUND(E19*J19,2)</f>
        <v>0</v>
      </c>
      <c r="L19" s="172">
        <v>21</v>
      </c>
      <c r="M19" s="172">
        <f>G19*(1+L19/100)</f>
        <v>0</v>
      </c>
      <c r="N19" s="170">
        <v>0</v>
      </c>
      <c r="O19" s="170">
        <f>ROUND(E19*N19,2)</f>
        <v>0</v>
      </c>
      <c r="P19" s="170">
        <v>0</v>
      </c>
      <c r="Q19" s="170">
        <f>ROUND(E19*P19,2)</f>
        <v>0</v>
      </c>
      <c r="R19" s="172" t="s">
        <v>217</v>
      </c>
      <c r="S19" s="172" t="s">
        <v>177</v>
      </c>
      <c r="T19" s="173" t="s">
        <v>206</v>
      </c>
      <c r="U19" s="158">
        <v>3.1309999999999998</v>
      </c>
      <c r="V19" s="158">
        <f>ROUND(E19*U19,2)</f>
        <v>22.54</v>
      </c>
      <c r="W19" s="158"/>
      <c r="X19" s="158" t="s">
        <v>207</v>
      </c>
      <c r="Y19" s="158" t="s">
        <v>180</v>
      </c>
      <c r="Z19" s="148"/>
      <c r="AA19" s="148"/>
      <c r="AB19" s="148"/>
      <c r="AC19" s="148"/>
      <c r="AD19" s="148"/>
      <c r="AE19" s="148"/>
      <c r="AF19" s="148"/>
      <c r="AG19" s="148" t="s">
        <v>208</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ht="21" outlineLevel="2" x14ac:dyDescent="0.25">
      <c r="A20" s="155"/>
      <c r="B20" s="156"/>
      <c r="C20" s="254" t="s">
        <v>227</v>
      </c>
      <c r="D20" s="255"/>
      <c r="E20" s="255"/>
      <c r="F20" s="255"/>
      <c r="G20" s="255"/>
      <c r="H20" s="158"/>
      <c r="I20" s="158"/>
      <c r="J20" s="158"/>
      <c r="K20" s="158"/>
      <c r="L20" s="158"/>
      <c r="M20" s="158"/>
      <c r="N20" s="157"/>
      <c r="O20" s="157"/>
      <c r="P20" s="157"/>
      <c r="Q20" s="157"/>
      <c r="R20" s="158"/>
      <c r="S20" s="158"/>
      <c r="T20" s="158"/>
      <c r="U20" s="158"/>
      <c r="V20" s="158"/>
      <c r="W20" s="158"/>
      <c r="X20" s="158"/>
      <c r="Y20" s="158"/>
      <c r="Z20" s="148"/>
      <c r="AA20" s="148"/>
      <c r="AB20" s="148"/>
      <c r="AC20" s="148"/>
      <c r="AD20" s="148"/>
      <c r="AE20" s="148"/>
      <c r="AF20" s="148"/>
      <c r="AG20" s="148" t="s">
        <v>219</v>
      </c>
      <c r="AH20" s="148"/>
      <c r="AI20" s="148"/>
      <c r="AJ20" s="148"/>
      <c r="AK20" s="148"/>
      <c r="AL20" s="148"/>
      <c r="AM20" s="148"/>
      <c r="AN20" s="148"/>
      <c r="AO20" s="148"/>
      <c r="AP20" s="148"/>
      <c r="AQ20" s="148"/>
      <c r="AR20" s="148"/>
      <c r="AS20" s="148"/>
      <c r="AT20" s="148"/>
      <c r="AU20" s="148"/>
      <c r="AV20" s="148"/>
      <c r="AW20" s="148"/>
      <c r="AX20" s="148"/>
      <c r="AY20" s="148"/>
      <c r="AZ20" s="148"/>
      <c r="BA20" s="189" t="str">
        <f>C20</f>
        <v>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v>
      </c>
      <c r="BB20" s="148"/>
      <c r="BC20" s="148"/>
      <c r="BD20" s="148"/>
      <c r="BE20" s="148"/>
      <c r="BF20" s="148"/>
      <c r="BG20" s="148"/>
      <c r="BH20" s="148"/>
    </row>
    <row r="21" spans="1:60" outlineLevel="2" x14ac:dyDescent="0.25">
      <c r="A21" s="155"/>
      <c r="B21" s="156"/>
      <c r="C21" s="190" t="s">
        <v>228</v>
      </c>
      <c r="D21" s="187"/>
      <c r="E21" s="188">
        <v>7.2</v>
      </c>
      <c r="F21" s="158"/>
      <c r="G21" s="158"/>
      <c r="H21" s="158"/>
      <c r="I21" s="158"/>
      <c r="J21" s="158"/>
      <c r="K21" s="158"/>
      <c r="L21" s="158"/>
      <c r="M21" s="158"/>
      <c r="N21" s="157"/>
      <c r="O21" s="157"/>
      <c r="P21" s="157"/>
      <c r="Q21" s="157"/>
      <c r="R21" s="158"/>
      <c r="S21" s="158"/>
      <c r="T21" s="158"/>
      <c r="U21" s="158"/>
      <c r="V21" s="158"/>
      <c r="W21" s="158"/>
      <c r="X21" s="158"/>
      <c r="Y21" s="158"/>
      <c r="Z21" s="148"/>
      <c r="AA21" s="148"/>
      <c r="AB21" s="148"/>
      <c r="AC21" s="148"/>
      <c r="AD21" s="148"/>
      <c r="AE21" s="148"/>
      <c r="AF21" s="148"/>
      <c r="AG21" s="148" t="s">
        <v>210</v>
      </c>
      <c r="AH21" s="148">
        <v>0</v>
      </c>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outlineLevel="1" x14ac:dyDescent="0.25">
      <c r="A22" s="167">
        <v>6</v>
      </c>
      <c r="B22" s="168" t="s">
        <v>229</v>
      </c>
      <c r="C22" s="183" t="s">
        <v>230</v>
      </c>
      <c r="D22" s="169" t="s">
        <v>216</v>
      </c>
      <c r="E22" s="170">
        <v>325.8</v>
      </c>
      <c r="F22" s="171"/>
      <c r="G22" s="172">
        <f>ROUND(E22*F22,2)</f>
        <v>0</v>
      </c>
      <c r="H22" s="171"/>
      <c r="I22" s="172">
        <f>ROUND(E22*H22,2)</f>
        <v>0</v>
      </c>
      <c r="J22" s="171"/>
      <c r="K22" s="172">
        <f>ROUND(E22*J22,2)</f>
        <v>0</v>
      </c>
      <c r="L22" s="172">
        <v>21</v>
      </c>
      <c r="M22" s="172">
        <f>G22*(1+L22/100)</f>
        <v>0</v>
      </c>
      <c r="N22" s="170">
        <v>0</v>
      </c>
      <c r="O22" s="170">
        <f>ROUND(E22*N22,2)</f>
        <v>0</v>
      </c>
      <c r="P22" s="170">
        <v>0</v>
      </c>
      <c r="Q22" s="170">
        <f>ROUND(E22*P22,2)</f>
        <v>0</v>
      </c>
      <c r="R22" s="172" t="s">
        <v>217</v>
      </c>
      <c r="S22" s="172" t="s">
        <v>177</v>
      </c>
      <c r="T22" s="173" t="s">
        <v>206</v>
      </c>
      <c r="U22" s="158">
        <v>3.5329999999999999</v>
      </c>
      <c r="V22" s="158">
        <f>ROUND(E22*U22,2)</f>
        <v>1151.05</v>
      </c>
      <c r="W22" s="158"/>
      <c r="X22" s="158" t="s">
        <v>207</v>
      </c>
      <c r="Y22" s="158" t="s">
        <v>180</v>
      </c>
      <c r="Z22" s="148"/>
      <c r="AA22" s="148"/>
      <c r="AB22" s="148"/>
      <c r="AC22" s="148"/>
      <c r="AD22" s="148"/>
      <c r="AE22" s="148"/>
      <c r="AF22" s="148"/>
      <c r="AG22" s="148" t="s">
        <v>208</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outlineLevel="2" x14ac:dyDescent="0.25">
      <c r="A23" s="155"/>
      <c r="B23" s="156"/>
      <c r="C23" s="254" t="s">
        <v>231</v>
      </c>
      <c r="D23" s="255"/>
      <c r="E23" s="255"/>
      <c r="F23" s="255"/>
      <c r="G23" s="255"/>
      <c r="H23" s="158"/>
      <c r="I23" s="158"/>
      <c r="J23" s="158"/>
      <c r="K23" s="158"/>
      <c r="L23" s="158"/>
      <c r="M23" s="158"/>
      <c r="N23" s="157"/>
      <c r="O23" s="157"/>
      <c r="P23" s="157"/>
      <c r="Q23" s="157"/>
      <c r="R23" s="158"/>
      <c r="S23" s="158"/>
      <c r="T23" s="158"/>
      <c r="U23" s="158"/>
      <c r="V23" s="158"/>
      <c r="W23" s="158"/>
      <c r="X23" s="158"/>
      <c r="Y23" s="158"/>
      <c r="Z23" s="148"/>
      <c r="AA23" s="148"/>
      <c r="AB23" s="148"/>
      <c r="AC23" s="148"/>
      <c r="AD23" s="148"/>
      <c r="AE23" s="148"/>
      <c r="AF23" s="148"/>
      <c r="AG23" s="148" t="s">
        <v>219</v>
      </c>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outlineLevel="2" x14ac:dyDescent="0.25">
      <c r="A24" s="155"/>
      <c r="B24" s="156"/>
      <c r="C24" s="190" t="s">
        <v>232</v>
      </c>
      <c r="D24" s="187"/>
      <c r="E24" s="188">
        <v>325.8</v>
      </c>
      <c r="F24" s="158"/>
      <c r="G24" s="158"/>
      <c r="H24" s="158"/>
      <c r="I24" s="158"/>
      <c r="J24" s="158"/>
      <c r="K24" s="158"/>
      <c r="L24" s="158"/>
      <c r="M24" s="158"/>
      <c r="N24" s="157"/>
      <c r="O24" s="157"/>
      <c r="P24" s="157"/>
      <c r="Q24" s="157"/>
      <c r="R24" s="158"/>
      <c r="S24" s="158"/>
      <c r="T24" s="158"/>
      <c r="U24" s="158"/>
      <c r="V24" s="158"/>
      <c r="W24" s="158"/>
      <c r="X24" s="158"/>
      <c r="Y24" s="158"/>
      <c r="Z24" s="148"/>
      <c r="AA24" s="148"/>
      <c r="AB24" s="148"/>
      <c r="AC24" s="148"/>
      <c r="AD24" s="148"/>
      <c r="AE24" s="148"/>
      <c r="AF24" s="148"/>
      <c r="AG24" s="148" t="s">
        <v>210</v>
      </c>
      <c r="AH24" s="148">
        <v>0</v>
      </c>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1" x14ac:dyDescent="0.25">
      <c r="A25" s="167">
        <v>7</v>
      </c>
      <c r="B25" s="168" t="s">
        <v>233</v>
      </c>
      <c r="C25" s="183" t="s">
        <v>234</v>
      </c>
      <c r="D25" s="169" t="s">
        <v>204</v>
      </c>
      <c r="E25" s="170">
        <v>1092</v>
      </c>
      <c r="F25" s="171"/>
      <c r="G25" s="172">
        <f>ROUND(E25*F25,2)</f>
        <v>0</v>
      </c>
      <c r="H25" s="171"/>
      <c r="I25" s="172">
        <f>ROUND(E25*H25,2)</f>
        <v>0</v>
      </c>
      <c r="J25" s="171"/>
      <c r="K25" s="172">
        <f>ROUND(E25*J25,2)</f>
        <v>0</v>
      </c>
      <c r="L25" s="172">
        <v>21</v>
      </c>
      <c r="M25" s="172">
        <f>G25*(1+L25/100)</f>
        <v>0</v>
      </c>
      <c r="N25" s="170">
        <v>9.8999999999999999E-4</v>
      </c>
      <c r="O25" s="170">
        <f>ROUND(E25*N25,2)</f>
        <v>1.08</v>
      </c>
      <c r="P25" s="170">
        <v>0</v>
      </c>
      <c r="Q25" s="170">
        <f>ROUND(E25*P25,2)</f>
        <v>0</v>
      </c>
      <c r="R25" s="172" t="s">
        <v>217</v>
      </c>
      <c r="S25" s="172" t="s">
        <v>177</v>
      </c>
      <c r="T25" s="173" t="s">
        <v>206</v>
      </c>
      <c r="U25" s="158">
        <v>0.23599999999999999</v>
      </c>
      <c r="V25" s="158">
        <f>ROUND(E25*U25,2)</f>
        <v>257.70999999999998</v>
      </c>
      <c r="W25" s="158"/>
      <c r="X25" s="158" t="s">
        <v>207</v>
      </c>
      <c r="Y25" s="158" t="s">
        <v>180</v>
      </c>
      <c r="Z25" s="148"/>
      <c r="AA25" s="148"/>
      <c r="AB25" s="148"/>
      <c r="AC25" s="148"/>
      <c r="AD25" s="148"/>
      <c r="AE25" s="148"/>
      <c r="AF25" s="148"/>
      <c r="AG25" s="148" t="s">
        <v>208</v>
      </c>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outlineLevel="2" x14ac:dyDescent="0.25">
      <c r="A26" s="155"/>
      <c r="B26" s="156"/>
      <c r="C26" s="254" t="s">
        <v>235</v>
      </c>
      <c r="D26" s="255"/>
      <c r="E26" s="255"/>
      <c r="F26" s="255"/>
      <c r="G26" s="255"/>
      <c r="H26" s="158"/>
      <c r="I26" s="158"/>
      <c r="J26" s="158"/>
      <c r="K26" s="158"/>
      <c r="L26" s="158"/>
      <c r="M26" s="158"/>
      <c r="N26" s="157"/>
      <c r="O26" s="157"/>
      <c r="P26" s="157"/>
      <c r="Q26" s="157"/>
      <c r="R26" s="158"/>
      <c r="S26" s="158"/>
      <c r="T26" s="158"/>
      <c r="U26" s="158"/>
      <c r="V26" s="158"/>
      <c r="W26" s="158"/>
      <c r="X26" s="158"/>
      <c r="Y26" s="158"/>
      <c r="Z26" s="148"/>
      <c r="AA26" s="148"/>
      <c r="AB26" s="148"/>
      <c r="AC26" s="148"/>
      <c r="AD26" s="148"/>
      <c r="AE26" s="148"/>
      <c r="AF26" s="148"/>
      <c r="AG26" s="148" t="s">
        <v>219</v>
      </c>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outlineLevel="2" x14ac:dyDescent="0.25">
      <c r="A27" s="155"/>
      <c r="B27" s="156"/>
      <c r="C27" s="190" t="s">
        <v>236</v>
      </c>
      <c r="D27" s="187"/>
      <c r="E27" s="188">
        <v>1092</v>
      </c>
      <c r="F27" s="158"/>
      <c r="G27" s="158"/>
      <c r="H27" s="158"/>
      <c r="I27" s="158"/>
      <c r="J27" s="158"/>
      <c r="K27" s="158"/>
      <c r="L27" s="158"/>
      <c r="M27" s="158"/>
      <c r="N27" s="157"/>
      <c r="O27" s="157"/>
      <c r="P27" s="157"/>
      <c r="Q27" s="157"/>
      <c r="R27" s="158"/>
      <c r="S27" s="158"/>
      <c r="T27" s="158"/>
      <c r="U27" s="158"/>
      <c r="V27" s="158"/>
      <c r="W27" s="158"/>
      <c r="X27" s="158"/>
      <c r="Y27" s="158"/>
      <c r="Z27" s="148"/>
      <c r="AA27" s="148"/>
      <c r="AB27" s="148"/>
      <c r="AC27" s="148"/>
      <c r="AD27" s="148"/>
      <c r="AE27" s="148"/>
      <c r="AF27" s="148"/>
      <c r="AG27" s="148" t="s">
        <v>210</v>
      </c>
      <c r="AH27" s="148">
        <v>0</v>
      </c>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outlineLevel="1" x14ac:dyDescent="0.25">
      <c r="A28" s="167">
        <v>8</v>
      </c>
      <c r="B28" s="168" t="s">
        <v>237</v>
      </c>
      <c r="C28" s="183" t="s">
        <v>238</v>
      </c>
      <c r="D28" s="169" t="s">
        <v>204</v>
      </c>
      <c r="E28" s="170">
        <v>1092</v>
      </c>
      <c r="F28" s="171"/>
      <c r="G28" s="172">
        <f>ROUND(E28*F28,2)</f>
        <v>0</v>
      </c>
      <c r="H28" s="171"/>
      <c r="I28" s="172">
        <f>ROUND(E28*H28,2)</f>
        <v>0</v>
      </c>
      <c r="J28" s="171"/>
      <c r="K28" s="172">
        <f>ROUND(E28*J28,2)</f>
        <v>0</v>
      </c>
      <c r="L28" s="172">
        <v>21</v>
      </c>
      <c r="M28" s="172">
        <f>G28*(1+L28/100)</f>
        <v>0</v>
      </c>
      <c r="N28" s="170">
        <v>0</v>
      </c>
      <c r="O28" s="170">
        <f>ROUND(E28*N28,2)</f>
        <v>0</v>
      </c>
      <c r="P28" s="170">
        <v>0</v>
      </c>
      <c r="Q28" s="170">
        <f>ROUND(E28*P28,2)</f>
        <v>0</v>
      </c>
      <c r="R28" s="172" t="s">
        <v>217</v>
      </c>
      <c r="S28" s="172" t="s">
        <v>177</v>
      </c>
      <c r="T28" s="173" t="s">
        <v>206</v>
      </c>
      <c r="U28" s="158">
        <v>7.0000000000000007E-2</v>
      </c>
      <c r="V28" s="158">
        <f>ROUND(E28*U28,2)</f>
        <v>76.44</v>
      </c>
      <c r="W28" s="158"/>
      <c r="X28" s="158" t="s">
        <v>207</v>
      </c>
      <c r="Y28" s="158" t="s">
        <v>180</v>
      </c>
      <c r="Z28" s="148"/>
      <c r="AA28" s="148"/>
      <c r="AB28" s="148"/>
      <c r="AC28" s="148"/>
      <c r="AD28" s="148"/>
      <c r="AE28" s="148"/>
      <c r="AF28" s="148"/>
      <c r="AG28" s="148" t="s">
        <v>208</v>
      </c>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outlineLevel="2" x14ac:dyDescent="0.25">
      <c r="A29" s="155"/>
      <c r="B29" s="156"/>
      <c r="C29" s="254" t="s">
        <v>239</v>
      </c>
      <c r="D29" s="255"/>
      <c r="E29" s="255"/>
      <c r="F29" s="255"/>
      <c r="G29" s="255"/>
      <c r="H29" s="158"/>
      <c r="I29" s="158"/>
      <c r="J29" s="158"/>
      <c r="K29" s="158"/>
      <c r="L29" s="158"/>
      <c r="M29" s="158"/>
      <c r="N29" s="157"/>
      <c r="O29" s="157"/>
      <c r="P29" s="157"/>
      <c r="Q29" s="157"/>
      <c r="R29" s="158"/>
      <c r="S29" s="158"/>
      <c r="T29" s="158"/>
      <c r="U29" s="158"/>
      <c r="V29" s="158"/>
      <c r="W29" s="158"/>
      <c r="X29" s="158"/>
      <c r="Y29" s="158"/>
      <c r="Z29" s="148"/>
      <c r="AA29" s="148"/>
      <c r="AB29" s="148"/>
      <c r="AC29" s="148"/>
      <c r="AD29" s="148"/>
      <c r="AE29" s="148"/>
      <c r="AF29" s="148"/>
      <c r="AG29" s="148" t="s">
        <v>219</v>
      </c>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outlineLevel="2" x14ac:dyDescent="0.25">
      <c r="A30" s="155"/>
      <c r="B30" s="156"/>
      <c r="C30" s="190" t="s">
        <v>236</v>
      </c>
      <c r="D30" s="187"/>
      <c r="E30" s="188">
        <v>1092</v>
      </c>
      <c r="F30" s="158"/>
      <c r="G30" s="158"/>
      <c r="H30" s="158"/>
      <c r="I30" s="158"/>
      <c r="J30" s="158"/>
      <c r="K30" s="158"/>
      <c r="L30" s="158"/>
      <c r="M30" s="158"/>
      <c r="N30" s="157"/>
      <c r="O30" s="157"/>
      <c r="P30" s="157"/>
      <c r="Q30" s="157"/>
      <c r="R30" s="158"/>
      <c r="S30" s="158"/>
      <c r="T30" s="158"/>
      <c r="U30" s="158"/>
      <c r="V30" s="158"/>
      <c r="W30" s="158"/>
      <c r="X30" s="158"/>
      <c r="Y30" s="158"/>
      <c r="Z30" s="148"/>
      <c r="AA30" s="148"/>
      <c r="AB30" s="148"/>
      <c r="AC30" s="148"/>
      <c r="AD30" s="148"/>
      <c r="AE30" s="148"/>
      <c r="AF30" s="148"/>
      <c r="AG30" s="148" t="s">
        <v>210</v>
      </c>
      <c r="AH30" s="148">
        <v>0</v>
      </c>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outlineLevel="1" x14ac:dyDescent="0.25">
      <c r="A31" s="167">
        <v>9</v>
      </c>
      <c r="B31" s="168" t="s">
        <v>240</v>
      </c>
      <c r="C31" s="183" t="s">
        <v>241</v>
      </c>
      <c r="D31" s="169" t="s">
        <v>216</v>
      </c>
      <c r="E31" s="170">
        <v>327</v>
      </c>
      <c r="F31" s="171"/>
      <c r="G31" s="172">
        <f>ROUND(E31*F31,2)</f>
        <v>0</v>
      </c>
      <c r="H31" s="171"/>
      <c r="I31" s="172">
        <f>ROUND(E31*H31,2)</f>
        <v>0</v>
      </c>
      <c r="J31" s="171"/>
      <c r="K31" s="172">
        <f>ROUND(E31*J31,2)</f>
        <v>0</v>
      </c>
      <c r="L31" s="172">
        <v>21</v>
      </c>
      <c r="M31" s="172">
        <f>G31*(1+L31/100)</f>
        <v>0</v>
      </c>
      <c r="N31" s="170">
        <v>0</v>
      </c>
      <c r="O31" s="170">
        <f>ROUND(E31*N31,2)</f>
        <v>0</v>
      </c>
      <c r="P31" s="170">
        <v>0</v>
      </c>
      <c r="Q31" s="170">
        <f>ROUND(E31*P31,2)</f>
        <v>0</v>
      </c>
      <c r="R31" s="172" t="s">
        <v>217</v>
      </c>
      <c r="S31" s="172" t="s">
        <v>177</v>
      </c>
      <c r="T31" s="173" t="s">
        <v>206</v>
      </c>
      <c r="U31" s="158">
        <v>0.34499999999999997</v>
      </c>
      <c r="V31" s="158">
        <f>ROUND(E31*U31,2)</f>
        <v>112.82</v>
      </c>
      <c r="W31" s="158"/>
      <c r="X31" s="158" t="s">
        <v>207</v>
      </c>
      <c r="Y31" s="158" t="s">
        <v>180</v>
      </c>
      <c r="Z31" s="148"/>
      <c r="AA31" s="148"/>
      <c r="AB31" s="148"/>
      <c r="AC31" s="148"/>
      <c r="AD31" s="148"/>
      <c r="AE31" s="148"/>
      <c r="AF31" s="148"/>
      <c r="AG31" s="148" t="s">
        <v>208</v>
      </c>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outlineLevel="2" x14ac:dyDescent="0.25">
      <c r="A32" s="155"/>
      <c r="B32" s="156"/>
      <c r="C32" s="254" t="s">
        <v>242</v>
      </c>
      <c r="D32" s="255"/>
      <c r="E32" s="255"/>
      <c r="F32" s="255"/>
      <c r="G32" s="255"/>
      <c r="H32" s="158"/>
      <c r="I32" s="158"/>
      <c r="J32" s="158"/>
      <c r="K32" s="158"/>
      <c r="L32" s="158"/>
      <c r="M32" s="158"/>
      <c r="N32" s="157"/>
      <c r="O32" s="157"/>
      <c r="P32" s="157"/>
      <c r="Q32" s="157"/>
      <c r="R32" s="158"/>
      <c r="S32" s="158"/>
      <c r="T32" s="158"/>
      <c r="U32" s="158"/>
      <c r="V32" s="158"/>
      <c r="W32" s="158"/>
      <c r="X32" s="158"/>
      <c r="Y32" s="158"/>
      <c r="Z32" s="148"/>
      <c r="AA32" s="148"/>
      <c r="AB32" s="148"/>
      <c r="AC32" s="148"/>
      <c r="AD32" s="148"/>
      <c r="AE32" s="148"/>
      <c r="AF32" s="148"/>
      <c r="AG32" s="148" t="s">
        <v>219</v>
      </c>
      <c r="AH32" s="148"/>
      <c r="AI32" s="148"/>
      <c r="AJ32" s="148"/>
      <c r="AK32" s="148"/>
      <c r="AL32" s="148"/>
      <c r="AM32" s="148"/>
      <c r="AN32" s="148"/>
      <c r="AO32" s="148"/>
      <c r="AP32" s="148"/>
      <c r="AQ32" s="148"/>
      <c r="AR32" s="148"/>
      <c r="AS32" s="148"/>
      <c r="AT32" s="148"/>
      <c r="AU32" s="148"/>
      <c r="AV32" s="148"/>
      <c r="AW32" s="148"/>
      <c r="AX32" s="148"/>
      <c r="AY32" s="148"/>
      <c r="AZ32" s="148"/>
      <c r="BA32" s="189" t="str">
        <f>C32</f>
        <v>bez naložení do dopravní nádoby, ale s vyprázdněním dopravní nádoby na hromadu nebo na dopravní prostředek,</v>
      </c>
      <c r="BB32" s="148"/>
      <c r="BC32" s="148"/>
      <c r="BD32" s="148"/>
      <c r="BE32" s="148"/>
      <c r="BF32" s="148"/>
      <c r="BG32" s="148"/>
      <c r="BH32" s="148"/>
    </row>
    <row r="33" spans="1:60" outlineLevel="2" x14ac:dyDescent="0.25">
      <c r="A33" s="155"/>
      <c r="B33" s="156"/>
      <c r="C33" s="190" t="s">
        <v>243</v>
      </c>
      <c r="D33" s="187"/>
      <c r="E33" s="188">
        <v>327</v>
      </c>
      <c r="F33" s="158"/>
      <c r="G33" s="158"/>
      <c r="H33" s="158"/>
      <c r="I33" s="158"/>
      <c r="J33" s="158"/>
      <c r="K33" s="158"/>
      <c r="L33" s="158"/>
      <c r="M33" s="158"/>
      <c r="N33" s="157"/>
      <c r="O33" s="157"/>
      <c r="P33" s="157"/>
      <c r="Q33" s="157"/>
      <c r="R33" s="158"/>
      <c r="S33" s="158"/>
      <c r="T33" s="158"/>
      <c r="U33" s="158"/>
      <c r="V33" s="158"/>
      <c r="W33" s="158"/>
      <c r="X33" s="158"/>
      <c r="Y33" s="158"/>
      <c r="Z33" s="148"/>
      <c r="AA33" s="148"/>
      <c r="AB33" s="148"/>
      <c r="AC33" s="148"/>
      <c r="AD33" s="148"/>
      <c r="AE33" s="148"/>
      <c r="AF33" s="148"/>
      <c r="AG33" s="148" t="s">
        <v>210</v>
      </c>
      <c r="AH33" s="148">
        <v>0</v>
      </c>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outlineLevel="1" x14ac:dyDescent="0.25">
      <c r="A34" s="167">
        <v>10</v>
      </c>
      <c r="B34" s="168" t="s">
        <v>244</v>
      </c>
      <c r="C34" s="183" t="s">
        <v>245</v>
      </c>
      <c r="D34" s="169" t="s">
        <v>216</v>
      </c>
      <c r="E34" s="170">
        <v>2227.2199999999998</v>
      </c>
      <c r="F34" s="171"/>
      <c r="G34" s="172">
        <f>ROUND(E34*F34,2)</f>
        <v>0</v>
      </c>
      <c r="H34" s="171"/>
      <c r="I34" s="172">
        <f>ROUND(E34*H34,2)</f>
        <v>0</v>
      </c>
      <c r="J34" s="171"/>
      <c r="K34" s="172">
        <f>ROUND(E34*J34,2)</f>
        <v>0</v>
      </c>
      <c r="L34" s="172">
        <v>21</v>
      </c>
      <c r="M34" s="172">
        <f>G34*(1+L34/100)</f>
        <v>0</v>
      </c>
      <c r="N34" s="170">
        <v>0</v>
      </c>
      <c r="O34" s="170">
        <f>ROUND(E34*N34,2)</f>
        <v>0</v>
      </c>
      <c r="P34" s="170">
        <v>0</v>
      </c>
      <c r="Q34" s="170">
        <f>ROUND(E34*P34,2)</f>
        <v>0</v>
      </c>
      <c r="R34" s="172" t="s">
        <v>217</v>
      </c>
      <c r="S34" s="172" t="s">
        <v>177</v>
      </c>
      <c r="T34" s="173" t="s">
        <v>206</v>
      </c>
      <c r="U34" s="158">
        <v>1.0999999999999999E-2</v>
      </c>
      <c r="V34" s="158">
        <f>ROUND(E34*U34,2)</f>
        <v>24.5</v>
      </c>
      <c r="W34" s="158"/>
      <c r="X34" s="158" t="s">
        <v>207</v>
      </c>
      <c r="Y34" s="158" t="s">
        <v>180</v>
      </c>
      <c r="Z34" s="148"/>
      <c r="AA34" s="148"/>
      <c r="AB34" s="148"/>
      <c r="AC34" s="148"/>
      <c r="AD34" s="148"/>
      <c r="AE34" s="148"/>
      <c r="AF34" s="148"/>
      <c r="AG34" s="148" t="s">
        <v>208</v>
      </c>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row>
    <row r="35" spans="1:60" outlineLevel="2" x14ac:dyDescent="0.25">
      <c r="A35" s="155"/>
      <c r="B35" s="156"/>
      <c r="C35" s="254" t="s">
        <v>246</v>
      </c>
      <c r="D35" s="255"/>
      <c r="E35" s="255"/>
      <c r="F35" s="255"/>
      <c r="G35" s="255"/>
      <c r="H35" s="158"/>
      <c r="I35" s="158"/>
      <c r="J35" s="158"/>
      <c r="K35" s="158"/>
      <c r="L35" s="158"/>
      <c r="M35" s="158"/>
      <c r="N35" s="157"/>
      <c r="O35" s="157"/>
      <c r="P35" s="157"/>
      <c r="Q35" s="157"/>
      <c r="R35" s="158"/>
      <c r="S35" s="158"/>
      <c r="T35" s="158"/>
      <c r="U35" s="158"/>
      <c r="V35" s="158"/>
      <c r="W35" s="158"/>
      <c r="X35" s="158"/>
      <c r="Y35" s="158"/>
      <c r="Z35" s="148"/>
      <c r="AA35" s="148"/>
      <c r="AB35" s="148"/>
      <c r="AC35" s="148"/>
      <c r="AD35" s="148"/>
      <c r="AE35" s="148"/>
      <c r="AF35" s="148"/>
      <c r="AG35" s="148" t="s">
        <v>219</v>
      </c>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outlineLevel="2" x14ac:dyDescent="0.25">
      <c r="A36" s="155"/>
      <c r="B36" s="156"/>
      <c r="C36" s="190" t="s">
        <v>247</v>
      </c>
      <c r="D36" s="187"/>
      <c r="E36" s="188">
        <v>2227.2199999999998</v>
      </c>
      <c r="F36" s="158"/>
      <c r="G36" s="158"/>
      <c r="H36" s="158"/>
      <c r="I36" s="158"/>
      <c r="J36" s="158"/>
      <c r="K36" s="158"/>
      <c r="L36" s="158"/>
      <c r="M36" s="158"/>
      <c r="N36" s="157"/>
      <c r="O36" s="157"/>
      <c r="P36" s="157"/>
      <c r="Q36" s="157"/>
      <c r="R36" s="158"/>
      <c r="S36" s="158"/>
      <c r="T36" s="158"/>
      <c r="U36" s="158"/>
      <c r="V36" s="158"/>
      <c r="W36" s="158"/>
      <c r="X36" s="158"/>
      <c r="Y36" s="158"/>
      <c r="Z36" s="148"/>
      <c r="AA36" s="148"/>
      <c r="AB36" s="148"/>
      <c r="AC36" s="148"/>
      <c r="AD36" s="148"/>
      <c r="AE36" s="148"/>
      <c r="AF36" s="148"/>
      <c r="AG36" s="148" t="s">
        <v>210</v>
      </c>
      <c r="AH36" s="148">
        <v>0</v>
      </c>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ht="20.399999999999999" outlineLevel="1" x14ac:dyDescent="0.25">
      <c r="A37" s="167">
        <v>11</v>
      </c>
      <c r="B37" s="168" t="s">
        <v>248</v>
      </c>
      <c r="C37" s="183" t="s">
        <v>249</v>
      </c>
      <c r="D37" s="169" t="s">
        <v>216</v>
      </c>
      <c r="E37" s="170">
        <v>801.74</v>
      </c>
      <c r="F37" s="171"/>
      <c r="G37" s="172">
        <f>ROUND(E37*F37,2)</f>
        <v>0</v>
      </c>
      <c r="H37" s="171"/>
      <c r="I37" s="172">
        <f>ROUND(E37*H37,2)</f>
        <v>0</v>
      </c>
      <c r="J37" s="171"/>
      <c r="K37" s="172">
        <f>ROUND(E37*J37,2)</f>
        <v>0</v>
      </c>
      <c r="L37" s="172">
        <v>21</v>
      </c>
      <c r="M37" s="172">
        <f>G37*(1+L37/100)</f>
        <v>0</v>
      </c>
      <c r="N37" s="170">
        <v>0</v>
      </c>
      <c r="O37" s="170">
        <f>ROUND(E37*N37,2)</f>
        <v>0</v>
      </c>
      <c r="P37" s="170">
        <v>0</v>
      </c>
      <c r="Q37" s="170">
        <f>ROUND(E37*P37,2)</f>
        <v>0</v>
      </c>
      <c r="R37" s="172" t="s">
        <v>217</v>
      </c>
      <c r="S37" s="172" t="s">
        <v>177</v>
      </c>
      <c r="T37" s="173" t="s">
        <v>206</v>
      </c>
      <c r="U37" s="158">
        <v>0.31</v>
      </c>
      <c r="V37" s="158">
        <f>ROUND(E37*U37,2)</f>
        <v>248.54</v>
      </c>
      <c r="W37" s="158"/>
      <c r="X37" s="158" t="s">
        <v>207</v>
      </c>
      <c r="Y37" s="158" t="s">
        <v>180</v>
      </c>
      <c r="Z37" s="148"/>
      <c r="AA37" s="148"/>
      <c r="AB37" s="148"/>
      <c r="AC37" s="148"/>
      <c r="AD37" s="148"/>
      <c r="AE37" s="148"/>
      <c r="AF37" s="148"/>
      <c r="AG37" s="148" t="s">
        <v>208</v>
      </c>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outlineLevel="2" x14ac:dyDescent="0.25">
      <c r="A38" s="155"/>
      <c r="B38" s="156"/>
      <c r="C38" s="254" t="s">
        <v>250</v>
      </c>
      <c r="D38" s="255"/>
      <c r="E38" s="255"/>
      <c r="F38" s="255"/>
      <c r="G38" s="255"/>
      <c r="H38" s="158"/>
      <c r="I38" s="158"/>
      <c r="J38" s="158"/>
      <c r="K38" s="158"/>
      <c r="L38" s="158"/>
      <c r="M38" s="158"/>
      <c r="N38" s="157"/>
      <c r="O38" s="157"/>
      <c r="P38" s="157"/>
      <c r="Q38" s="157"/>
      <c r="R38" s="158"/>
      <c r="S38" s="158"/>
      <c r="T38" s="158"/>
      <c r="U38" s="158"/>
      <c r="V38" s="158"/>
      <c r="W38" s="158"/>
      <c r="X38" s="158"/>
      <c r="Y38" s="158"/>
      <c r="Z38" s="148"/>
      <c r="AA38" s="148"/>
      <c r="AB38" s="148"/>
      <c r="AC38" s="148"/>
      <c r="AD38" s="148"/>
      <c r="AE38" s="148"/>
      <c r="AF38" s="148"/>
      <c r="AG38" s="148" t="s">
        <v>219</v>
      </c>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row>
    <row r="39" spans="1:60" outlineLevel="2" x14ac:dyDescent="0.25">
      <c r="A39" s="155"/>
      <c r="B39" s="156"/>
      <c r="C39" s="190" t="s">
        <v>251</v>
      </c>
      <c r="D39" s="187"/>
      <c r="E39" s="188">
        <v>801.74</v>
      </c>
      <c r="F39" s="158"/>
      <c r="G39" s="158"/>
      <c r="H39" s="158"/>
      <c r="I39" s="158"/>
      <c r="J39" s="158"/>
      <c r="K39" s="158"/>
      <c r="L39" s="158"/>
      <c r="M39" s="158"/>
      <c r="N39" s="157"/>
      <c r="O39" s="157"/>
      <c r="P39" s="157"/>
      <c r="Q39" s="157"/>
      <c r="R39" s="158"/>
      <c r="S39" s="158"/>
      <c r="T39" s="158"/>
      <c r="U39" s="158"/>
      <c r="V39" s="158"/>
      <c r="W39" s="158"/>
      <c r="X39" s="158"/>
      <c r="Y39" s="158"/>
      <c r="Z39" s="148"/>
      <c r="AA39" s="148"/>
      <c r="AB39" s="148"/>
      <c r="AC39" s="148"/>
      <c r="AD39" s="148"/>
      <c r="AE39" s="148"/>
      <c r="AF39" s="148"/>
      <c r="AG39" s="148" t="s">
        <v>210</v>
      </c>
      <c r="AH39" s="148">
        <v>0</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row>
    <row r="40" spans="1:60" outlineLevel="1" x14ac:dyDescent="0.25">
      <c r="A40" s="167">
        <v>12</v>
      </c>
      <c r="B40" s="168" t="s">
        <v>252</v>
      </c>
      <c r="C40" s="183" t="s">
        <v>253</v>
      </c>
      <c r="D40" s="169" t="s">
        <v>216</v>
      </c>
      <c r="E40" s="170">
        <v>6.26</v>
      </c>
      <c r="F40" s="171"/>
      <c r="G40" s="172">
        <f>ROUND(E40*F40,2)</f>
        <v>0</v>
      </c>
      <c r="H40" s="171"/>
      <c r="I40" s="172">
        <f>ROUND(E40*H40,2)</f>
        <v>0</v>
      </c>
      <c r="J40" s="171"/>
      <c r="K40" s="172">
        <f>ROUND(E40*J40,2)</f>
        <v>0</v>
      </c>
      <c r="L40" s="172">
        <v>21</v>
      </c>
      <c r="M40" s="172">
        <f>G40*(1+L40/100)</f>
        <v>0</v>
      </c>
      <c r="N40" s="170">
        <v>0</v>
      </c>
      <c r="O40" s="170">
        <f>ROUND(E40*N40,2)</f>
        <v>0</v>
      </c>
      <c r="P40" s="170">
        <v>0</v>
      </c>
      <c r="Q40" s="170">
        <f>ROUND(E40*P40,2)</f>
        <v>0</v>
      </c>
      <c r="R40" s="172" t="s">
        <v>217</v>
      </c>
      <c r="S40" s="172" t="s">
        <v>177</v>
      </c>
      <c r="T40" s="173" t="s">
        <v>206</v>
      </c>
      <c r="U40" s="158">
        <v>0.20200000000000001</v>
      </c>
      <c r="V40" s="158">
        <f>ROUND(E40*U40,2)</f>
        <v>1.26</v>
      </c>
      <c r="W40" s="158"/>
      <c r="X40" s="158" t="s">
        <v>207</v>
      </c>
      <c r="Y40" s="158" t="s">
        <v>180</v>
      </c>
      <c r="Z40" s="148"/>
      <c r="AA40" s="148"/>
      <c r="AB40" s="148"/>
      <c r="AC40" s="148"/>
      <c r="AD40" s="148"/>
      <c r="AE40" s="148"/>
      <c r="AF40" s="148"/>
      <c r="AG40" s="148" t="s">
        <v>208</v>
      </c>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outlineLevel="2" x14ac:dyDescent="0.25">
      <c r="A41" s="155"/>
      <c r="B41" s="156"/>
      <c r="C41" s="254" t="s">
        <v>254</v>
      </c>
      <c r="D41" s="255"/>
      <c r="E41" s="255"/>
      <c r="F41" s="255"/>
      <c r="G41" s="255"/>
      <c r="H41" s="158"/>
      <c r="I41" s="158"/>
      <c r="J41" s="158"/>
      <c r="K41" s="158"/>
      <c r="L41" s="158"/>
      <c r="M41" s="158"/>
      <c r="N41" s="157"/>
      <c r="O41" s="157"/>
      <c r="P41" s="157"/>
      <c r="Q41" s="157"/>
      <c r="R41" s="158"/>
      <c r="S41" s="158"/>
      <c r="T41" s="158"/>
      <c r="U41" s="158"/>
      <c r="V41" s="158"/>
      <c r="W41" s="158"/>
      <c r="X41" s="158"/>
      <c r="Y41" s="158"/>
      <c r="Z41" s="148"/>
      <c r="AA41" s="148"/>
      <c r="AB41" s="148"/>
      <c r="AC41" s="148"/>
      <c r="AD41" s="148"/>
      <c r="AE41" s="148"/>
      <c r="AF41" s="148"/>
      <c r="AG41" s="148" t="s">
        <v>219</v>
      </c>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0" outlineLevel="2" x14ac:dyDescent="0.25">
      <c r="A42" s="155"/>
      <c r="B42" s="156"/>
      <c r="C42" s="190" t="s">
        <v>255</v>
      </c>
      <c r="D42" s="187"/>
      <c r="E42" s="188">
        <v>6.26</v>
      </c>
      <c r="F42" s="158"/>
      <c r="G42" s="158"/>
      <c r="H42" s="158"/>
      <c r="I42" s="158"/>
      <c r="J42" s="158"/>
      <c r="K42" s="158"/>
      <c r="L42" s="158"/>
      <c r="M42" s="158"/>
      <c r="N42" s="157"/>
      <c r="O42" s="157"/>
      <c r="P42" s="157"/>
      <c r="Q42" s="157"/>
      <c r="R42" s="158"/>
      <c r="S42" s="158"/>
      <c r="T42" s="158"/>
      <c r="U42" s="158"/>
      <c r="V42" s="158"/>
      <c r="W42" s="158"/>
      <c r="X42" s="158"/>
      <c r="Y42" s="158"/>
      <c r="Z42" s="148"/>
      <c r="AA42" s="148"/>
      <c r="AB42" s="148"/>
      <c r="AC42" s="148"/>
      <c r="AD42" s="148"/>
      <c r="AE42" s="148"/>
      <c r="AF42" s="148"/>
      <c r="AG42" s="148" t="s">
        <v>210</v>
      </c>
      <c r="AH42" s="148">
        <v>0</v>
      </c>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row>
    <row r="43" spans="1:60" outlineLevel="1" x14ac:dyDescent="0.25">
      <c r="A43" s="167">
        <v>13</v>
      </c>
      <c r="B43" s="168" t="s">
        <v>256</v>
      </c>
      <c r="C43" s="183" t="s">
        <v>257</v>
      </c>
      <c r="D43" s="169" t="s">
        <v>216</v>
      </c>
      <c r="E43" s="170">
        <v>291.5</v>
      </c>
      <c r="F43" s="171"/>
      <c r="G43" s="172">
        <f>ROUND(E43*F43,2)</f>
        <v>0</v>
      </c>
      <c r="H43" s="171"/>
      <c r="I43" s="172">
        <f>ROUND(E43*H43,2)</f>
        <v>0</v>
      </c>
      <c r="J43" s="171"/>
      <c r="K43" s="172">
        <f>ROUND(E43*J43,2)</f>
        <v>0</v>
      </c>
      <c r="L43" s="172">
        <v>21</v>
      </c>
      <c r="M43" s="172">
        <f>G43*(1+L43/100)</f>
        <v>0</v>
      </c>
      <c r="N43" s="170">
        <v>0</v>
      </c>
      <c r="O43" s="170">
        <f>ROUND(E43*N43,2)</f>
        <v>0</v>
      </c>
      <c r="P43" s="170">
        <v>0</v>
      </c>
      <c r="Q43" s="170">
        <f>ROUND(E43*P43,2)</f>
        <v>0</v>
      </c>
      <c r="R43" s="172" t="s">
        <v>217</v>
      </c>
      <c r="S43" s="172" t="s">
        <v>177</v>
      </c>
      <c r="T43" s="173" t="s">
        <v>206</v>
      </c>
      <c r="U43" s="158">
        <v>1.587</v>
      </c>
      <c r="V43" s="158">
        <f>ROUND(E43*U43,2)</f>
        <v>462.61</v>
      </c>
      <c r="W43" s="158"/>
      <c r="X43" s="158" t="s">
        <v>207</v>
      </c>
      <c r="Y43" s="158" t="s">
        <v>180</v>
      </c>
      <c r="Z43" s="148"/>
      <c r="AA43" s="148"/>
      <c r="AB43" s="148"/>
      <c r="AC43" s="148"/>
      <c r="AD43" s="148"/>
      <c r="AE43" s="148"/>
      <c r="AF43" s="148"/>
      <c r="AG43" s="148" t="s">
        <v>208</v>
      </c>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row>
    <row r="44" spans="1:60" ht="21" outlineLevel="2" x14ac:dyDescent="0.25">
      <c r="A44" s="155"/>
      <c r="B44" s="156"/>
      <c r="C44" s="254" t="s">
        <v>258</v>
      </c>
      <c r="D44" s="255"/>
      <c r="E44" s="255"/>
      <c r="F44" s="255"/>
      <c r="G44" s="255"/>
      <c r="H44" s="158"/>
      <c r="I44" s="158"/>
      <c r="J44" s="158"/>
      <c r="K44" s="158"/>
      <c r="L44" s="158"/>
      <c r="M44" s="158"/>
      <c r="N44" s="157"/>
      <c r="O44" s="157"/>
      <c r="P44" s="157"/>
      <c r="Q44" s="157"/>
      <c r="R44" s="158"/>
      <c r="S44" s="158"/>
      <c r="T44" s="158"/>
      <c r="U44" s="158"/>
      <c r="V44" s="158"/>
      <c r="W44" s="158"/>
      <c r="X44" s="158"/>
      <c r="Y44" s="158"/>
      <c r="Z44" s="148"/>
      <c r="AA44" s="148"/>
      <c r="AB44" s="148"/>
      <c r="AC44" s="148"/>
      <c r="AD44" s="148"/>
      <c r="AE44" s="148"/>
      <c r="AF44" s="148"/>
      <c r="AG44" s="148" t="s">
        <v>219</v>
      </c>
      <c r="AH44" s="148"/>
      <c r="AI44" s="148"/>
      <c r="AJ44" s="148"/>
      <c r="AK44" s="148"/>
      <c r="AL44" s="148"/>
      <c r="AM44" s="148"/>
      <c r="AN44" s="148"/>
      <c r="AO44" s="148"/>
      <c r="AP44" s="148"/>
      <c r="AQ44" s="148"/>
      <c r="AR44" s="148"/>
      <c r="AS44" s="148"/>
      <c r="AT44" s="148"/>
      <c r="AU44" s="148"/>
      <c r="AV44" s="148"/>
      <c r="AW44" s="148"/>
      <c r="AX44" s="148"/>
      <c r="AY44" s="148"/>
      <c r="AZ44" s="148"/>
      <c r="BA44" s="189" t="str">
        <f>C44</f>
        <v>sypaninou z vhodných hornin tř. 1 - 4 nebo materiálem připraveným podél výkopu ve vzdálenosti do 3 m od jeho kraje, pro jakoukoliv hloubku výkopu a jakoukoliv míru zhutnění,</v>
      </c>
      <c r="BB44" s="148"/>
      <c r="BC44" s="148"/>
      <c r="BD44" s="148"/>
      <c r="BE44" s="148"/>
      <c r="BF44" s="148"/>
      <c r="BG44" s="148"/>
      <c r="BH44" s="148"/>
    </row>
    <row r="45" spans="1:60" outlineLevel="2" x14ac:dyDescent="0.25">
      <c r="A45" s="155"/>
      <c r="B45" s="156"/>
      <c r="C45" s="190" t="s">
        <v>259</v>
      </c>
      <c r="D45" s="187"/>
      <c r="E45" s="188">
        <v>291.5</v>
      </c>
      <c r="F45" s="158"/>
      <c r="G45" s="158"/>
      <c r="H45" s="158"/>
      <c r="I45" s="158"/>
      <c r="J45" s="158"/>
      <c r="K45" s="158"/>
      <c r="L45" s="158"/>
      <c r="M45" s="158"/>
      <c r="N45" s="157"/>
      <c r="O45" s="157"/>
      <c r="P45" s="157"/>
      <c r="Q45" s="157"/>
      <c r="R45" s="158"/>
      <c r="S45" s="158"/>
      <c r="T45" s="158"/>
      <c r="U45" s="158"/>
      <c r="V45" s="158"/>
      <c r="W45" s="158"/>
      <c r="X45" s="158"/>
      <c r="Y45" s="158"/>
      <c r="Z45" s="148"/>
      <c r="AA45" s="148"/>
      <c r="AB45" s="148"/>
      <c r="AC45" s="148"/>
      <c r="AD45" s="148"/>
      <c r="AE45" s="148"/>
      <c r="AF45" s="148"/>
      <c r="AG45" s="148" t="s">
        <v>210</v>
      </c>
      <c r="AH45" s="148">
        <v>0</v>
      </c>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row>
    <row r="46" spans="1:60" outlineLevel="1" x14ac:dyDescent="0.25">
      <c r="A46" s="167">
        <v>14</v>
      </c>
      <c r="B46" s="168" t="s">
        <v>260</v>
      </c>
      <c r="C46" s="183" t="s">
        <v>261</v>
      </c>
      <c r="D46" s="169" t="s">
        <v>204</v>
      </c>
      <c r="E46" s="170">
        <v>610.9</v>
      </c>
      <c r="F46" s="171"/>
      <c r="G46" s="172">
        <f>ROUND(E46*F46,2)</f>
        <v>0</v>
      </c>
      <c r="H46" s="171"/>
      <c r="I46" s="172">
        <f>ROUND(E46*H46,2)</f>
        <v>0</v>
      </c>
      <c r="J46" s="171"/>
      <c r="K46" s="172">
        <f>ROUND(E46*J46,2)</f>
        <v>0</v>
      </c>
      <c r="L46" s="172">
        <v>21</v>
      </c>
      <c r="M46" s="172">
        <f>G46*(1+L46/100)</f>
        <v>0</v>
      </c>
      <c r="N46" s="170">
        <v>0</v>
      </c>
      <c r="O46" s="170">
        <f>ROUND(E46*N46,2)</f>
        <v>0</v>
      </c>
      <c r="P46" s="170">
        <v>0</v>
      </c>
      <c r="Q46" s="170">
        <f>ROUND(E46*P46,2)</f>
        <v>0</v>
      </c>
      <c r="R46" s="172" t="s">
        <v>262</v>
      </c>
      <c r="S46" s="172" t="s">
        <v>177</v>
      </c>
      <c r="T46" s="173" t="s">
        <v>206</v>
      </c>
      <c r="U46" s="158">
        <v>7.2999999999999995E-2</v>
      </c>
      <c r="V46" s="158">
        <f>ROUND(E46*U46,2)</f>
        <v>44.6</v>
      </c>
      <c r="W46" s="158"/>
      <c r="X46" s="158" t="s">
        <v>207</v>
      </c>
      <c r="Y46" s="158" t="s">
        <v>180</v>
      </c>
      <c r="Z46" s="148"/>
      <c r="AA46" s="148"/>
      <c r="AB46" s="148"/>
      <c r="AC46" s="148"/>
      <c r="AD46" s="148"/>
      <c r="AE46" s="148"/>
      <c r="AF46" s="148"/>
      <c r="AG46" s="148" t="s">
        <v>208</v>
      </c>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row>
    <row r="47" spans="1:60" outlineLevel="2" x14ac:dyDescent="0.25">
      <c r="A47" s="155"/>
      <c r="B47" s="156"/>
      <c r="C47" s="254" t="s">
        <v>263</v>
      </c>
      <c r="D47" s="255"/>
      <c r="E47" s="255"/>
      <c r="F47" s="255"/>
      <c r="G47" s="255"/>
      <c r="H47" s="158"/>
      <c r="I47" s="158"/>
      <c r="J47" s="158"/>
      <c r="K47" s="158"/>
      <c r="L47" s="158"/>
      <c r="M47" s="158"/>
      <c r="N47" s="157"/>
      <c r="O47" s="157"/>
      <c r="P47" s="157"/>
      <c r="Q47" s="157"/>
      <c r="R47" s="158"/>
      <c r="S47" s="158"/>
      <c r="T47" s="158"/>
      <c r="U47" s="158"/>
      <c r="V47" s="158"/>
      <c r="W47" s="158"/>
      <c r="X47" s="158"/>
      <c r="Y47" s="158"/>
      <c r="Z47" s="148"/>
      <c r="AA47" s="148"/>
      <c r="AB47" s="148"/>
      <c r="AC47" s="148"/>
      <c r="AD47" s="148"/>
      <c r="AE47" s="148"/>
      <c r="AF47" s="148"/>
      <c r="AG47" s="148" t="s">
        <v>219</v>
      </c>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row>
    <row r="48" spans="1:60" outlineLevel="2" x14ac:dyDescent="0.25">
      <c r="A48" s="155"/>
      <c r="B48" s="156"/>
      <c r="C48" s="190" t="s">
        <v>264</v>
      </c>
      <c r="D48" s="187"/>
      <c r="E48" s="188">
        <v>610.9</v>
      </c>
      <c r="F48" s="158"/>
      <c r="G48" s="158"/>
      <c r="H48" s="158"/>
      <c r="I48" s="158"/>
      <c r="J48" s="158"/>
      <c r="K48" s="158"/>
      <c r="L48" s="158"/>
      <c r="M48" s="158"/>
      <c r="N48" s="157"/>
      <c r="O48" s="157"/>
      <c r="P48" s="157"/>
      <c r="Q48" s="157"/>
      <c r="R48" s="158"/>
      <c r="S48" s="158"/>
      <c r="T48" s="158"/>
      <c r="U48" s="158"/>
      <c r="V48" s="158"/>
      <c r="W48" s="158"/>
      <c r="X48" s="158"/>
      <c r="Y48" s="158"/>
      <c r="Z48" s="148"/>
      <c r="AA48" s="148"/>
      <c r="AB48" s="148"/>
      <c r="AC48" s="148"/>
      <c r="AD48" s="148"/>
      <c r="AE48" s="148"/>
      <c r="AF48" s="148"/>
      <c r="AG48" s="148" t="s">
        <v>210</v>
      </c>
      <c r="AH48" s="148">
        <v>0</v>
      </c>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row>
    <row r="49" spans="1:60" outlineLevel="1" x14ac:dyDescent="0.25">
      <c r="A49" s="167">
        <v>15</v>
      </c>
      <c r="B49" s="168" t="s">
        <v>265</v>
      </c>
      <c r="C49" s="183" t="s">
        <v>266</v>
      </c>
      <c r="D49" s="169" t="s">
        <v>204</v>
      </c>
      <c r="E49" s="170">
        <v>2333.75</v>
      </c>
      <c r="F49" s="171"/>
      <c r="G49" s="172">
        <f>ROUND(E49*F49,2)</f>
        <v>0</v>
      </c>
      <c r="H49" s="171"/>
      <c r="I49" s="172">
        <f>ROUND(E49*H49,2)</f>
        <v>0</v>
      </c>
      <c r="J49" s="171"/>
      <c r="K49" s="172">
        <f>ROUND(E49*J49,2)</f>
        <v>0</v>
      </c>
      <c r="L49" s="172">
        <v>21</v>
      </c>
      <c r="M49" s="172">
        <f>G49*(1+L49/100)</f>
        <v>0</v>
      </c>
      <c r="N49" s="170">
        <v>0</v>
      </c>
      <c r="O49" s="170">
        <f>ROUND(E49*N49,2)</f>
        <v>0</v>
      </c>
      <c r="P49" s="170">
        <v>0</v>
      </c>
      <c r="Q49" s="170">
        <f>ROUND(E49*P49,2)</f>
        <v>0</v>
      </c>
      <c r="R49" s="172" t="s">
        <v>217</v>
      </c>
      <c r="S49" s="172" t="s">
        <v>177</v>
      </c>
      <c r="T49" s="173" t="s">
        <v>206</v>
      </c>
      <c r="U49" s="158">
        <v>1.7999999999999999E-2</v>
      </c>
      <c r="V49" s="158">
        <f>ROUND(E49*U49,2)</f>
        <v>42.01</v>
      </c>
      <c r="W49" s="158"/>
      <c r="X49" s="158" t="s">
        <v>207</v>
      </c>
      <c r="Y49" s="158" t="s">
        <v>180</v>
      </c>
      <c r="Z49" s="148"/>
      <c r="AA49" s="148"/>
      <c r="AB49" s="148"/>
      <c r="AC49" s="148"/>
      <c r="AD49" s="148"/>
      <c r="AE49" s="148"/>
      <c r="AF49" s="148"/>
      <c r="AG49" s="148" t="s">
        <v>208</v>
      </c>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row>
    <row r="50" spans="1:60" outlineLevel="2" x14ac:dyDescent="0.25">
      <c r="A50" s="155"/>
      <c r="B50" s="156"/>
      <c r="C50" s="254" t="s">
        <v>267</v>
      </c>
      <c r="D50" s="255"/>
      <c r="E50" s="255"/>
      <c r="F50" s="255"/>
      <c r="G50" s="255"/>
      <c r="H50" s="158"/>
      <c r="I50" s="158"/>
      <c r="J50" s="158"/>
      <c r="K50" s="158"/>
      <c r="L50" s="158"/>
      <c r="M50" s="158"/>
      <c r="N50" s="157"/>
      <c r="O50" s="157"/>
      <c r="P50" s="157"/>
      <c r="Q50" s="157"/>
      <c r="R50" s="158"/>
      <c r="S50" s="158"/>
      <c r="T50" s="158"/>
      <c r="U50" s="158"/>
      <c r="V50" s="158"/>
      <c r="W50" s="158"/>
      <c r="X50" s="158"/>
      <c r="Y50" s="158"/>
      <c r="Z50" s="148"/>
      <c r="AA50" s="148"/>
      <c r="AB50" s="148"/>
      <c r="AC50" s="148"/>
      <c r="AD50" s="148"/>
      <c r="AE50" s="148"/>
      <c r="AF50" s="148"/>
      <c r="AG50" s="148" t="s">
        <v>219</v>
      </c>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row>
    <row r="51" spans="1:60" outlineLevel="2" x14ac:dyDescent="0.25">
      <c r="A51" s="155"/>
      <c r="B51" s="156"/>
      <c r="C51" s="190" t="s">
        <v>268</v>
      </c>
      <c r="D51" s="187"/>
      <c r="E51" s="188">
        <v>2333.75</v>
      </c>
      <c r="F51" s="158"/>
      <c r="G51" s="158"/>
      <c r="H51" s="158"/>
      <c r="I51" s="158"/>
      <c r="J51" s="158"/>
      <c r="K51" s="158"/>
      <c r="L51" s="158"/>
      <c r="M51" s="158"/>
      <c r="N51" s="157"/>
      <c r="O51" s="157"/>
      <c r="P51" s="157"/>
      <c r="Q51" s="157"/>
      <c r="R51" s="158"/>
      <c r="S51" s="158"/>
      <c r="T51" s="158"/>
      <c r="U51" s="158"/>
      <c r="V51" s="158"/>
      <c r="W51" s="158"/>
      <c r="X51" s="158"/>
      <c r="Y51" s="158"/>
      <c r="Z51" s="148"/>
      <c r="AA51" s="148"/>
      <c r="AB51" s="148"/>
      <c r="AC51" s="148"/>
      <c r="AD51" s="148"/>
      <c r="AE51" s="148"/>
      <c r="AF51" s="148"/>
      <c r="AG51" s="148" t="s">
        <v>210</v>
      </c>
      <c r="AH51" s="148">
        <v>0</v>
      </c>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row>
    <row r="52" spans="1:60" outlineLevel="1" x14ac:dyDescent="0.25">
      <c r="A52" s="167">
        <v>16</v>
      </c>
      <c r="B52" s="168" t="s">
        <v>269</v>
      </c>
      <c r="C52" s="183" t="s">
        <v>270</v>
      </c>
      <c r="D52" s="169" t="s">
        <v>204</v>
      </c>
      <c r="E52" s="170">
        <v>510.9</v>
      </c>
      <c r="F52" s="171"/>
      <c r="G52" s="172">
        <f>ROUND(E52*F52,2)</f>
        <v>0</v>
      </c>
      <c r="H52" s="171"/>
      <c r="I52" s="172">
        <f>ROUND(E52*H52,2)</f>
        <v>0</v>
      </c>
      <c r="J52" s="171"/>
      <c r="K52" s="172">
        <f>ROUND(E52*J52,2)</f>
        <v>0</v>
      </c>
      <c r="L52" s="172">
        <v>21</v>
      </c>
      <c r="M52" s="172">
        <f>G52*(1+L52/100)</f>
        <v>0</v>
      </c>
      <c r="N52" s="170">
        <v>0</v>
      </c>
      <c r="O52" s="170">
        <f>ROUND(E52*N52,2)</f>
        <v>0</v>
      </c>
      <c r="P52" s="170">
        <v>0</v>
      </c>
      <c r="Q52" s="170">
        <f>ROUND(E52*P52,2)</f>
        <v>0</v>
      </c>
      <c r="R52" s="172" t="s">
        <v>217</v>
      </c>
      <c r="S52" s="172" t="s">
        <v>177</v>
      </c>
      <c r="T52" s="173" t="s">
        <v>206</v>
      </c>
      <c r="U52" s="158">
        <v>0.128</v>
      </c>
      <c r="V52" s="158">
        <f>ROUND(E52*U52,2)</f>
        <v>65.400000000000006</v>
      </c>
      <c r="W52" s="158"/>
      <c r="X52" s="158" t="s">
        <v>207</v>
      </c>
      <c r="Y52" s="158" t="s">
        <v>180</v>
      </c>
      <c r="Z52" s="148"/>
      <c r="AA52" s="148"/>
      <c r="AB52" s="148"/>
      <c r="AC52" s="148"/>
      <c r="AD52" s="148"/>
      <c r="AE52" s="148"/>
      <c r="AF52" s="148"/>
      <c r="AG52" s="148" t="s">
        <v>208</v>
      </c>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row>
    <row r="53" spans="1:60" outlineLevel="2" x14ac:dyDescent="0.25">
      <c r="A53" s="155"/>
      <c r="B53" s="156"/>
      <c r="C53" s="254" t="s">
        <v>271</v>
      </c>
      <c r="D53" s="255"/>
      <c r="E53" s="255"/>
      <c r="F53" s="255"/>
      <c r="G53" s="255"/>
      <c r="H53" s="158"/>
      <c r="I53" s="158"/>
      <c r="J53" s="158"/>
      <c r="K53" s="158"/>
      <c r="L53" s="158"/>
      <c r="M53" s="158"/>
      <c r="N53" s="157"/>
      <c r="O53" s="157"/>
      <c r="P53" s="157"/>
      <c r="Q53" s="157"/>
      <c r="R53" s="158"/>
      <c r="S53" s="158"/>
      <c r="T53" s="158"/>
      <c r="U53" s="158"/>
      <c r="V53" s="158"/>
      <c r="W53" s="158"/>
      <c r="X53" s="158"/>
      <c r="Y53" s="158"/>
      <c r="Z53" s="148"/>
      <c r="AA53" s="148"/>
      <c r="AB53" s="148"/>
      <c r="AC53" s="148"/>
      <c r="AD53" s="148"/>
      <c r="AE53" s="148"/>
      <c r="AF53" s="148"/>
      <c r="AG53" s="148" t="s">
        <v>219</v>
      </c>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row>
    <row r="54" spans="1:60" outlineLevel="2" x14ac:dyDescent="0.25">
      <c r="A54" s="155"/>
      <c r="B54" s="156"/>
      <c r="C54" s="190" t="s">
        <v>272</v>
      </c>
      <c r="D54" s="187"/>
      <c r="E54" s="188">
        <v>510.9</v>
      </c>
      <c r="F54" s="158"/>
      <c r="G54" s="158"/>
      <c r="H54" s="158"/>
      <c r="I54" s="158"/>
      <c r="J54" s="158"/>
      <c r="K54" s="158"/>
      <c r="L54" s="158"/>
      <c r="M54" s="158"/>
      <c r="N54" s="157"/>
      <c r="O54" s="157"/>
      <c r="P54" s="157"/>
      <c r="Q54" s="157"/>
      <c r="R54" s="158"/>
      <c r="S54" s="158"/>
      <c r="T54" s="158"/>
      <c r="U54" s="158"/>
      <c r="V54" s="158"/>
      <c r="W54" s="158"/>
      <c r="X54" s="158"/>
      <c r="Y54" s="158"/>
      <c r="Z54" s="148"/>
      <c r="AA54" s="148"/>
      <c r="AB54" s="148"/>
      <c r="AC54" s="148"/>
      <c r="AD54" s="148"/>
      <c r="AE54" s="148"/>
      <c r="AF54" s="148"/>
      <c r="AG54" s="148" t="s">
        <v>210</v>
      </c>
      <c r="AH54" s="148">
        <v>0</v>
      </c>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row>
    <row r="55" spans="1:60" outlineLevel="1" x14ac:dyDescent="0.25">
      <c r="A55" s="167">
        <v>17</v>
      </c>
      <c r="B55" s="168" t="s">
        <v>273</v>
      </c>
      <c r="C55" s="183" t="s">
        <v>274</v>
      </c>
      <c r="D55" s="169" t="s">
        <v>204</v>
      </c>
      <c r="E55" s="170">
        <v>100</v>
      </c>
      <c r="F55" s="171"/>
      <c r="G55" s="172">
        <f>ROUND(E55*F55,2)</f>
        <v>0</v>
      </c>
      <c r="H55" s="171"/>
      <c r="I55" s="172">
        <f>ROUND(E55*H55,2)</f>
        <v>0</v>
      </c>
      <c r="J55" s="171"/>
      <c r="K55" s="172">
        <f>ROUND(E55*J55,2)</f>
        <v>0</v>
      </c>
      <c r="L55" s="172">
        <v>21</v>
      </c>
      <c r="M55" s="172">
        <f>G55*(1+L55/100)</f>
        <v>0</v>
      </c>
      <c r="N55" s="170">
        <v>0</v>
      </c>
      <c r="O55" s="170">
        <f>ROUND(E55*N55,2)</f>
        <v>0</v>
      </c>
      <c r="P55" s="170">
        <v>0</v>
      </c>
      <c r="Q55" s="170">
        <f>ROUND(E55*P55,2)</f>
        <v>0</v>
      </c>
      <c r="R55" s="172" t="s">
        <v>217</v>
      </c>
      <c r="S55" s="172" t="s">
        <v>177</v>
      </c>
      <c r="T55" s="173" t="s">
        <v>206</v>
      </c>
      <c r="U55" s="158">
        <v>0.107</v>
      </c>
      <c r="V55" s="158">
        <f>ROUND(E55*U55,2)</f>
        <v>10.7</v>
      </c>
      <c r="W55" s="158"/>
      <c r="X55" s="158" t="s">
        <v>207</v>
      </c>
      <c r="Y55" s="158" t="s">
        <v>180</v>
      </c>
      <c r="Z55" s="148"/>
      <c r="AA55" s="148"/>
      <c r="AB55" s="148"/>
      <c r="AC55" s="148"/>
      <c r="AD55" s="148"/>
      <c r="AE55" s="148"/>
      <c r="AF55" s="148"/>
      <c r="AG55" s="148" t="s">
        <v>208</v>
      </c>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row>
    <row r="56" spans="1:60" outlineLevel="2" x14ac:dyDescent="0.25">
      <c r="A56" s="155"/>
      <c r="B56" s="156"/>
      <c r="C56" s="254" t="s">
        <v>275</v>
      </c>
      <c r="D56" s="255"/>
      <c r="E56" s="255"/>
      <c r="F56" s="255"/>
      <c r="G56" s="255"/>
      <c r="H56" s="158"/>
      <c r="I56" s="158"/>
      <c r="J56" s="158"/>
      <c r="K56" s="158"/>
      <c r="L56" s="158"/>
      <c r="M56" s="158"/>
      <c r="N56" s="157"/>
      <c r="O56" s="157"/>
      <c r="P56" s="157"/>
      <c r="Q56" s="157"/>
      <c r="R56" s="158"/>
      <c r="S56" s="158"/>
      <c r="T56" s="158"/>
      <c r="U56" s="158"/>
      <c r="V56" s="158"/>
      <c r="W56" s="158"/>
      <c r="X56" s="158"/>
      <c r="Y56" s="158"/>
      <c r="Z56" s="148"/>
      <c r="AA56" s="148"/>
      <c r="AB56" s="148"/>
      <c r="AC56" s="148"/>
      <c r="AD56" s="148"/>
      <c r="AE56" s="148"/>
      <c r="AF56" s="148"/>
      <c r="AG56" s="148" t="s">
        <v>219</v>
      </c>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row>
    <row r="57" spans="1:60" outlineLevel="2" x14ac:dyDescent="0.25">
      <c r="A57" s="155"/>
      <c r="B57" s="156"/>
      <c r="C57" s="190" t="s">
        <v>276</v>
      </c>
      <c r="D57" s="187"/>
      <c r="E57" s="188">
        <v>100</v>
      </c>
      <c r="F57" s="158"/>
      <c r="G57" s="158"/>
      <c r="H57" s="158"/>
      <c r="I57" s="158"/>
      <c r="J57" s="158"/>
      <c r="K57" s="158"/>
      <c r="L57" s="158"/>
      <c r="M57" s="158"/>
      <c r="N57" s="157"/>
      <c r="O57" s="157"/>
      <c r="P57" s="157"/>
      <c r="Q57" s="157"/>
      <c r="R57" s="158"/>
      <c r="S57" s="158"/>
      <c r="T57" s="158"/>
      <c r="U57" s="158"/>
      <c r="V57" s="158"/>
      <c r="W57" s="158"/>
      <c r="X57" s="158"/>
      <c r="Y57" s="158"/>
      <c r="Z57" s="148"/>
      <c r="AA57" s="148"/>
      <c r="AB57" s="148"/>
      <c r="AC57" s="148"/>
      <c r="AD57" s="148"/>
      <c r="AE57" s="148"/>
      <c r="AF57" s="148"/>
      <c r="AG57" s="148" t="s">
        <v>210</v>
      </c>
      <c r="AH57" s="148">
        <v>0</v>
      </c>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row>
    <row r="58" spans="1:60" outlineLevel="1" x14ac:dyDescent="0.25">
      <c r="A58" s="167">
        <v>18</v>
      </c>
      <c r="B58" s="168" t="s">
        <v>277</v>
      </c>
      <c r="C58" s="183" t="s">
        <v>278</v>
      </c>
      <c r="D58" s="169" t="s">
        <v>204</v>
      </c>
      <c r="E58" s="170">
        <v>100</v>
      </c>
      <c r="F58" s="171"/>
      <c r="G58" s="172">
        <f>ROUND(E58*F58,2)</f>
        <v>0</v>
      </c>
      <c r="H58" s="171"/>
      <c r="I58" s="172">
        <f>ROUND(E58*H58,2)</f>
        <v>0</v>
      </c>
      <c r="J58" s="171"/>
      <c r="K58" s="172">
        <f>ROUND(E58*J58,2)</f>
        <v>0</v>
      </c>
      <c r="L58" s="172">
        <v>21</v>
      </c>
      <c r="M58" s="172">
        <f>G58*(1+L58/100)</f>
        <v>0</v>
      </c>
      <c r="N58" s="170">
        <v>0</v>
      </c>
      <c r="O58" s="170">
        <f>ROUND(E58*N58,2)</f>
        <v>0</v>
      </c>
      <c r="P58" s="170">
        <v>0</v>
      </c>
      <c r="Q58" s="170">
        <f>ROUND(E58*P58,2)</f>
        <v>0</v>
      </c>
      <c r="R58" s="172" t="s">
        <v>217</v>
      </c>
      <c r="S58" s="172" t="s">
        <v>177</v>
      </c>
      <c r="T58" s="173" t="s">
        <v>206</v>
      </c>
      <c r="U58" s="158">
        <v>0.19</v>
      </c>
      <c r="V58" s="158">
        <f>ROUND(E58*U58,2)</f>
        <v>19</v>
      </c>
      <c r="W58" s="158"/>
      <c r="X58" s="158" t="s">
        <v>207</v>
      </c>
      <c r="Y58" s="158" t="s">
        <v>180</v>
      </c>
      <c r="Z58" s="148"/>
      <c r="AA58" s="148"/>
      <c r="AB58" s="148"/>
      <c r="AC58" s="148"/>
      <c r="AD58" s="148"/>
      <c r="AE58" s="148"/>
      <c r="AF58" s="148"/>
      <c r="AG58" s="148" t="s">
        <v>208</v>
      </c>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row>
    <row r="59" spans="1:60" outlineLevel="2" x14ac:dyDescent="0.25">
      <c r="A59" s="155"/>
      <c r="B59" s="156"/>
      <c r="C59" s="254" t="s">
        <v>279</v>
      </c>
      <c r="D59" s="255"/>
      <c r="E59" s="255"/>
      <c r="F59" s="255"/>
      <c r="G59" s="255"/>
      <c r="H59" s="158"/>
      <c r="I59" s="158"/>
      <c r="J59" s="158"/>
      <c r="K59" s="158"/>
      <c r="L59" s="158"/>
      <c r="M59" s="158"/>
      <c r="N59" s="157"/>
      <c r="O59" s="157"/>
      <c r="P59" s="157"/>
      <c r="Q59" s="157"/>
      <c r="R59" s="158"/>
      <c r="S59" s="158"/>
      <c r="T59" s="158"/>
      <c r="U59" s="158"/>
      <c r="V59" s="158"/>
      <c r="W59" s="158"/>
      <c r="X59" s="158"/>
      <c r="Y59" s="158"/>
      <c r="Z59" s="148"/>
      <c r="AA59" s="148"/>
      <c r="AB59" s="148"/>
      <c r="AC59" s="148"/>
      <c r="AD59" s="148"/>
      <c r="AE59" s="148"/>
      <c r="AF59" s="148"/>
      <c r="AG59" s="148" t="s">
        <v>219</v>
      </c>
      <c r="AH59" s="148"/>
      <c r="AI59" s="148"/>
      <c r="AJ59" s="148"/>
      <c r="AK59" s="148"/>
      <c r="AL59" s="148"/>
      <c r="AM59" s="148"/>
      <c r="AN59" s="148"/>
      <c r="AO59" s="148"/>
      <c r="AP59" s="148"/>
      <c r="AQ59" s="148"/>
      <c r="AR59" s="148"/>
      <c r="AS59" s="148"/>
      <c r="AT59" s="148"/>
      <c r="AU59" s="148"/>
      <c r="AV59" s="148"/>
      <c r="AW59" s="148"/>
      <c r="AX59" s="148"/>
      <c r="AY59" s="148"/>
      <c r="AZ59" s="148"/>
      <c r="BA59" s="189" t="str">
        <f>C59</f>
        <v>s případným nutným přemístěním hromad nebo dočasných skládek na místo potřeby ze vzdálenosti do 30 m, ve svahu sklonu přes 1 : 5,</v>
      </c>
      <c r="BB59" s="148"/>
      <c r="BC59" s="148"/>
      <c r="BD59" s="148"/>
      <c r="BE59" s="148"/>
      <c r="BF59" s="148"/>
      <c r="BG59" s="148"/>
      <c r="BH59" s="148"/>
    </row>
    <row r="60" spans="1:60" outlineLevel="2" x14ac:dyDescent="0.25">
      <c r="A60" s="155"/>
      <c r="B60" s="156"/>
      <c r="C60" s="190" t="s">
        <v>280</v>
      </c>
      <c r="D60" s="187"/>
      <c r="E60" s="188">
        <v>100</v>
      </c>
      <c r="F60" s="158"/>
      <c r="G60" s="158"/>
      <c r="H60" s="158"/>
      <c r="I60" s="158"/>
      <c r="J60" s="158"/>
      <c r="K60" s="158"/>
      <c r="L60" s="158"/>
      <c r="M60" s="158"/>
      <c r="N60" s="157"/>
      <c r="O60" s="157"/>
      <c r="P60" s="157"/>
      <c r="Q60" s="157"/>
      <c r="R60" s="158"/>
      <c r="S60" s="158"/>
      <c r="T60" s="158"/>
      <c r="U60" s="158"/>
      <c r="V60" s="158"/>
      <c r="W60" s="158"/>
      <c r="X60" s="158"/>
      <c r="Y60" s="158"/>
      <c r="Z60" s="148"/>
      <c r="AA60" s="148"/>
      <c r="AB60" s="148"/>
      <c r="AC60" s="148"/>
      <c r="AD60" s="148"/>
      <c r="AE60" s="148"/>
      <c r="AF60" s="148"/>
      <c r="AG60" s="148" t="s">
        <v>210</v>
      </c>
      <c r="AH60" s="148">
        <v>0</v>
      </c>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row>
    <row r="61" spans="1:60" outlineLevel="1" x14ac:dyDescent="0.25">
      <c r="A61" s="167">
        <v>19</v>
      </c>
      <c r="B61" s="168" t="s">
        <v>281</v>
      </c>
      <c r="C61" s="183" t="s">
        <v>282</v>
      </c>
      <c r="D61" s="169" t="s">
        <v>216</v>
      </c>
      <c r="E61" s="170">
        <v>2227.2199999999998</v>
      </c>
      <c r="F61" s="171"/>
      <c r="G61" s="172">
        <f>ROUND(E61*F61,2)</f>
        <v>0</v>
      </c>
      <c r="H61" s="171"/>
      <c r="I61" s="172">
        <f>ROUND(E61*H61,2)</f>
        <v>0</v>
      </c>
      <c r="J61" s="171"/>
      <c r="K61" s="172">
        <f>ROUND(E61*J61,2)</f>
        <v>0</v>
      </c>
      <c r="L61" s="172">
        <v>21</v>
      </c>
      <c r="M61" s="172">
        <f>G61*(1+L61/100)</f>
        <v>0</v>
      </c>
      <c r="N61" s="170">
        <v>0</v>
      </c>
      <c r="O61" s="170">
        <f>ROUND(E61*N61,2)</f>
        <v>0</v>
      </c>
      <c r="P61" s="170">
        <v>0</v>
      </c>
      <c r="Q61" s="170">
        <f>ROUND(E61*P61,2)</f>
        <v>0</v>
      </c>
      <c r="R61" s="172" t="s">
        <v>217</v>
      </c>
      <c r="S61" s="172" t="s">
        <v>177</v>
      </c>
      <c r="T61" s="173" t="s">
        <v>206</v>
      </c>
      <c r="U61" s="158">
        <v>0</v>
      </c>
      <c r="V61" s="158">
        <f>ROUND(E61*U61,2)</f>
        <v>0</v>
      </c>
      <c r="W61" s="158"/>
      <c r="X61" s="158" t="s">
        <v>207</v>
      </c>
      <c r="Y61" s="158" t="s">
        <v>180</v>
      </c>
      <c r="Z61" s="148"/>
      <c r="AA61" s="148"/>
      <c r="AB61" s="148"/>
      <c r="AC61" s="148"/>
      <c r="AD61" s="148"/>
      <c r="AE61" s="148"/>
      <c r="AF61" s="148"/>
      <c r="AG61" s="148" t="s">
        <v>208</v>
      </c>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row>
    <row r="62" spans="1:60" outlineLevel="2" x14ac:dyDescent="0.25">
      <c r="A62" s="155"/>
      <c r="B62" s="156"/>
      <c r="C62" s="190" t="s">
        <v>283</v>
      </c>
      <c r="D62" s="187"/>
      <c r="E62" s="188">
        <v>2227.2199999999998</v>
      </c>
      <c r="F62" s="158"/>
      <c r="G62" s="158"/>
      <c r="H62" s="158"/>
      <c r="I62" s="158"/>
      <c r="J62" s="158"/>
      <c r="K62" s="158"/>
      <c r="L62" s="158"/>
      <c r="M62" s="158"/>
      <c r="N62" s="157"/>
      <c r="O62" s="157"/>
      <c r="P62" s="157"/>
      <c r="Q62" s="157"/>
      <c r="R62" s="158"/>
      <c r="S62" s="158"/>
      <c r="T62" s="158"/>
      <c r="U62" s="158"/>
      <c r="V62" s="158"/>
      <c r="W62" s="158"/>
      <c r="X62" s="158"/>
      <c r="Y62" s="158"/>
      <c r="Z62" s="148"/>
      <c r="AA62" s="148"/>
      <c r="AB62" s="148"/>
      <c r="AC62" s="148"/>
      <c r="AD62" s="148"/>
      <c r="AE62" s="148"/>
      <c r="AF62" s="148"/>
      <c r="AG62" s="148" t="s">
        <v>210</v>
      </c>
      <c r="AH62" s="148">
        <v>0</v>
      </c>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row>
    <row r="63" spans="1:60" outlineLevel="1" x14ac:dyDescent="0.25">
      <c r="A63" s="167">
        <v>20</v>
      </c>
      <c r="B63" s="168" t="s">
        <v>284</v>
      </c>
      <c r="C63" s="183" t="s">
        <v>285</v>
      </c>
      <c r="D63" s="169" t="s">
        <v>286</v>
      </c>
      <c r="E63" s="170">
        <v>31.46</v>
      </c>
      <c r="F63" s="171"/>
      <c r="G63" s="172">
        <f>ROUND(E63*F63,2)</f>
        <v>0</v>
      </c>
      <c r="H63" s="171"/>
      <c r="I63" s="172">
        <f>ROUND(E63*H63,2)</f>
        <v>0</v>
      </c>
      <c r="J63" s="171"/>
      <c r="K63" s="172">
        <f>ROUND(E63*J63,2)</f>
        <v>0</v>
      </c>
      <c r="L63" s="172">
        <v>21</v>
      </c>
      <c r="M63" s="172">
        <f>G63*(1+L63/100)</f>
        <v>0</v>
      </c>
      <c r="N63" s="170">
        <v>1E-3</v>
      </c>
      <c r="O63" s="170">
        <f>ROUND(E63*N63,2)</f>
        <v>0.03</v>
      </c>
      <c r="P63" s="170">
        <v>0</v>
      </c>
      <c r="Q63" s="170">
        <f>ROUND(E63*P63,2)</f>
        <v>0</v>
      </c>
      <c r="R63" s="172" t="s">
        <v>287</v>
      </c>
      <c r="S63" s="172" t="s">
        <v>177</v>
      </c>
      <c r="T63" s="173" t="s">
        <v>206</v>
      </c>
      <c r="U63" s="158">
        <v>0</v>
      </c>
      <c r="V63" s="158">
        <f>ROUND(E63*U63,2)</f>
        <v>0</v>
      </c>
      <c r="W63" s="158"/>
      <c r="X63" s="158" t="s">
        <v>288</v>
      </c>
      <c r="Y63" s="158" t="s">
        <v>180</v>
      </c>
      <c r="Z63" s="148"/>
      <c r="AA63" s="148"/>
      <c r="AB63" s="148"/>
      <c r="AC63" s="148"/>
      <c r="AD63" s="148"/>
      <c r="AE63" s="148"/>
      <c r="AF63" s="148"/>
      <c r="AG63" s="148" t="s">
        <v>289</v>
      </c>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row>
    <row r="64" spans="1:60" outlineLevel="2" x14ac:dyDescent="0.25">
      <c r="A64" s="155"/>
      <c r="B64" s="156"/>
      <c r="C64" s="190" t="s">
        <v>290</v>
      </c>
      <c r="D64" s="187"/>
      <c r="E64" s="188">
        <v>31.46</v>
      </c>
      <c r="F64" s="158"/>
      <c r="G64" s="158"/>
      <c r="H64" s="158"/>
      <c r="I64" s="158"/>
      <c r="J64" s="158"/>
      <c r="K64" s="158"/>
      <c r="L64" s="158"/>
      <c r="M64" s="158"/>
      <c r="N64" s="157"/>
      <c r="O64" s="157"/>
      <c r="P64" s="157"/>
      <c r="Q64" s="157"/>
      <c r="R64" s="158"/>
      <c r="S64" s="158"/>
      <c r="T64" s="158"/>
      <c r="U64" s="158"/>
      <c r="V64" s="158"/>
      <c r="W64" s="158"/>
      <c r="X64" s="158"/>
      <c r="Y64" s="158"/>
      <c r="Z64" s="148"/>
      <c r="AA64" s="148"/>
      <c r="AB64" s="148"/>
      <c r="AC64" s="148"/>
      <c r="AD64" s="148"/>
      <c r="AE64" s="148"/>
      <c r="AF64" s="148"/>
      <c r="AG64" s="148" t="s">
        <v>210</v>
      </c>
      <c r="AH64" s="148">
        <v>0</v>
      </c>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row>
    <row r="65" spans="1:60" outlineLevel="1" x14ac:dyDescent="0.25">
      <c r="A65" s="167">
        <v>21</v>
      </c>
      <c r="B65" s="168" t="s">
        <v>291</v>
      </c>
      <c r="C65" s="183" t="s">
        <v>292</v>
      </c>
      <c r="D65" s="169" t="s">
        <v>216</v>
      </c>
      <c r="E65" s="170">
        <v>73.31</v>
      </c>
      <c r="F65" s="171"/>
      <c r="G65" s="172">
        <f>ROUND(E65*F65,2)</f>
        <v>0</v>
      </c>
      <c r="H65" s="171"/>
      <c r="I65" s="172">
        <f>ROUND(E65*H65,2)</f>
        <v>0</v>
      </c>
      <c r="J65" s="171"/>
      <c r="K65" s="172">
        <f>ROUND(E65*J65,2)</f>
        <v>0</v>
      </c>
      <c r="L65" s="172">
        <v>21</v>
      </c>
      <c r="M65" s="172">
        <f>G65*(1+L65/100)</f>
        <v>0</v>
      </c>
      <c r="N65" s="170">
        <v>1.67</v>
      </c>
      <c r="O65" s="170">
        <f>ROUND(E65*N65,2)</f>
        <v>122.43</v>
      </c>
      <c r="P65" s="170">
        <v>0</v>
      </c>
      <c r="Q65" s="170">
        <f>ROUND(E65*P65,2)</f>
        <v>0</v>
      </c>
      <c r="R65" s="172" t="s">
        <v>287</v>
      </c>
      <c r="S65" s="172" t="s">
        <v>293</v>
      </c>
      <c r="T65" s="173" t="s">
        <v>206</v>
      </c>
      <c r="U65" s="158">
        <v>0</v>
      </c>
      <c r="V65" s="158">
        <f>ROUND(E65*U65,2)</f>
        <v>0</v>
      </c>
      <c r="W65" s="158"/>
      <c r="X65" s="158" t="s">
        <v>288</v>
      </c>
      <c r="Y65" s="158" t="s">
        <v>180</v>
      </c>
      <c r="Z65" s="148"/>
      <c r="AA65" s="148"/>
      <c r="AB65" s="148"/>
      <c r="AC65" s="148"/>
      <c r="AD65" s="148"/>
      <c r="AE65" s="148"/>
      <c r="AF65" s="148"/>
      <c r="AG65" s="148" t="s">
        <v>289</v>
      </c>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row>
    <row r="66" spans="1:60" outlineLevel="2" x14ac:dyDescent="0.25">
      <c r="A66" s="155"/>
      <c r="B66" s="156"/>
      <c r="C66" s="190" t="s">
        <v>294</v>
      </c>
      <c r="D66" s="187"/>
      <c r="E66" s="188">
        <v>73.31</v>
      </c>
      <c r="F66" s="158"/>
      <c r="G66" s="158"/>
      <c r="H66" s="158"/>
      <c r="I66" s="158"/>
      <c r="J66" s="158"/>
      <c r="K66" s="158"/>
      <c r="L66" s="158"/>
      <c r="M66" s="158"/>
      <c r="N66" s="157"/>
      <c r="O66" s="157"/>
      <c r="P66" s="157"/>
      <c r="Q66" s="157"/>
      <c r="R66" s="158"/>
      <c r="S66" s="158"/>
      <c r="T66" s="158"/>
      <c r="U66" s="158"/>
      <c r="V66" s="158"/>
      <c r="W66" s="158"/>
      <c r="X66" s="158"/>
      <c r="Y66" s="158"/>
      <c r="Z66" s="148"/>
      <c r="AA66" s="148"/>
      <c r="AB66" s="148"/>
      <c r="AC66" s="148"/>
      <c r="AD66" s="148"/>
      <c r="AE66" s="148"/>
      <c r="AF66" s="148"/>
      <c r="AG66" s="148" t="s">
        <v>210</v>
      </c>
      <c r="AH66" s="148">
        <v>0</v>
      </c>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row>
    <row r="67" spans="1:60" outlineLevel="1" x14ac:dyDescent="0.25">
      <c r="A67" s="167">
        <v>22</v>
      </c>
      <c r="B67" s="168" t="s">
        <v>295</v>
      </c>
      <c r="C67" s="183" t="s">
        <v>296</v>
      </c>
      <c r="D67" s="169" t="s">
        <v>297</v>
      </c>
      <c r="E67" s="170">
        <v>1006.24</v>
      </c>
      <c r="F67" s="171"/>
      <c r="G67" s="172">
        <f>ROUND(E67*F67,2)</f>
        <v>0</v>
      </c>
      <c r="H67" s="171"/>
      <c r="I67" s="172">
        <f>ROUND(E67*H67,2)</f>
        <v>0</v>
      </c>
      <c r="J67" s="171"/>
      <c r="K67" s="172">
        <f>ROUND(E67*J67,2)</f>
        <v>0</v>
      </c>
      <c r="L67" s="172">
        <v>21</v>
      </c>
      <c r="M67" s="172">
        <f>G67*(1+L67/100)</f>
        <v>0</v>
      </c>
      <c r="N67" s="170">
        <v>1.7</v>
      </c>
      <c r="O67" s="170">
        <f>ROUND(E67*N67,2)</f>
        <v>1710.61</v>
      </c>
      <c r="P67" s="170">
        <v>0</v>
      </c>
      <c r="Q67" s="170">
        <f>ROUND(E67*P67,2)</f>
        <v>0</v>
      </c>
      <c r="R67" s="172"/>
      <c r="S67" s="172" t="s">
        <v>189</v>
      </c>
      <c r="T67" s="173" t="s">
        <v>298</v>
      </c>
      <c r="U67" s="158">
        <v>0</v>
      </c>
      <c r="V67" s="158">
        <f>ROUND(E67*U67,2)</f>
        <v>0</v>
      </c>
      <c r="W67" s="158"/>
      <c r="X67" s="158" t="s">
        <v>288</v>
      </c>
      <c r="Y67" s="158" t="s">
        <v>180</v>
      </c>
      <c r="Z67" s="148"/>
      <c r="AA67" s="148"/>
      <c r="AB67" s="148"/>
      <c r="AC67" s="148"/>
      <c r="AD67" s="148"/>
      <c r="AE67" s="148"/>
      <c r="AF67" s="148"/>
      <c r="AG67" s="148" t="s">
        <v>289</v>
      </c>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row>
    <row r="68" spans="1:60" outlineLevel="2" x14ac:dyDescent="0.25">
      <c r="A68" s="155"/>
      <c r="B68" s="156"/>
      <c r="C68" s="190" t="s">
        <v>299</v>
      </c>
      <c r="D68" s="187"/>
      <c r="E68" s="188">
        <v>1006.24</v>
      </c>
      <c r="F68" s="158"/>
      <c r="G68" s="158"/>
      <c r="H68" s="158"/>
      <c r="I68" s="158"/>
      <c r="J68" s="158"/>
      <c r="K68" s="158"/>
      <c r="L68" s="158"/>
      <c r="M68" s="158"/>
      <c r="N68" s="157"/>
      <c r="O68" s="157"/>
      <c r="P68" s="157"/>
      <c r="Q68" s="157"/>
      <c r="R68" s="158"/>
      <c r="S68" s="158"/>
      <c r="T68" s="158"/>
      <c r="U68" s="158"/>
      <c r="V68" s="158"/>
      <c r="W68" s="158"/>
      <c r="X68" s="158"/>
      <c r="Y68" s="158"/>
      <c r="Z68" s="148"/>
      <c r="AA68" s="148"/>
      <c r="AB68" s="148"/>
      <c r="AC68" s="148"/>
      <c r="AD68" s="148"/>
      <c r="AE68" s="148"/>
      <c r="AF68" s="148"/>
      <c r="AG68" s="148" t="s">
        <v>210</v>
      </c>
      <c r="AH68" s="148">
        <v>0</v>
      </c>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row>
    <row r="69" spans="1:60" outlineLevel="1" x14ac:dyDescent="0.25">
      <c r="A69" s="167">
        <v>23</v>
      </c>
      <c r="B69" s="168" t="s">
        <v>300</v>
      </c>
      <c r="C69" s="183" t="s">
        <v>301</v>
      </c>
      <c r="D69" s="169" t="s">
        <v>302</v>
      </c>
      <c r="E69" s="170">
        <v>680.95</v>
      </c>
      <c r="F69" s="171"/>
      <c r="G69" s="172">
        <f>ROUND(E69*F69,2)</f>
        <v>0</v>
      </c>
      <c r="H69" s="171"/>
      <c r="I69" s="172">
        <f>ROUND(E69*H69,2)</f>
        <v>0</v>
      </c>
      <c r="J69" s="171"/>
      <c r="K69" s="172">
        <f>ROUND(E69*J69,2)</f>
        <v>0</v>
      </c>
      <c r="L69" s="172">
        <v>21</v>
      </c>
      <c r="M69" s="172">
        <f>G69*(1+L69/100)</f>
        <v>0</v>
      </c>
      <c r="N69" s="170">
        <v>1</v>
      </c>
      <c r="O69" s="170">
        <f>ROUND(E69*N69,2)</f>
        <v>680.95</v>
      </c>
      <c r="P69" s="170">
        <v>0</v>
      </c>
      <c r="Q69" s="170">
        <f>ROUND(E69*P69,2)</f>
        <v>0</v>
      </c>
      <c r="R69" s="172" t="s">
        <v>287</v>
      </c>
      <c r="S69" s="172" t="s">
        <v>206</v>
      </c>
      <c r="T69" s="173" t="s">
        <v>206</v>
      </c>
      <c r="U69" s="158">
        <v>0</v>
      </c>
      <c r="V69" s="158">
        <f>ROUND(E69*U69,2)</f>
        <v>0</v>
      </c>
      <c r="W69" s="158"/>
      <c r="X69" s="158" t="s">
        <v>288</v>
      </c>
      <c r="Y69" s="158" t="s">
        <v>180</v>
      </c>
      <c r="Z69" s="148"/>
      <c r="AA69" s="148"/>
      <c r="AB69" s="148"/>
      <c r="AC69" s="148"/>
      <c r="AD69" s="148"/>
      <c r="AE69" s="148"/>
      <c r="AF69" s="148"/>
      <c r="AG69" s="148" t="s">
        <v>289</v>
      </c>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row>
    <row r="70" spans="1:60" outlineLevel="2" x14ac:dyDescent="0.25">
      <c r="A70" s="155"/>
      <c r="B70" s="156"/>
      <c r="C70" s="190" t="s">
        <v>303</v>
      </c>
      <c r="D70" s="187"/>
      <c r="E70" s="188">
        <v>680.95</v>
      </c>
      <c r="F70" s="158"/>
      <c r="G70" s="158"/>
      <c r="H70" s="158"/>
      <c r="I70" s="158"/>
      <c r="J70" s="158"/>
      <c r="K70" s="158"/>
      <c r="L70" s="158"/>
      <c r="M70" s="158"/>
      <c r="N70" s="157"/>
      <c r="O70" s="157"/>
      <c r="P70" s="157"/>
      <c r="Q70" s="157"/>
      <c r="R70" s="158"/>
      <c r="S70" s="158"/>
      <c r="T70" s="158"/>
      <c r="U70" s="158"/>
      <c r="V70" s="158"/>
      <c r="W70" s="158"/>
      <c r="X70" s="158"/>
      <c r="Y70" s="158"/>
      <c r="Z70" s="148"/>
      <c r="AA70" s="148"/>
      <c r="AB70" s="148"/>
      <c r="AC70" s="148"/>
      <c r="AD70" s="148"/>
      <c r="AE70" s="148"/>
      <c r="AF70" s="148"/>
      <c r="AG70" s="148" t="s">
        <v>210</v>
      </c>
      <c r="AH70" s="148">
        <v>0</v>
      </c>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row>
    <row r="71" spans="1:60" x14ac:dyDescent="0.25">
      <c r="A71" s="160" t="s">
        <v>172</v>
      </c>
      <c r="B71" s="161" t="s">
        <v>124</v>
      </c>
      <c r="C71" s="181" t="s">
        <v>125</v>
      </c>
      <c r="D71" s="162"/>
      <c r="E71" s="163"/>
      <c r="F71" s="164"/>
      <c r="G71" s="164">
        <f>SUMIF(AG72:AG73,"&lt;&gt;NOR",G72:G73)</f>
        <v>0</v>
      </c>
      <c r="H71" s="164"/>
      <c r="I71" s="164">
        <f>SUM(I72:I73)</f>
        <v>0</v>
      </c>
      <c r="J71" s="164"/>
      <c r="K71" s="164">
        <f>SUM(K72:K73)</f>
        <v>0</v>
      </c>
      <c r="L71" s="164"/>
      <c r="M71" s="164">
        <f>SUM(M72:M73)</f>
        <v>0</v>
      </c>
      <c r="N71" s="163"/>
      <c r="O71" s="163">
        <f>SUM(O72:O73)</f>
        <v>1.67</v>
      </c>
      <c r="P71" s="163"/>
      <c r="Q71" s="163">
        <f>SUM(Q72:Q73)</f>
        <v>0</v>
      </c>
      <c r="R71" s="164"/>
      <c r="S71" s="164"/>
      <c r="T71" s="165"/>
      <c r="U71" s="159"/>
      <c r="V71" s="159">
        <f>SUM(V72:V73)</f>
        <v>50.12</v>
      </c>
      <c r="W71" s="159"/>
      <c r="X71" s="159"/>
      <c r="Y71" s="159"/>
      <c r="AG71" t="s">
        <v>173</v>
      </c>
    </row>
    <row r="72" spans="1:60" outlineLevel="1" x14ac:dyDescent="0.25">
      <c r="A72" s="167">
        <v>24</v>
      </c>
      <c r="B72" s="168" t="s">
        <v>304</v>
      </c>
      <c r="C72" s="183" t="s">
        <v>305</v>
      </c>
      <c r="D72" s="169" t="s">
        <v>306</v>
      </c>
      <c r="E72" s="170">
        <v>835.33</v>
      </c>
      <c r="F72" s="171"/>
      <c r="G72" s="172">
        <f>ROUND(E72*F72,2)</f>
        <v>0</v>
      </c>
      <c r="H72" s="171"/>
      <c r="I72" s="172">
        <f>ROUND(E72*H72,2)</f>
        <v>0</v>
      </c>
      <c r="J72" s="171"/>
      <c r="K72" s="172">
        <f>ROUND(E72*J72,2)</f>
        <v>0</v>
      </c>
      <c r="L72" s="172">
        <v>21</v>
      </c>
      <c r="M72" s="172">
        <f>G72*(1+L72/100)</f>
        <v>0</v>
      </c>
      <c r="N72" s="170">
        <v>2E-3</v>
      </c>
      <c r="O72" s="170">
        <f>ROUND(E72*N72,2)</f>
        <v>1.67</v>
      </c>
      <c r="P72" s="170">
        <v>0</v>
      </c>
      <c r="Q72" s="170">
        <f>ROUND(E72*P72,2)</f>
        <v>0</v>
      </c>
      <c r="R72" s="172"/>
      <c r="S72" s="172" t="s">
        <v>177</v>
      </c>
      <c r="T72" s="173" t="s">
        <v>206</v>
      </c>
      <c r="U72" s="158">
        <v>0.06</v>
      </c>
      <c r="V72" s="158">
        <f>ROUND(E72*U72,2)</f>
        <v>50.12</v>
      </c>
      <c r="W72" s="158"/>
      <c r="X72" s="158" t="s">
        <v>207</v>
      </c>
      <c r="Y72" s="158" t="s">
        <v>180</v>
      </c>
      <c r="Z72" s="148"/>
      <c r="AA72" s="148"/>
      <c r="AB72" s="148"/>
      <c r="AC72" s="148"/>
      <c r="AD72" s="148"/>
      <c r="AE72" s="148"/>
      <c r="AF72" s="148"/>
      <c r="AG72" s="148" t="s">
        <v>208</v>
      </c>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row>
    <row r="73" spans="1:60" outlineLevel="2" x14ac:dyDescent="0.25">
      <c r="A73" s="155"/>
      <c r="B73" s="156"/>
      <c r="C73" s="190" t="s">
        <v>307</v>
      </c>
      <c r="D73" s="187"/>
      <c r="E73" s="188">
        <v>835.33</v>
      </c>
      <c r="F73" s="158"/>
      <c r="G73" s="158"/>
      <c r="H73" s="158"/>
      <c r="I73" s="158"/>
      <c r="J73" s="158"/>
      <c r="K73" s="158"/>
      <c r="L73" s="158"/>
      <c r="M73" s="158"/>
      <c r="N73" s="157"/>
      <c r="O73" s="157"/>
      <c r="P73" s="157"/>
      <c r="Q73" s="157"/>
      <c r="R73" s="158"/>
      <c r="S73" s="158"/>
      <c r="T73" s="158"/>
      <c r="U73" s="158"/>
      <c r="V73" s="158"/>
      <c r="W73" s="158"/>
      <c r="X73" s="158"/>
      <c r="Y73" s="158"/>
      <c r="Z73" s="148"/>
      <c r="AA73" s="148"/>
      <c r="AB73" s="148"/>
      <c r="AC73" s="148"/>
      <c r="AD73" s="148"/>
      <c r="AE73" s="148"/>
      <c r="AF73" s="148"/>
      <c r="AG73" s="148" t="s">
        <v>210</v>
      </c>
      <c r="AH73" s="148">
        <v>0</v>
      </c>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row>
    <row r="74" spans="1:60" x14ac:dyDescent="0.25">
      <c r="A74" s="160" t="s">
        <v>172</v>
      </c>
      <c r="B74" s="161" t="s">
        <v>126</v>
      </c>
      <c r="C74" s="181" t="s">
        <v>127</v>
      </c>
      <c r="D74" s="162"/>
      <c r="E74" s="163"/>
      <c r="F74" s="164"/>
      <c r="G74" s="164">
        <f>SUMIF(AG75:AG85,"&lt;&gt;NOR",G75:G85)</f>
        <v>0</v>
      </c>
      <c r="H74" s="164"/>
      <c r="I74" s="164">
        <f>SUM(I75:I85)</f>
        <v>0</v>
      </c>
      <c r="J74" s="164"/>
      <c r="K74" s="164">
        <f>SUM(K75:K85)</f>
        <v>0</v>
      </c>
      <c r="L74" s="164"/>
      <c r="M74" s="164">
        <f>SUM(M75:M85)</f>
        <v>0</v>
      </c>
      <c r="N74" s="163"/>
      <c r="O74" s="163">
        <f>SUM(O75:O85)</f>
        <v>52.120000000000005</v>
      </c>
      <c r="P74" s="163"/>
      <c r="Q74" s="163">
        <f>SUM(Q75:Q85)</f>
        <v>0</v>
      </c>
      <c r="R74" s="164"/>
      <c r="S74" s="164"/>
      <c r="T74" s="165"/>
      <c r="U74" s="159"/>
      <c r="V74" s="159">
        <f>SUM(V75:V85)</f>
        <v>37.409999999999997</v>
      </c>
      <c r="W74" s="159"/>
      <c r="X74" s="159"/>
      <c r="Y74" s="159"/>
      <c r="AG74" t="s">
        <v>173</v>
      </c>
    </row>
    <row r="75" spans="1:60" outlineLevel="1" x14ac:dyDescent="0.25">
      <c r="A75" s="167">
        <v>25</v>
      </c>
      <c r="B75" s="168" t="s">
        <v>308</v>
      </c>
      <c r="C75" s="183" t="s">
        <v>309</v>
      </c>
      <c r="D75" s="169" t="s">
        <v>216</v>
      </c>
      <c r="E75" s="170">
        <v>27.44</v>
      </c>
      <c r="F75" s="171"/>
      <c r="G75" s="172">
        <f>ROUND(E75*F75,2)</f>
        <v>0</v>
      </c>
      <c r="H75" s="171"/>
      <c r="I75" s="172">
        <f>ROUND(E75*H75,2)</f>
        <v>0</v>
      </c>
      <c r="J75" s="171"/>
      <c r="K75" s="172">
        <f>ROUND(E75*J75,2)</f>
        <v>0</v>
      </c>
      <c r="L75" s="172">
        <v>21</v>
      </c>
      <c r="M75" s="172">
        <f>G75*(1+L75/100)</f>
        <v>0</v>
      </c>
      <c r="N75" s="170">
        <v>1.8907700000000001</v>
      </c>
      <c r="O75" s="170">
        <f>ROUND(E75*N75,2)</f>
        <v>51.88</v>
      </c>
      <c r="P75" s="170">
        <v>0</v>
      </c>
      <c r="Q75" s="170">
        <f>ROUND(E75*P75,2)</f>
        <v>0</v>
      </c>
      <c r="R75" s="172" t="s">
        <v>310</v>
      </c>
      <c r="S75" s="172" t="s">
        <v>177</v>
      </c>
      <c r="T75" s="173" t="s">
        <v>206</v>
      </c>
      <c r="U75" s="158">
        <v>1.3169999999999999</v>
      </c>
      <c r="V75" s="158">
        <f>ROUND(E75*U75,2)</f>
        <v>36.14</v>
      </c>
      <c r="W75" s="158"/>
      <c r="X75" s="158" t="s">
        <v>207</v>
      </c>
      <c r="Y75" s="158" t="s">
        <v>180</v>
      </c>
      <c r="Z75" s="148"/>
      <c r="AA75" s="148"/>
      <c r="AB75" s="148"/>
      <c r="AC75" s="148"/>
      <c r="AD75" s="148"/>
      <c r="AE75" s="148"/>
      <c r="AF75" s="148"/>
      <c r="AG75" s="148" t="s">
        <v>208</v>
      </c>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row>
    <row r="76" spans="1:60" outlineLevel="2" x14ac:dyDescent="0.25">
      <c r="A76" s="155"/>
      <c r="B76" s="156"/>
      <c r="C76" s="254" t="s">
        <v>311</v>
      </c>
      <c r="D76" s="255"/>
      <c r="E76" s="255"/>
      <c r="F76" s="255"/>
      <c r="G76" s="255"/>
      <c r="H76" s="158"/>
      <c r="I76" s="158"/>
      <c r="J76" s="158"/>
      <c r="K76" s="158"/>
      <c r="L76" s="158"/>
      <c r="M76" s="158"/>
      <c r="N76" s="157"/>
      <c r="O76" s="157"/>
      <c r="P76" s="157"/>
      <c r="Q76" s="157"/>
      <c r="R76" s="158"/>
      <c r="S76" s="158"/>
      <c r="T76" s="158"/>
      <c r="U76" s="158"/>
      <c r="V76" s="158"/>
      <c r="W76" s="158"/>
      <c r="X76" s="158"/>
      <c r="Y76" s="158"/>
      <c r="Z76" s="148"/>
      <c r="AA76" s="148"/>
      <c r="AB76" s="148"/>
      <c r="AC76" s="148"/>
      <c r="AD76" s="148"/>
      <c r="AE76" s="148"/>
      <c r="AF76" s="148"/>
      <c r="AG76" s="148" t="s">
        <v>219</v>
      </c>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row>
    <row r="77" spans="1:60" outlineLevel="2" x14ac:dyDescent="0.25">
      <c r="A77" s="155"/>
      <c r="B77" s="156"/>
      <c r="C77" s="190" t="s">
        <v>312</v>
      </c>
      <c r="D77" s="187"/>
      <c r="E77" s="188">
        <v>27.44</v>
      </c>
      <c r="F77" s="158"/>
      <c r="G77" s="158"/>
      <c r="H77" s="158"/>
      <c r="I77" s="158"/>
      <c r="J77" s="158"/>
      <c r="K77" s="158"/>
      <c r="L77" s="158"/>
      <c r="M77" s="158"/>
      <c r="N77" s="157"/>
      <c r="O77" s="157"/>
      <c r="P77" s="157"/>
      <c r="Q77" s="157"/>
      <c r="R77" s="158"/>
      <c r="S77" s="158"/>
      <c r="T77" s="158"/>
      <c r="U77" s="158"/>
      <c r="V77" s="158"/>
      <c r="W77" s="158"/>
      <c r="X77" s="158"/>
      <c r="Y77" s="158"/>
      <c r="Z77" s="148"/>
      <c r="AA77" s="148"/>
      <c r="AB77" s="148"/>
      <c r="AC77" s="148"/>
      <c r="AD77" s="148"/>
      <c r="AE77" s="148"/>
      <c r="AF77" s="148"/>
      <c r="AG77" s="148" t="s">
        <v>210</v>
      </c>
      <c r="AH77" s="148">
        <v>0</v>
      </c>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ht="20.399999999999999" outlineLevel="1" x14ac:dyDescent="0.25">
      <c r="A78" s="167">
        <v>26</v>
      </c>
      <c r="B78" s="168" t="s">
        <v>313</v>
      </c>
      <c r="C78" s="183" t="s">
        <v>314</v>
      </c>
      <c r="D78" s="169" t="s">
        <v>315</v>
      </c>
      <c r="E78" s="170">
        <v>2</v>
      </c>
      <c r="F78" s="171"/>
      <c r="G78" s="172">
        <f>ROUND(E78*F78,2)</f>
        <v>0</v>
      </c>
      <c r="H78" s="171"/>
      <c r="I78" s="172">
        <f>ROUND(E78*H78,2)</f>
        <v>0</v>
      </c>
      <c r="J78" s="171"/>
      <c r="K78" s="172">
        <f>ROUND(E78*J78,2)</f>
        <v>0</v>
      </c>
      <c r="L78" s="172">
        <v>21</v>
      </c>
      <c r="M78" s="172">
        <f>G78*(1+L78/100)</f>
        <v>0</v>
      </c>
      <c r="N78" s="170">
        <v>1.65E-3</v>
      </c>
      <c r="O78" s="170">
        <f>ROUND(E78*N78,2)</f>
        <v>0</v>
      </c>
      <c r="P78" s="170">
        <v>0</v>
      </c>
      <c r="Q78" s="170">
        <f>ROUND(E78*P78,2)</f>
        <v>0</v>
      </c>
      <c r="R78" s="172" t="s">
        <v>310</v>
      </c>
      <c r="S78" s="172" t="s">
        <v>177</v>
      </c>
      <c r="T78" s="173" t="s">
        <v>206</v>
      </c>
      <c r="U78" s="158">
        <v>7.3999999999999996E-2</v>
      </c>
      <c r="V78" s="158">
        <f>ROUND(E78*U78,2)</f>
        <v>0.15</v>
      </c>
      <c r="W78" s="158"/>
      <c r="X78" s="158" t="s">
        <v>207</v>
      </c>
      <c r="Y78" s="158" t="s">
        <v>180</v>
      </c>
      <c r="Z78" s="148"/>
      <c r="AA78" s="148"/>
      <c r="AB78" s="148"/>
      <c r="AC78" s="148"/>
      <c r="AD78" s="148"/>
      <c r="AE78" s="148"/>
      <c r="AF78" s="148"/>
      <c r="AG78" s="148" t="s">
        <v>208</v>
      </c>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outlineLevel="2" x14ac:dyDescent="0.25">
      <c r="A79" s="155"/>
      <c r="B79" s="156"/>
      <c r="C79" s="190" t="s">
        <v>316</v>
      </c>
      <c r="D79" s="187"/>
      <c r="E79" s="188">
        <v>2</v>
      </c>
      <c r="F79" s="158"/>
      <c r="G79" s="158"/>
      <c r="H79" s="158"/>
      <c r="I79" s="158"/>
      <c r="J79" s="158"/>
      <c r="K79" s="158"/>
      <c r="L79" s="158"/>
      <c r="M79" s="158"/>
      <c r="N79" s="157"/>
      <c r="O79" s="157"/>
      <c r="P79" s="157"/>
      <c r="Q79" s="157"/>
      <c r="R79" s="158"/>
      <c r="S79" s="158"/>
      <c r="T79" s="158"/>
      <c r="U79" s="158"/>
      <c r="V79" s="158"/>
      <c r="W79" s="158"/>
      <c r="X79" s="158"/>
      <c r="Y79" s="158"/>
      <c r="Z79" s="148"/>
      <c r="AA79" s="148"/>
      <c r="AB79" s="148"/>
      <c r="AC79" s="148"/>
      <c r="AD79" s="148"/>
      <c r="AE79" s="148"/>
      <c r="AF79" s="148"/>
      <c r="AG79" s="148" t="s">
        <v>210</v>
      </c>
      <c r="AH79" s="148">
        <v>0</v>
      </c>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row>
    <row r="80" spans="1:60" ht="20.399999999999999" outlineLevel="1" x14ac:dyDescent="0.25">
      <c r="A80" s="167">
        <v>27</v>
      </c>
      <c r="B80" s="168" t="s">
        <v>317</v>
      </c>
      <c r="C80" s="183" t="s">
        <v>318</v>
      </c>
      <c r="D80" s="169" t="s">
        <v>315</v>
      </c>
      <c r="E80" s="170">
        <v>2</v>
      </c>
      <c r="F80" s="171"/>
      <c r="G80" s="172">
        <f>ROUND(E80*F80,2)</f>
        <v>0</v>
      </c>
      <c r="H80" s="171"/>
      <c r="I80" s="172">
        <f>ROUND(E80*H80,2)</f>
        <v>0</v>
      </c>
      <c r="J80" s="171"/>
      <c r="K80" s="172">
        <f>ROUND(E80*J80,2)</f>
        <v>0</v>
      </c>
      <c r="L80" s="172">
        <v>21</v>
      </c>
      <c r="M80" s="172">
        <f>G80*(1+L80/100)</f>
        <v>0</v>
      </c>
      <c r="N80" s="170">
        <v>6.6E-3</v>
      </c>
      <c r="O80" s="170">
        <f>ROUND(E80*N80,2)</f>
        <v>0.01</v>
      </c>
      <c r="P80" s="170">
        <v>0</v>
      </c>
      <c r="Q80" s="170">
        <f>ROUND(E80*P80,2)</f>
        <v>0</v>
      </c>
      <c r="R80" s="172" t="s">
        <v>310</v>
      </c>
      <c r="S80" s="172" t="s">
        <v>177</v>
      </c>
      <c r="T80" s="173" t="s">
        <v>206</v>
      </c>
      <c r="U80" s="158">
        <v>0.56000000000000005</v>
      </c>
      <c r="V80" s="158">
        <f>ROUND(E80*U80,2)</f>
        <v>1.1200000000000001</v>
      </c>
      <c r="W80" s="158"/>
      <c r="X80" s="158" t="s">
        <v>207</v>
      </c>
      <c r="Y80" s="158" t="s">
        <v>180</v>
      </c>
      <c r="Z80" s="148"/>
      <c r="AA80" s="148"/>
      <c r="AB80" s="148"/>
      <c r="AC80" s="148"/>
      <c r="AD80" s="148"/>
      <c r="AE80" s="148"/>
      <c r="AF80" s="148"/>
      <c r="AG80" s="148" t="s">
        <v>208</v>
      </c>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row>
    <row r="81" spans="1:60" outlineLevel="2" x14ac:dyDescent="0.25">
      <c r="A81" s="155"/>
      <c r="B81" s="156"/>
      <c r="C81" s="190" t="s">
        <v>319</v>
      </c>
      <c r="D81" s="187"/>
      <c r="E81" s="188">
        <v>2</v>
      </c>
      <c r="F81" s="158"/>
      <c r="G81" s="158"/>
      <c r="H81" s="158"/>
      <c r="I81" s="158"/>
      <c r="J81" s="158"/>
      <c r="K81" s="158"/>
      <c r="L81" s="158"/>
      <c r="M81" s="158"/>
      <c r="N81" s="157"/>
      <c r="O81" s="157"/>
      <c r="P81" s="157"/>
      <c r="Q81" s="157"/>
      <c r="R81" s="158"/>
      <c r="S81" s="158"/>
      <c r="T81" s="158"/>
      <c r="U81" s="158"/>
      <c r="V81" s="158"/>
      <c r="W81" s="158"/>
      <c r="X81" s="158"/>
      <c r="Y81" s="158"/>
      <c r="Z81" s="148"/>
      <c r="AA81" s="148"/>
      <c r="AB81" s="148"/>
      <c r="AC81" s="148"/>
      <c r="AD81" s="148"/>
      <c r="AE81" s="148"/>
      <c r="AF81" s="148"/>
      <c r="AG81" s="148" t="s">
        <v>210</v>
      </c>
      <c r="AH81" s="148">
        <v>0</v>
      </c>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row>
    <row r="82" spans="1:60" outlineLevel="1" x14ac:dyDescent="0.25">
      <c r="A82" s="167">
        <v>28</v>
      </c>
      <c r="B82" s="168" t="s">
        <v>320</v>
      </c>
      <c r="C82" s="183" t="s">
        <v>321</v>
      </c>
      <c r="D82" s="169" t="s">
        <v>315</v>
      </c>
      <c r="E82" s="170">
        <v>1.01</v>
      </c>
      <c r="F82" s="171"/>
      <c r="G82" s="172">
        <f>ROUND(E82*F82,2)</f>
        <v>0</v>
      </c>
      <c r="H82" s="171"/>
      <c r="I82" s="172">
        <f>ROUND(E82*H82,2)</f>
        <v>0</v>
      </c>
      <c r="J82" s="171"/>
      <c r="K82" s="172">
        <f>ROUND(E82*J82,2)</f>
        <v>0</v>
      </c>
      <c r="L82" s="172">
        <v>21</v>
      </c>
      <c r="M82" s="172">
        <f>G82*(1+L82/100)</f>
        <v>0</v>
      </c>
      <c r="N82" s="170">
        <v>2.1999999999999999E-2</v>
      </c>
      <c r="O82" s="170">
        <f>ROUND(E82*N82,2)</f>
        <v>0.02</v>
      </c>
      <c r="P82" s="170">
        <v>0</v>
      </c>
      <c r="Q82" s="170">
        <f>ROUND(E82*P82,2)</f>
        <v>0</v>
      </c>
      <c r="R82" s="172" t="s">
        <v>287</v>
      </c>
      <c r="S82" s="172" t="s">
        <v>177</v>
      </c>
      <c r="T82" s="173" t="s">
        <v>206</v>
      </c>
      <c r="U82" s="158">
        <v>0</v>
      </c>
      <c r="V82" s="158">
        <f>ROUND(E82*U82,2)</f>
        <v>0</v>
      </c>
      <c r="W82" s="158"/>
      <c r="X82" s="158" t="s">
        <v>288</v>
      </c>
      <c r="Y82" s="158" t="s">
        <v>180</v>
      </c>
      <c r="Z82" s="148"/>
      <c r="AA82" s="148"/>
      <c r="AB82" s="148"/>
      <c r="AC82" s="148"/>
      <c r="AD82" s="148"/>
      <c r="AE82" s="148"/>
      <c r="AF82" s="148"/>
      <c r="AG82" s="148" t="s">
        <v>289</v>
      </c>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row>
    <row r="83" spans="1:60" outlineLevel="2" x14ac:dyDescent="0.25">
      <c r="A83" s="155"/>
      <c r="B83" s="156"/>
      <c r="C83" s="190" t="s">
        <v>322</v>
      </c>
      <c r="D83" s="187"/>
      <c r="E83" s="188">
        <v>1.01</v>
      </c>
      <c r="F83" s="158"/>
      <c r="G83" s="158"/>
      <c r="H83" s="158"/>
      <c r="I83" s="158"/>
      <c r="J83" s="158"/>
      <c r="K83" s="158"/>
      <c r="L83" s="158"/>
      <c r="M83" s="158"/>
      <c r="N83" s="157"/>
      <c r="O83" s="157"/>
      <c r="P83" s="157"/>
      <c r="Q83" s="157"/>
      <c r="R83" s="158"/>
      <c r="S83" s="158"/>
      <c r="T83" s="158"/>
      <c r="U83" s="158"/>
      <c r="V83" s="158"/>
      <c r="W83" s="158"/>
      <c r="X83" s="158"/>
      <c r="Y83" s="158"/>
      <c r="Z83" s="148"/>
      <c r="AA83" s="148"/>
      <c r="AB83" s="148"/>
      <c r="AC83" s="148"/>
      <c r="AD83" s="148"/>
      <c r="AE83" s="148"/>
      <c r="AF83" s="148"/>
      <c r="AG83" s="148" t="s">
        <v>210</v>
      </c>
      <c r="AH83" s="148">
        <v>0</v>
      </c>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outlineLevel="1" x14ac:dyDescent="0.25">
      <c r="A84" s="167">
        <v>29</v>
      </c>
      <c r="B84" s="168" t="s">
        <v>323</v>
      </c>
      <c r="C84" s="183" t="s">
        <v>324</v>
      </c>
      <c r="D84" s="169" t="s">
        <v>315</v>
      </c>
      <c r="E84" s="170">
        <v>2.02</v>
      </c>
      <c r="F84" s="171"/>
      <c r="G84" s="172">
        <f>ROUND(E84*F84,2)</f>
        <v>0</v>
      </c>
      <c r="H84" s="171"/>
      <c r="I84" s="172">
        <f>ROUND(E84*H84,2)</f>
        <v>0</v>
      </c>
      <c r="J84" s="171"/>
      <c r="K84" s="172">
        <f>ROUND(E84*J84,2)</f>
        <v>0</v>
      </c>
      <c r="L84" s="172">
        <v>21</v>
      </c>
      <c r="M84" s="172">
        <f>G84*(1+L84/100)</f>
        <v>0</v>
      </c>
      <c r="N84" s="170">
        <v>0.10299999999999999</v>
      </c>
      <c r="O84" s="170">
        <f>ROUND(E84*N84,2)</f>
        <v>0.21</v>
      </c>
      <c r="P84" s="170">
        <v>0</v>
      </c>
      <c r="Q84" s="170">
        <f>ROUND(E84*P84,2)</f>
        <v>0</v>
      </c>
      <c r="R84" s="172" t="s">
        <v>287</v>
      </c>
      <c r="S84" s="172" t="s">
        <v>325</v>
      </c>
      <c r="T84" s="173" t="s">
        <v>206</v>
      </c>
      <c r="U84" s="158">
        <v>0</v>
      </c>
      <c r="V84" s="158">
        <f>ROUND(E84*U84,2)</f>
        <v>0</v>
      </c>
      <c r="W84" s="158"/>
      <c r="X84" s="158" t="s">
        <v>288</v>
      </c>
      <c r="Y84" s="158" t="s">
        <v>180</v>
      </c>
      <c r="Z84" s="148"/>
      <c r="AA84" s="148"/>
      <c r="AB84" s="148"/>
      <c r="AC84" s="148"/>
      <c r="AD84" s="148"/>
      <c r="AE84" s="148"/>
      <c r="AF84" s="148"/>
      <c r="AG84" s="148" t="s">
        <v>289</v>
      </c>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outlineLevel="2" x14ac:dyDescent="0.25">
      <c r="A85" s="155"/>
      <c r="B85" s="156"/>
      <c r="C85" s="190" t="s">
        <v>326</v>
      </c>
      <c r="D85" s="187"/>
      <c r="E85" s="188">
        <v>2.02</v>
      </c>
      <c r="F85" s="158"/>
      <c r="G85" s="158"/>
      <c r="H85" s="158"/>
      <c r="I85" s="158"/>
      <c r="J85" s="158"/>
      <c r="K85" s="158"/>
      <c r="L85" s="158"/>
      <c r="M85" s="158"/>
      <c r="N85" s="157"/>
      <c r="O85" s="157"/>
      <c r="P85" s="157"/>
      <c r="Q85" s="157"/>
      <c r="R85" s="158"/>
      <c r="S85" s="158"/>
      <c r="T85" s="158"/>
      <c r="U85" s="158"/>
      <c r="V85" s="158"/>
      <c r="W85" s="158"/>
      <c r="X85" s="158"/>
      <c r="Y85" s="158"/>
      <c r="Z85" s="148"/>
      <c r="AA85" s="148"/>
      <c r="AB85" s="148"/>
      <c r="AC85" s="148"/>
      <c r="AD85" s="148"/>
      <c r="AE85" s="148"/>
      <c r="AF85" s="148"/>
      <c r="AG85" s="148" t="s">
        <v>210</v>
      </c>
      <c r="AH85" s="148">
        <v>0</v>
      </c>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1:60" x14ac:dyDescent="0.25">
      <c r="A86" s="160" t="s">
        <v>172</v>
      </c>
      <c r="B86" s="161" t="s">
        <v>128</v>
      </c>
      <c r="C86" s="181" t="s">
        <v>129</v>
      </c>
      <c r="D86" s="162"/>
      <c r="E86" s="163"/>
      <c r="F86" s="164"/>
      <c r="G86" s="164">
        <f>SUMIF(AG87:AG120,"&lt;&gt;NOR",G87:G120)</f>
        <v>0</v>
      </c>
      <c r="H86" s="164"/>
      <c r="I86" s="164">
        <f>SUM(I87:I120)</f>
        <v>0</v>
      </c>
      <c r="J86" s="164"/>
      <c r="K86" s="164">
        <f>SUM(K87:K120)</f>
        <v>0</v>
      </c>
      <c r="L86" s="164"/>
      <c r="M86" s="164">
        <f>SUM(M87:M120)</f>
        <v>0</v>
      </c>
      <c r="N86" s="163"/>
      <c r="O86" s="163">
        <f>SUM(O87:O120)</f>
        <v>2299.8400000000011</v>
      </c>
      <c r="P86" s="163"/>
      <c r="Q86" s="163">
        <f>SUM(Q87:Q120)</f>
        <v>0</v>
      </c>
      <c r="R86" s="164"/>
      <c r="S86" s="164"/>
      <c r="T86" s="165"/>
      <c r="U86" s="159"/>
      <c r="V86" s="159">
        <f>SUM(V87:V120)</f>
        <v>454.29000000000008</v>
      </c>
      <c r="W86" s="159"/>
      <c r="X86" s="159"/>
      <c r="Y86" s="159"/>
      <c r="AG86" t="s">
        <v>173</v>
      </c>
    </row>
    <row r="87" spans="1:60" ht="20.399999999999999" outlineLevel="1" x14ac:dyDescent="0.25">
      <c r="A87" s="167">
        <v>30</v>
      </c>
      <c r="B87" s="168" t="s">
        <v>327</v>
      </c>
      <c r="C87" s="183" t="s">
        <v>328</v>
      </c>
      <c r="D87" s="169" t="s">
        <v>204</v>
      </c>
      <c r="E87" s="170">
        <v>2238.0500000000002</v>
      </c>
      <c r="F87" s="171"/>
      <c r="G87" s="172">
        <f>ROUND(E87*F87,2)</f>
        <v>0</v>
      </c>
      <c r="H87" s="171"/>
      <c r="I87" s="172">
        <f>ROUND(E87*H87,2)</f>
        <v>0</v>
      </c>
      <c r="J87" s="171"/>
      <c r="K87" s="172">
        <f>ROUND(E87*J87,2)</f>
        <v>0</v>
      </c>
      <c r="L87" s="172">
        <v>21</v>
      </c>
      <c r="M87" s="172">
        <f>G87*(1+L87/100)</f>
        <v>0</v>
      </c>
      <c r="N87" s="170">
        <v>0.378</v>
      </c>
      <c r="O87" s="170">
        <f>ROUND(E87*N87,2)</f>
        <v>845.98</v>
      </c>
      <c r="P87" s="170">
        <v>0</v>
      </c>
      <c r="Q87" s="170">
        <f>ROUND(E87*P87,2)</f>
        <v>0</v>
      </c>
      <c r="R87" s="172" t="s">
        <v>205</v>
      </c>
      <c r="S87" s="172" t="s">
        <v>177</v>
      </c>
      <c r="T87" s="173" t="s">
        <v>206</v>
      </c>
      <c r="U87" s="158">
        <v>2.5999999999999999E-2</v>
      </c>
      <c r="V87" s="158">
        <f>ROUND(E87*U87,2)</f>
        <v>58.19</v>
      </c>
      <c r="W87" s="158"/>
      <c r="X87" s="158" t="s">
        <v>207</v>
      </c>
      <c r="Y87" s="158" t="s">
        <v>180</v>
      </c>
      <c r="Z87" s="148"/>
      <c r="AA87" s="148"/>
      <c r="AB87" s="148"/>
      <c r="AC87" s="148"/>
      <c r="AD87" s="148"/>
      <c r="AE87" s="148"/>
      <c r="AF87" s="148"/>
      <c r="AG87" s="148" t="s">
        <v>208</v>
      </c>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1:60" outlineLevel="2" x14ac:dyDescent="0.25">
      <c r="A88" s="155"/>
      <c r="B88" s="156"/>
      <c r="C88" s="190" t="s">
        <v>329</v>
      </c>
      <c r="D88" s="187"/>
      <c r="E88" s="188">
        <v>2238.0500000000002</v>
      </c>
      <c r="F88" s="158"/>
      <c r="G88" s="158"/>
      <c r="H88" s="158"/>
      <c r="I88" s="158"/>
      <c r="J88" s="158"/>
      <c r="K88" s="158"/>
      <c r="L88" s="158"/>
      <c r="M88" s="158"/>
      <c r="N88" s="157"/>
      <c r="O88" s="157"/>
      <c r="P88" s="157"/>
      <c r="Q88" s="157"/>
      <c r="R88" s="158"/>
      <c r="S88" s="158"/>
      <c r="T88" s="158"/>
      <c r="U88" s="158"/>
      <c r="V88" s="158"/>
      <c r="W88" s="158"/>
      <c r="X88" s="158"/>
      <c r="Y88" s="158"/>
      <c r="Z88" s="148"/>
      <c r="AA88" s="148"/>
      <c r="AB88" s="148"/>
      <c r="AC88" s="148"/>
      <c r="AD88" s="148"/>
      <c r="AE88" s="148"/>
      <c r="AF88" s="148"/>
      <c r="AG88" s="148" t="s">
        <v>210</v>
      </c>
      <c r="AH88" s="148">
        <v>0</v>
      </c>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1:60" ht="20.399999999999999" outlineLevel="1" x14ac:dyDescent="0.25">
      <c r="A89" s="167">
        <v>31</v>
      </c>
      <c r="B89" s="168" t="s">
        <v>330</v>
      </c>
      <c r="C89" s="183" t="s">
        <v>331</v>
      </c>
      <c r="D89" s="169" t="s">
        <v>204</v>
      </c>
      <c r="E89" s="170">
        <v>1884.75</v>
      </c>
      <c r="F89" s="171"/>
      <c r="G89" s="172">
        <f>ROUND(E89*F89,2)</f>
        <v>0</v>
      </c>
      <c r="H89" s="171"/>
      <c r="I89" s="172">
        <f>ROUND(E89*H89,2)</f>
        <v>0</v>
      </c>
      <c r="J89" s="171"/>
      <c r="K89" s="172">
        <f>ROUND(E89*J89,2)</f>
        <v>0</v>
      </c>
      <c r="L89" s="172">
        <v>21</v>
      </c>
      <c r="M89" s="172">
        <f>G89*(1+L89/100)</f>
        <v>0</v>
      </c>
      <c r="N89" s="170">
        <v>0.441</v>
      </c>
      <c r="O89" s="170">
        <f>ROUND(E89*N89,2)</f>
        <v>831.17</v>
      </c>
      <c r="P89" s="170">
        <v>0</v>
      </c>
      <c r="Q89" s="170">
        <f>ROUND(E89*P89,2)</f>
        <v>0</v>
      </c>
      <c r="R89" s="172" t="s">
        <v>205</v>
      </c>
      <c r="S89" s="172" t="s">
        <v>177</v>
      </c>
      <c r="T89" s="173" t="s">
        <v>206</v>
      </c>
      <c r="U89" s="158">
        <v>2.9000000000000001E-2</v>
      </c>
      <c r="V89" s="158">
        <f>ROUND(E89*U89,2)</f>
        <v>54.66</v>
      </c>
      <c r="W89" s="158"/>
      <c r="X89" s="158" t="s">
        <v>207</v>
      </c>
      <c r="Y89" s="158" t="s">
        <v>180</v>
      </c>
      <c r="Z89" s="148"/>
      <c r="AA89" s="148"/>
      <c r="AB89" s="148"/>
      <c r="AC89" s="148"/>
      <c r="AD89" s="148"/>
      <c r="AE89" s="148"/>
      <c r="AF89" s="148"/>
      <c r="AG89" s="148" t="s">
        <v>208</v>
      </c>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row>
    <row r="90" spans="1:60" outlineLevel="2" x14ac:dyDescent="0.25">
      <c r="A90" s="155"/>
      <c r="B90" s="156"/>
      <c r="C90" s="190" t="s">
        <v>332</v>
      </c>
      <c r="D90" s="187"/>
      <c r="E90" s="188">
        <v>1884.75</v>
      </c>
      <c r="F90" s="158"/>
      <c r="G90" s="158"/>
      <c r="H90" s="158"/>
      <c r="I90" s="158"/>
      <c r="J90" s="158"/>
      <c r="K90" s="158"/>
      <c r="L90" s="158"/>
      <c r="M90" s="158"/>
      <c r="N90" s="157"/>
      <c r="O90" s="157"/>
      <c r="P90" s="157"/>
      <c r="Q90" s="157"/>
      <c r="R90" s="158"/>
      <c r="S90" s="158"/>
      <c r="T90" s="158"/>
      <c r="U90" s="158"/>
      <c r="V90" s="158"/>
      <c r="W90" s="158"/>
      <c r="X90" s="158"/>
      <c r="Y90" s="158"/>
      <c r="Z90" s="148"/>
      <c r="AA90" s="148"/>
      <c r="AB90" s="148"/>
      <c r="AC90" s="148"/>
      <c r="AD90" s="148"/>
      <c r="AE90" s="148"/>
      <c r="AF90" s="148"/>
      <c r="AG90" s="148" t="s">
        <v>210</v>
      </c>
      <c r="AH90" s="148">
        <v>0</v>
      </c>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row>
    <row r="91" spans="1:60" ht="20.399999999999999" outlineLevel="1" x14ac:dyDescent="0.25">
      <c r="A91" s="167">
        <v>32</v>
      </c>
      <c r="B91" s="168" t="s">
        <v>333</v>
      </c>
      <c r="C91" s="183" t="s">
        <v>334</v>
      </c>
      <c r="D91" s="169" t="s">
        <v>204</v>
      </c>
      <c r="E91" s="170">
        <v>95.7</v>
      </c>
      <c r="F91" s="171"/>
      <c r="G91" s="172">
        <f>ROUND(E91*F91,2)</f>
        <v>0</v>
      </c>
      <c r="H91" s="171"/>
      <c r="I91" s="172">
        <f>ROUND(E91*H91,2)</f>
        <v>0</v>
      </c>
      <c r="J91" s="171"/>
      <c r="K91" s="172">
        <f>ROUND(E91*J91,2)</f>
        <v>0</v>
      </c>
      <c r="L91" s="172">
        <v>21</v>
      </c>
      <c r="M91" s="172">
        <f>G91*(1+L91/100)</f>
        <v>0</v>
      </c>
      <c r="N91" s="170">
        <v>0.55125000000000002</v>
      </c>
      <c r="O91" s="170">
        <f>ROUND(E91*N91,2)</f>
        <v>52.75</v>
      </c>
      <c r="P91" s="170">
        <v>0</v>
      </c>
      <c r="Q91" s="170">
        <f>ROUND(E91*P91,2)</f>
        <v>0</v>
      </c>
      <c r="R91" s="172" t="s">
        <v>205</v>
      </c>
      <c r="S91" s="172" t="s">
        <v>177</v>
      </c>
      <c r="T91" s="173" t="s">
        <v>206</v>
      </c>
      <c r="U91" s="158">
        <v>2.7E-2</v>
      </c>
      <c r="V91" s="158">
        <f>ROUND(E91*U91,2)</f>
        <v>2.58</v>
      </c>
      <c r="W91" s="158"/>
      <c r="X91" s="158" t="s">
        <v>207</v>
      </c>
      <c r="Y91" s="158" t="s">
        <v>180</v>
      </c>
      <c r="Z91" s="148"/>
      <c r="AA91" s="148"/>
      <c r="AB91" s="148"/>
      <c r="AC91" s="148"/>
      <c r="AD91" s="148"/>
      <c r="AE91" s="148"/>
      <c r="AF91" s="148"/>
      <c r="AG91" s="148" t="s">
        <v>208</v>
      </c>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row>
    <row r="92" spans="1:60" outlineLevel="2" x14ac:dyDescent="0.25">
      <c r="A92" s="155"/>
      <c r="B92" s="156"/>
      <c r="C92" s="190" t="s">
        <v>335</v>
      </c>
      <c r="D92" s="187"/>
      <c r="E92" s="188">
        <v>95.7</v>
      </c>
      <c r="F92" s="158"/>
      <c r="G92" s="158"/>
      <c r="H92" s="158"/>
      <c r="I92" s="158"/>
      <c r="J92" s="158"/>
      <c r="K92" s="158"/>
      <c r="L92" s="158"/>
      <c r="M92" s="158"/>
      <c r="N92" s="157"/>
      <c r="O92" s="157"/>
      <c r="P92" s="157"/>
      <c r="Q92" s="157"/>
      <c r="R92" s="158"/>
      <c r="S92" s="158"/>
      <c r="T92" s="158"/>
      <c r="U92" s="158"/>
      <c r="V92" s="158"/>
      <c r="W92" s="158"/>
      <c r="X92" s="158"/>
      <c r="Y92" s="158"/>
      <c r="Z92" s="148"/>
      <c r="AA92" s="148"/>
      <c r="AB92" s="148"/>
      <c r="AC92" s="148"/>
      <c r="AD92" s="148"/>
      <c r="AE92" s="148"/>
      <c r="AF92" s="148"/>
      <c r="AG92" s="148" t="s">
        <v>210</v>
      </c>
      <c r="AH92" s="148">
        <v>0</v>
      </c>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row>
    <row r="93" spans="1:60" ht="20.399999999999999" outlineLevel="1" x14ac:dyDescent="0.25">
      <c r="A93" s="167">
        <v>33</v>
      </c>
      <c r="B93" s="265" t="s">
        <v>336</v>
      </c>
      <c r="C93" s="264" t="s">
        <v>337</v>
      </c>
      <c r="D93" s="169" t="s">
        <v>204</v>
      </c>
      <c r="E93" s="170">
        <v>1449.55</v>
      </c>
      <c r="F93" s="171"/>
      <c r="G93" s="172">
        <f>ROUND(E93*F93,2)</f>
        <v>0</v>
      </c>
      <c r="H93" s="171"/>
      <c r="I93" s="172">
        <f>ROUND(E93*H93,2)</f>
        <v>0</v>
      </c>
      <c r="J93" s="171"/>
      <c r="K93" s="172">
        <f>ROUND(E93*J93,2)</f>
        <v>0</v>
      </c>
      <c r="L93" s="172">
        <v>21</v>
      </c>
      <c r="M93" s="172">
        <f>G93*(1+L93/100)</f>
        <v>0</v>
      </c>
      <c r="N93" s="170">
        <v>0.21099999999999999</v>
      </c>
      <c r="O93" s="170">
        <f>ROUND(E93*N93,2)</f>
        <v>305.86</v>
      </c>
      <c r="P93" s="170">
        <v>0</v>
      </c>
      <c r="Q93" s="170">
        <f>ROUND(E93*P93,2)</f>
        <v>0</v>
      </c>
      <c r="R93" s="172" t="s">
        <v>205</v>
      </c>
      <c r="S93" s="172" t="s">
        <v>177</v>
      </c>
      <c r="T93" s="173" t="s">
        <v>206</v>
      </c>
      <c r="U93" s="158">
        <v>3.2000000000000001E-2</v>
      </c>
      <c r="V93" s="158">
        <f>ROUND(E93*U93,2)</f>
        <v>46.39</v>
      </c>
      <c r="W93" s="158"/>
      <c r="X93" s="158" t="s">
        <v>207</v>
      </c>
      <c r="Y93" s="158" t="s">
        <v>180</v>
      </c>
      <c r="Z93" s="148"/>
      <c r="AA93" s="148"/>
      <c r="AB93" s="148"/>
      <c r="AC93" s="148"/>
      <c r="AD93" s="148"/>
      <c r="AE93" s="148"/>
      <c r="AF93" s="148"/>
      <c r="AG93" s="148" t="s">
        <v>208</v>
      </c>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row>
    <row r="94" spans="1:60" outlineLevel="2" x14ac:dyDescent="0.25">
      <c r="A94" s="155"/>
      <c r="B94" s="156"/>
      <c r="C94" s="254" t="s">
        <v>338</v>
      </c>
      <c r="D94" s="255"/>
      <c r="E94" s="255"/>
      <c r="F94" s="255"/>
      <c r="G94" s="255"/>
      <c r="H94" s="158"/>
      <c r="I94" s="158"/>
      <c r="J94" s="158"/>
      <c r="K94" s="158"/>
      <c r="L94" s="158"/>
      <c r="M94" s="158"/>
      <c r="N94" s="157"/>
      <c r="O94" s="157"/>
      <c r="P94" s="157"/>
      <c r="Q94" s="157"/>
      <c r="R94" s="158"/>
      <c r="S94" s="158"/>
      <c r="T94" s="158"/>
      <c r="U94" s="158"/>
      <c r="V94" s="158"/>
      <c r="W94" s="158"/>
      <c r="X94" s="158"/>
      <c r="Y94" s="158"/>
      <c r="Z94" s="148"/>
      <c r="AA94" s="148"/>
      <c r="AB94" s="148"/>
      <c r="AC94" s="148"/>
      <c r="AD94" s="148"/>
      <c r="AE94" s="148"/>
      <c r="AF94" s="148"/>
      <c r="AG94" s="148" t="s">
        <v>219</v>
      </c>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row>
    <row r="95" spans="1:60" outlineLevel="2" x14ac:dyDescent="0.25">
      <c r="A95" s="155"/>
      <c r="B95" s="156"/>
      <c r="C95" s="190" t="s">
        <v>339</v>
      </c>
      <c r="D95" s="187"/>
      <c r="E95" s="188">
        <v>1449.55</v>
      </c>
      <c r="F95" s="158"/>
      <c r="G95" s="158"/>
      <c r="H95" s="158"/>
      <c r="I95" s="158"/>
      <c r="J95" s="158"/>
      <c r="K95" s="158"/>
      <c r="L95" s="158"/>
      <c r="M95" s="158"/>
      <c r="N95" s="157"/>
      <c r="O95" s="157"/>
      <c r="P95" s="157"/>
      <c r="Q95" s="157"/>
      <c r="R95" s="158"/>
      <c r="S95" s="158"/>
      <c r="T95" s="158"/>
      <c r="U95" s="158"/>
      <c r="V95" s="158"/>
      <c r="W95" s="158"/>
      <c r="X95" s="158"/>
      <c r="Y95" s="158"/>
      <c r="Z95" s="148"/>
      <c r="AA95" s="148"/>
      <c r="AB95" s="148"/>
      <c r="AC95" s="148"/>
      <c r="AD95" s="148"/>
      <c r="AE95" s="148"/>
      <c r="AF95" s="148"/>
      <c r="AG95" s="148" t="s">
        <v>210</v>
      </c>
      <c r="AH95" s="148">
        <v>0</v>
      </c>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row>
    <row r="96" spans="1:60" outlineLevel="1" x14ac:dyDescent="0.25">
      <c r="A96" s="167">
        <v>34</v>
      </c>
      <c r="B96" s="168" t="s">
        <v>340</v>
      </c>
      <c r="C96" s="183" t="s">
        <v>341</v>
      </c>
      <c r="D96" s="169" t="s">
        <v>216</v>
      </c>
      <c r="E96" s="170">
        <v>40.35</v>
      </c>
      <c r="F96" s="171"/>
      <c r="G96" s="172">
        <f>ROUND(E96*F96,2)</f>
        <v>0</v>
      </c>
      <c r="H96" s="171"/>
      <c r="I96" s="172">
        <f>ROUND(E96*H96,2)</f>
        <v>0</v>
      </c>
      <c r="J96" s="171"/>
      <c r="K96" s="172">
        <f>ROUND(E96*J96,2)</f>
        <v>0</v>
      </c>
      <c r="L96" s="172">
        <v>21</v>
      </c>
      <c r="M96" s="172">
        <f>G96*(1+L96/100)</f>
        <v>0</v>
      </c>
      <c r="N96" s="170">
        <v>0</v>
      </c>
      <c r="O96" s="170">
        <f>ROUND(E96*N96,2)</f>
        <v>0</v>
      </c>
      <c r="P96" s="170">
        <v>0</v>
      </c>
      <c r="Q96" s="170">
        <f>ROUND(E96*P96,2)</f>
        <v>0</v>
      </c>
      <c r="R96" s="172" t="s">
        <v>205</v>
      </c>
      <c r="S96" s="172" t="s">
        <v>177</v>
      </c>
      <c r="T96" s="173" t="s">
        <v>206</v>
      </c>
      <c r="U96" s="158">
        <v>0.96</v>
      </c>
      <c r="V96" s="158">
        <f>ROUND(E96*U96,2)</f>
        <v>38.74</v>
      </c>
      <c r="W96" s="158"/>
      <c r="X96" s="158" t="s">
        <v>207</v>
      </c>
      <c r="Y96" s="158" t="s">
        <v>180</v>
      </c>
      <c r="Z96" s="148"/>
      <c r="AA96" s="148"/>
      <c r="AB96" s="148"/>
      <c r="AC96" s="148"/>
      <c r="AD96" s="148"/>
      <c r="AE96" s="148"/>
      <c r="AF96" s="148"/>
      <c r="AG96" s="148" t="s">
        <v>208</v>
      </c>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row>
    <row r="97" spans="1:60" outlineLevel="2" x14ac:dyDescent="0.25">
      <c r="A97" s="155"/>
      <c r="B97" s="156"/>
      <c r="C97" s="190" t="s">
        <v>342</v>
      </c>
      <c r="D97" s="187"/>
      <c r="E97" s="188">
        <v>40.35</v>
      </c>
      <c r="F97" s="158"/>
      <c r="G97" s="158"/>
      <c r="H97" s="158"/>
      <c r="I97" s="158"/>
      <c r="J97" s="158"/>
      <c r="K97" s="158"/>
      <c r="L97" s="158"/>
      <c r="M97" s="158"/>
      <c r="N97" s="157"/>
      <c r="O97" s="157"/>
      <c r="P97" s="157"/>
      <c r="Q97" s="157"/>
      <c r="R97" s="158"/>
      <c r="S97" s="158"/>
      <c r="T97" s="158"/>
      <c r="U97" s="158"/>
      <c r="V97" s="158"/>
      <c r="W97" s="158"/>
      <c r="X97" s="158"/>
      <c r="Y97" s="158"/>
      <c r="Z97" s="148"/>
      <c r="AA97" s="148"/>
      <c r="AB97" s="148"/>
      <c r="AC97" s="148"/>
      <c r="AD97" s="148"/>
      <c r="AE97" s="148"/>
      <c r="AF97" s="148"/>
      <c r="AG97" s="148" t="s">
        <v>210</v>
      </c>
      <c r="AH97" s="148">
        <v>0</v>
      </c>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row>
    <row r="98" spans="1:60" outlineLevel="1" x14ac:dyDescent="0.25">
      <c r="A98" s="167">
        <v>35</v>
      </c>
      <c r="B98" s="168" t="s">
        <v>343</v>
      </c>
      <c r="C98" s="183" t="s">
        <v>344</v>
      </c>
      <c r="D98" s="169" t="s">
        <v>204</v>
      </c>
      <c r="E98" s="170">
        <v>1449.55</v>
      </c>
      <c r="F98" s="171"/>
      <c r="G98" s="172">
        <f>ROUND(E98*F98,2)</f>
        <v>0</v>
      </c>
      <c r="H98" s="171"/>
      <c r="I98" s="172">
        <f>ROUND(E98*H98,2)</f>
        <v>0</v>
      </c>
      <c r="J98" s="171"/>
      <c r="K98" s="172">
        <f>ROUND(E98*J98,2)</f>
        <v>0</v>
      </c>
      <c r="L98" s="172">
        <v>21</v>
      </c>
      <c r="M98" s="172">
        <f>G98*(1+L98/100)</f>
        <v>0</v>
      </c>
      <c r="N98" s="170">
        <v>6.0099999999999997E-3</v>
      </c>
      <c r="O98" s="170">
        <f>ROUND(E98*N98,2)</f>
        <v>8.7100000000000009</v>
      </c>
      <c r="P98" s="170">
        <v>0</v>
      </c>
      <c r="Q98" s="170">
        <f>ROUND(E98*P98,2)</f>
        <v>0</v>
      </c>
      <c r="R98" s="172" t="s">
        <v>205</v>
      </c>
      <c r="S98" s="172" t="s">
        <v>206</v>
      </c>
      <c r="T98" s="173" t="s">
        <v>206</v>
      </c>
      <c r="U98" s="158">
        <v>4.0000000000000001E-3</v>
      </c>
      <c r="V98" s="158">
        <f>ROUND(E98*U98,2)</f>
        <v>5.8</v>
      </c>
      <c r="W98" s="158"/>
      <c r="X98" s="158" t="s">
        <v>207</v>
      </c>
      <c r="Y98" s="158" t="s">
        <v>180</v>
      </c>
      <c r="Z98" s="148"/>
      <c r="AA98" s="148"/>
      <c r="AB98" s="148"/>
      <c r="AC98" s="148"/>
      <c r="AD98" s="148"/>
      <c r="AE98" s="148"/>
      <c r="AF98" s="148"/>
      <c r="AG98" s="148" t="s">
        <v>208</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row>
    <row r="99" spans="1:60" outlineLevel="2" x14ac:dyDescent="0.25">
      <c r="A99" s="155"/>
      <c r="B99" s="156"/>
      <c r="C99" s="256" t="s">
        <v>345</v>
      </c>
      <c r="D99" s="257"/>
      <c r="E99" s="257"/>
      <c r="F99" s="257"/>
      <c r="G99" s="257"/>
      <c r="H99" s="158"/>
      <c r="I99" s="158"/>
      <c r="J99" s="158"/>
      <c r="K99" s="158"/>
      <c r="L99" s="158"/>
      <c r="M99" s="158"/>
      <c r="N99" s="157"/>
      <c r="O99" s="157"/>
      <c r="P99" s="157"/>
      <c r="Q99" s="157"/>
      <c r="R99" s="158"/>
      <c r="S99" s="158"/>
      <c r="T99" s="158"/>
      <c r="U99" s="158"/>
      <c r="V99" s="158"/>
      <c r="W99" s="158"/>
      <c r="X99" s="158"/>
      <c r="Y99" s="158"/>
      <c r="Z99" s="148"/>
      <c r="AA99" s="148"/>
      <c r="AB99" s="148"/>
      <c r="AC99" s="148"/>
      <c r="AD99" s="148"/>
      <c r="AE99" s="148"/>
      <c r="AF99" s="148"/>
      <c r="AG99" s="148" t="s">
        <v>346</v>
      </c>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row>
    <row r="100" spans="1:60" outlineLevel="2" x14ac:dyDescent="0.25">
      <c r="A100" s="155"/>
      <c r="B100" s="156"/>
      <c r="C100" s="190" t="s">
        <v>347</v>
      </c>
      <c r="D100" s="187"/>
      <c r="E100" s="188">
        <v>1449.55</v>
      </c>
      <c r="F100" s="158"/>
      <c r="G100" s="158"/>
      <c r="H100" s="158"/>
      <c r="I100" s="158"/>
      <c r="J100" s="158"/>
      <c r="K100" s="158"/>
      <c r="L100" s="158"/>
      <c r="M100" s="158"/>
      <c r="N100" s="157"/>
      <c r="O100" s="157"/>
      <c r="P100" s="157"/>
      <c r="Q100" s="157"/>
      <c r="R100" s="158"/>
      <c r="S100" s="158"/>
      <c r="T100" s="158"/>
      <c r="U100" s="158"/>
      <c r="V100" s="158"/>
      <c r="W100" s="158"/>
      <c r="X100" s="158"/>
      <c r="Y100" s="158"/>
      <c r="Z100" s="148"/>
      <c r="AA100" s="148"/>
      <c r="AB100" s="148"/>
      <c r="AC100" s="148"/>
      <c r="AD100" s="148"/>
      <c r="AE100" s="148"/>
      <c r="AF100" s="148"/>
      <c r="AG100" s="148" t="s">
        <v>210</v>
      </c>
      <c r="AH100" s="148">
        <v>0</v>
      </c>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row>
    <row r="101" spans="1:60" ht="20.399999999999999" outlineLevel="1" x14ac:dyDescent="0.25">
      <c r="A101" s="167">
        <v>36</v>
      </c>
      <c r="B101" s="168" t="s">
        <v>348</v>
      </c>
      <c r="C101" s="183" t="s">
        <v>349</v>
      </c>
      <c r="D101" s="169" t="s">
        <v>204</v>
      </c>
      <c r="E101" s="170">
        <v>1449.55</v>
      </c>
      <c r="F101" s="171"/>
      <c r="G101" s="172">
        <f>ROUND(E101*F101,2)</f>
        <v>0</v>
      </c>
      <c r="H101" s="171"/>
      <c r="I101" s="172">
        <f>ROUND(E101*H101,2)</f>
        <v>0</v>
      </c>
      <c r="J101" s="171"/>
      <c r="K101" s="172">
        <f>ROUND(E101*J101,2)</f>
        <v>0</v>
      </c>
      <c r="L101" s="172">
        <v>21</v>
      </c>
      <c r="M101" s="172">
        <f>G101*(1+L101/100)</f>
        <v>0</v>
      </c>
      <c r="N101" s="170">
        <v>6.0999999999999997E-4</v>
      </c>
      <c r="O101" s="170">
        <f>ROUND(E101*N101,2)</f>
        <v>0.88</v>
      </c>
      <c r="P101" s="170">
        <v>0</v>
      </c>
      <c r="Q101" s="170">
        <f>ROUND(E101*P101,2)</f>
        <v>0</v>
      </c>
      <c r="R101" s="172" t="s">
        <v>205</v>
      </c>
      <c r="S101" s="172" t="s">
        <v>206</v>
      </c>
      <c r="T101" s="173" t="s">
        <v>206</v>
      </c>
      <c r="U101" s="158">
        <v>2E-3</v>
      </c>
      <c r="V101" s="158">
        <f>ROUND(E101*U101,2)</f>
        <v>2.9</v>
      </c>
      <c r="W101" s="158"/>
      <c r="X101" s="158" t="s">
        <v>207</v>
      </c>
      <c r="Y101" s="158" t="s">
        <v>180</v>
      </c>
      <c r="Z101" s="148"/>
      <c r="AA101" s="148"/>
      <c r="AB101" s="148"/>
      <c r="AC101" s="148"/>
      <c r="AD101" s="148"/>
      <c r="AE101" s="148"/>
      <c r="AF101" s="148"/>
      <c r="AG101" s="148" t="s">
        <v>208</v>
      </c>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row>
    <row r="102" spans="1:60" outlineLevel="2" x14ac:dyDescent="0.25">
      <c r="A102" s="155"/>
      <c r="B102" s="156"/>
      <c r="C102" s="254" t="s">
        <v>350</v>
      </c>
      <c r="D102" s="255"/>
      <c r="E102" s="255"/>
      <c r="F102" s="255"/>
      <c r="G102" s="255"/>
      <c r="H102" s="158"/>
      <c r="I102" s="158"/>
      <c r="J102" s="158"/>
      <c r="K102" s="158"/>
      <c r="L102" s="158"/>
      <c r="M102" s="158"/>
      <c r="N102" s="157"/>
      <c r="O102" s="157"/>
      <c r="P102" s="157"/>
      <c r="Q102" s="157"/>
      <c r="R102" s="158"/>
      <c r="S102" s="158"/>
      <c r="T102" s="158"/>
      <c r="U102" s="158"/>
      <c r="V102" s="158"/>
      <c r="W102" s="158"/>
      <c r="X102" s="158"/>
      <c r="Y102" s="158"/>
      <c r="Z102" s="148"/>
      <c r="AA102" s="148"/>
      <c r="AB102" s="148"/>
      <c r="AC102" s="148"/>
      <c r="AD102" s="148"/>
      <c r="AE102" s="148"/>
      <c r="AF102" s="148"/>
      <c r="AG102" s="148" t="s">
        <v>219</v>
      </c>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row>
    <row r="103" spans="1:60" outlineLevel="2" x14ac:dyDescent="0.25">
      <c r="A103" s="155"/>
      <c r="B103" s="156"/>
      <c r="C103" s="258" t="s">
        <v>351</v>
      </c>
      <c r="D103" s="259"/>
      <c r="E103" s="259"/>
      <c r="F103" s="259"/>
      <c r="G103" s="259"/>
      <c r="H103" s="158"/>
      <c r="I103" s="158"/>
      <c r="J103" s="158"/>
      <c r="K103" s="158"/>
      <c r="L103" s="158"/>
      <c r="M103" s="158"/>
      <c r="N103" s="157"/>
      <c r="O103" s="157"/>
      <c r="P103" s="157"/>
      <c r="Q103" s="157"/>
      <c r="R103" s="158"/>
      <c r="S103" s="158"/>
      <c r="T103" s="158"/>
      <c r="U103" s="158"/>
      <c r="V103" s="158"/>
      <c r="W103" s="158"/>
      <c r="X103" s="158"/>
      <c r="Y103" s="158"/>
      <c r="Z103" s="148"/>
      <c r="AA103" s="148"/>
      <c r="AB103" s="148"/>
      <c r="AC103" s="148"/>
      <c r="AD103" s="148"/>
      <c r="AE103" s="148"/>
      <c r="AF103" s="148"/>
      <c r="AG103" s="148" t="s">
        <v>346</v>
      </c>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row>
    <row r="104" spans="1:60" outlineLevel="2" x14ac:dyDescent="0.25">
      <c r="A104" s="155"/>
      <c r="B104" s="156"/>
      <c r="C104" s="190" t="s">
        <v>352</v>
      </c>
      <c r="D104" s="187"/>
      <c r="E104" s="188">
        <v>1449.55</v>
      </c>
      <c r="F104" s="158"/>
      <c r="G104" s="158"/>
      <c r="H104" s="158"/>
      <c r="I104" s="158"/>
      <c r="J104" s="158"/>
      <c r="K104" s="158"/>
      <c r="L104" s="158"/>
      <c r="M104" s="158"/>
      <c r="N104" s="157"/>
      <c r="O104" s="157"/>
      <c r="P104" s="157"/>
      <c r="Q104" s="157"/>
      <c r="R104" s="158"/>
      <c r="S104" s="158"/>
      <c r="T104" s="158"/>
      <c r="U104" s="158"/>
      <c r="V104" s="158"/>
      <c r="W104" s="158"/>
      <c r="X104" s="158"/>
      <c r="Y104" s="158"/>
      <c r="Z104" s="148"/>
      <c r="AA104" s="148"/>
      <c r="AB104" s="148"/>
      <c r="AC104" s="148"/>
      <c r="AD104" s="148"/>
      <c r="AE104" s="148"/>
      <c r="AF104" s="148"/>
      <c r="AG104" s="148" t="s">
        <v>210</v>
      </c>
      <c r="AH104" s="148">
        <v>0</v>
      </c>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row>
    <row r="105" spans="1:60" ht="20.399999999999999" outlineLevel="1" x14ac:dyDescent="0.25">
      <c r="A105" s="167">
        <v>37</v>
      </c>
      <c r="B105" s="265" t="s">
        <v>353</v>
      </c>
      <c r="C105" s="264" t="s">
        <v>354</v>
      </c>
      <c r="D105" s="169" t="s">
        <v>204</v>
      </c>
      <c r="E105" s="170">
        <v>1449.55</v>
      </c>
      <c r="F105" s="171"/>
      <c r="G105" s="172">
        <f>ROUND(E105*F105,2)</f>
        <v>0</v>
      </c>
      <c r="H105" s="171"/>
      <c r="I105" s="172">
        <f>ROUND(E105*H105,2)</f>
        <v>0</v>
      </c>
      <c r="J105" s="171"/>
      <c r="K105" s="172">
        <f>ROUND(E105*J105,2)</f>
        <v>0</v>
      </c>
      <c r="L105" s="172">
        <v>21</v>
      </c>
      <c r="M105" s="172">
        <f>G105*(1+L105/100)</f>
        <v>0</v>
      </c>
      <c r="N105" s="170">
        <v>0.10373</v>
      </c>
      <c r="O105" s="170">
        <f>ROUND(E105*N105,2)</f>
        <v>150.36000000000001</v>
      </c>
      <c r="P105" s="170">
        <v>0</v>
      </c>
      <c r="Q105" s="170">
        <f>ROUND(E105*P105,2)</f>
        <v>0</v>
      </c>
      <c r="R105" s="172" t="s">
        <v>205</v>
      </c>
      <c r="S105" s="172" t="s">
        <v>177</v>
      </c>
      <c r="T105" s="173" t="s">
        <v>206</v>
      </c>
      <c r="U105" s="158">
        <v>1.4999999999999999E-2</v>
      </c>
      <c r="V105" s="158">
        <f>ROUND(E105*U105,2)</f>
        <v>21.74</v>
      </c>
      <c r="W105" s="158"/>
      <c r="X105" s="158" t="s">
        <v>207</v>
      </c>
      <c r="Y105" s="158" t="s">
        <v>180</v>
      </c>
      <c r="Z105" s="148"/>
      <c r="AA105" s="148"/>
      <c r="AB105" s="148"/>
      <c r="AC105" s="148"/>
      <c r="AD105" s="148"/>
      <c r="AE105" s="148"/>
      <c r="AF105" s="148"/>
      <c r="AG105" s="148" t="s">
        <v>208</v>
      </c>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row>
    <row r="106" spans="1:60" outlineLevel="2" x14ac:dyDescent="0.25">
      <c r="A106" s="155"/>
      <c r="B106" s="156"/>
      <c r="C106" s="190" t="s">
        <v>355</v>
      </c>
      <c r="D106" s="187"/>
      <c r="E106" s="188">
        <v>1449.55</v>
      </c>
      <c r="F106" s="158"/>
      <c r="G106" s="158"/>
      <c r="H106" s="158"/>
      <c r="I106" s="158"/>
      <c r="J106" s="158"/>
      <c r="K106" s="158"/>
      <c r="L106" s="158"/>
      <c r="M106" s="158"/>
      <c r="N106" s="157"/>
      <c r="O106" s="157"/>
      <c r="P106" s="157"/>
      <c r="Q106" s="157"/>
      <c r="R106" s="158"/>
      <c r="S106" s="158"/>
      <c r="T106" s="158"/>
      <c r="U106" s="158"/>
      <c r="V106" s="158"/>
      <c r="W106" s="158"/>
      <c r="X106" s="158"/>
      <c r="Y106" s="158"/>
      <c r="Z106" s="148"/>
      <c r="AA106" s="148"/>
      <c r="AB106" s="148"/>
      <c r="AC106" s="148"/>
      <c r="AD106" s="148"/>
      <c r="AE106" s="148"/>
      <c r="AF106" s="148"/>
      <c r="AG106" s="148" t="s">
        <v>210</v>
      </c>
      <c r="AH106" s="148">
        <v>0</v>
      </c>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row>
    <row r="107" spans="1:60" outlineLevel="1" x14ac:dyDescent="0.25">
      <c r="A107" s="167">
        <v>38</v>
      </c>
      <c r="B107" s="168" t="s">
        <v>356</v>
      </c>
      <c r="C107" s="183" t="s">
        <v>357</v>
      </c>
      <c r="D107" s="169" t="s">
        <v>204</v>
      </c>
      <c r="E107" s="170">
        <v>392.8</v>
      </c>
      <c r="F107" s="171"/>
      <c r="G107" s="172">
        <f>ROUND(E107*F107,2)</f>
        <v>0</v>
      </c>
      <c r="H107" s="171"/>
      <c r="I107" s="172">
        <f>ROUND(E107*H107,2)</f>
        <v>0</v>
      </c>
      <c r="J107" s="171"/>
      <c r="K107" s="172">
        <f>ROUND(E107*J107,2)</f>
        <v>0</v>
      </c>
      <c r="L107" s="172">
        <v>21</v>
      </c>
      <c r="M107" s="172">
        <f>G107*(1+L107/100)</f>
        <v>0</v>
      </c>
      <c r="N107" s="170">
        <v>7.3899999999999993E-2</v>
      </c>
      <c r="O107" s="170">
        <f>ROUND(E107*N107,2)</f>
        <v>29.03</v>
      </c>
      <c r="P107" s="170">
        <v>0</v>
      </c>
      <c r="Q107" s="170">
        <f>ROUND(E107*P107,2)</f>
        <v>0</v>
      </c>
      <c r="R107" s="172" t="s">
        <v>205</v>
      </c>
      <c r="S107" s="172" t="s">
        <v>177</v>
      </c>
      <c r="T107" s="173" t="s">
        <v>206</v>
      </c>
      <c r="U107" s="158">
        <v>0.45200000000000001</v>
      </c>
      <c r="V107" s="158">
        <f>ROUND(E107*U107,2)</f>
        <v>177.55</v>
      </c>
      <c r="W107" s="158"/>
      <c r="X107" s="158" t="s">
        <v>207</v>
      </c>
      <c r="Y107" s="158" t="s">
        <v>180</v>
      </c>
      <c r="Z107" s="148"/>
      <c r="AA107" s="148"/>
      <c r="AB107" s="148"/>
      <c r="AC107" s="148"/>
      <c r="AD107" s="148"/>
      <c r="AE107" s="148"/>
      <c r="AF107" s="148"/>
      <c r="AG107" s="148" t="s">
        <v>208</v>
      </c>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row>
    <row r="108" spans="1:60" ht="21" outlineLevel="2" x14ac:dyDescent="0.25">
      <c r="A108" s="155"/>
      <c r="B108" s="156"/>
      <c r="C108" s="254" t="s">
        <v>358</v>
      </c>
      <c r="D108" s="255"/>
      <c r="E108" s="255"/>
      <c r="F108" s="255"/>
      <c r="G108" s="255"/>
      <c r="H108" s="158"/>
      <c r="I108" s="158"/>
      <c r="J108" s="158"/>
      <c r="K108" s="158"/>
      <c r="L108" s="158"/>
      <c r="M108" s="158"/>
      <c r="N108" s="157"/>
      <c r="O108" s="157"/>
      <c r="P108" s="157"/>
      <c r="Q108" s="157"/>
      <c r="R108" s="158"/>
      <c r="S108" s="158"/>
      <c r="T108" s="158"/>
      <c r="U108" s="158"/>
      <c r="V108" s="158"/>
      <c r="W108" s="158"/>
      <c r="X108" s="158"/>
      <c r="Y108" s="158"/>
      <c r="Z108" s="148"/>
      <c r="AA108" s="148"/>
      <c r="AB108" s="148"/>
      <c r="AC108" s="148"/>
      <c r="AD108" s="148"/>
      <c r="AE108" s="148"/>
      <c r="AF108" s="148"/>
      <c r="AG108" s="148" t="s">
        <v>219</v>
      </c>
      <c r="AH108" s="148"/>
      <c r="AI108" s="148"/>
      <c r="AJ108" s="148"/>
      <c r="AK108" s="148"/>
      <c r="AL108" s="148"/>
      <c r="AM108" s="148"/>
      <c r="AN108" s="148"/>
      <c r="AO108" s="148"/>
      <c r="AP108" s="148"/>
      <c r="AQ108" s="148"/>
      <c r="AR108" s="148"/>
      <c r="AS108" s="148"/>
      <c r="AT108" s="148"/>
      <c r="AU108" s="148"/>
      <c r="AV108" s="148"/>
      <c r="AW108" s="148"/>
      <c r="AX108" s="148"/>
      <c r="AY108" s="148"/>
      <c r="AZ108" s="148"/>
      <c r="BA108" s="189" t="str">
        <f>C108</f>
        <v>s provedením lože z kameniva drceného, s vyplněním spár, s dvojitým hutněním a se smetením přebytečného materiálu na krajnici. S dodáním hmot pro lože a výplň spár.</v>
      </c>
      <c r="BB108" s="148"/>
      <c r="BC108" s="148"/>
      <c r="BD108" s="148"/>
      <c r="BE108" s="148"/>
      <c r="BF108" s="148"/>
      <c r="BG108" s="148"/>
      <c r="BH108" s="148"/>
    </row>
    <row r="109" spans="1:60" outlineLevel="2" x14ac:dyDescent="0.25">
      <c r="A109" s="155"/>
      <c r="B109" s="156"/>
      <c r="C109" s="190" t="s">
        <v>359</v>
      </c>
      <c r="D109" s="187"/>
      <c r="E109" s="188">
        <v>392.8</v>
      </c>
      <c r="F109" s="158"/>
      <c r="G109" s="158"/>
      <c r="H109" s="158"/>
      <c r="I109" s="158"/>
      <c r="J109" s="158"/>
      <c r="K109" s="158"/>
      <c r="L109" s="158"/>
      <c r="M109" s="158"/>
      <c r="N109" s="157"/>
      <c r="O109" s="157"/>
      <c r="P109" s="157"/>
      <c r="Q109" s="157"/>
      <c r="R109" s="158"/>
      <c r="S109" s="158"/>
      <c r="T109" s="158"/>
      <c r="U109" s="158"/>
      <c r="V109" s="158"/>
      <c r="W109" s="158"/>
      <c r="X109" s="158"/>
      <c r="Y109" s="158"/>
      <c r="Z109" s="148"/>
      <c r="AA109" s="148"/>
      <c r="AB109" s="148"/>
      <c r="AC109" s="148"/>
      <c r="AD109" s="148"/>
      <c r="AE109" s="148"/>
      <c r="AF109" s="148"/>
      <c r="AG109" s="148" t="s">
        <v>210</v>
      </c>
      <c r="AH109" s="148">
        <v>0</v>
      </c>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row>
    <row r="110" spans="1:60" outlineLevel="1" x14ac:dyDescent="0.25">
      <c r="A110" s="167">
        <v>39</v>
      </c>
      <c r="B110" s="168" t="s">
        <v>360</v>
      </c>
      <c r="C110" s="183" t="s">
        <v>361</v>
      </c>
      <c r="D110" s="169" t="s">
        <v>204</v>
      </c>
      <c r="E110" s="170">
        <v>95.7</v>
      </c>
      <c r="F110" s="171"/>
      <c r="G110" s="172">
        <f>ROUND(E110*F110,2)</f>
        <v>0</v>
      </c>
      <c r="H110" s="171"/>
      <c r="I110" s="172">
        <f>ROUND(E110*H110,2)</f>
        <v>0</v>
      </c>
      <c r="J110" s="171"/>
      <c r="K110" s="172">
        <f>ROUND(E110*J110,2)</f>
        <v>0</v>
      </c>
      <c r="L110" s="172">
        <v>21</v>
      </c>
      <c r="M110" s="172">
        <f>G110*(1+L110/100)</f>
        <v>0</v>
      </c>
      <c r="N110" s="170">
        <v>7.3899999999999993E-2</v>
      </c>
      <c r="O110" s="170">
        <f>ROUND(E110*N110,2)</f>
        <v>7.07</v>
      </c>
      <c r="P110" s="170">
        <v>0</v>
      </c>
      <c r="Q110" s="170">
        <f>ROUND(E110*P110,2)</f>
        <v>0</v>
      </c>
      <c r="R110" s="172" t="s">
        <v>205</v>
      </c>
      <c r="S110" s="172" t="s">
        <v>177</v>
      </c>
      <c r="T110" s="173" t="s">
        <v>206</v>
      </c>
      <c r="U110" s="158">
        <v>0.47799999999999998</v>
      </c>
      <c r="V110" s="158">
        <f>ROUND(E110*U110,2)</f>
        <v>45.74</v>
      </c>
      <c r="W110" s="158"/>
      <c r="X110" s="158" t="s">
        <v>207</v>
      </c>
      <c r="Y110" s="158" t="s">
        <v>180</v>
      </c>
      <c r="Z110" s="148"/>
      <c r="AA110" s="148"/>
      <c r="AB110" s="148"/>
      <c r="AC110" s="148"/>
      <c r="AD110" s="148"/>
      <c r="AE110" s="148"/>
      <c r="AF110" s="148"/>
      <c r="AG110" s="148" t="s">
        <v>208</v>
      </c>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row>
    <row r="111" spans="1:60" ht="21" outlineLevel="2" x14ac:dyDescent="0.25">
      <c r="A111" s="155"/>
      <c r="B111" s="156"/>
      <c r="C111" s="254" t="s">
        <v>358</v>
      </c>
      <c r="D111" s="255"/>
      <c r="E111" s="255"/>
      <c r="F111" s="255"/>
      <c r="G111" s="255"/>
      <c r="H111" s="158"/>
      <c r="I111" s="158"/>
      <c r="J111" s="158"/>
      <c r="K111" s="158"/>
      <c r="L111" s="158"/>
      <c r="M111" s="158"/>
      <c r="N111" s="157"/>
      <c r="O111" s="157"/>
      <c r="P111" s="157"/>
      <c r="Q111" s="157"/>
      <c r="R111" s="158"/>
      <c r="S111" s="158"/>
      <c r="T111" s="158"/>
      <c r="U111" s="158"/>
      <c r="V111" s="158"/>
      <c r="W111" s="158"/>
      <c r="X111" s="158"/>
      <c r="Y111" s="158"/>
      <c r="Z111" s="148"/>
      <c r="AA111" s="148"/>
      <c r="AB111" s="148"/>
      <c r="AC111" s="148"/>
      <c r="AD111" s="148"/>
      <c r="AE111" s="148"/>
      <c r="AF111" s="148"/>
      <c r="AG111" s="148" t="s">
        <v>219</v>
      </c>
      <c r="AH111" s="148"/>
      <c r="AI111" s="148"/>
      <c r="AJ111" s="148"/>
      <c r="AK111" s="148"/>
      <c r="AL111" s="148"/>
      <c r="AM111" s="148"/>
      <c r="AN111" s="148"/>
      <c r="AO111" s="148"/>
      <c r="AP111" s="148"/>
      <c r="AQ111" s="148"/>
      <c r="AR111" s="148"/>
      <c r="AS111" s="148"/>
      <c r="AT111" s="148"/>
      <c r="AU111" s="148"/>
      <c r="AV111" s="148"/>
      <c r="AW111" s="148"/>
      <c r="AX111" s="148"/>
      <c r="AY111" s="148"/>
      <c r="AZ111" s="148"/>
      <c r="BA111" s="189" t="str">
        <f>C111</f>
        <v>s provedením lože z kameniva drceného, s vyplněním spár, s dvojitým hutněním a se smetením přebytečného materiálu na krajnici. S dodáním hmot pro lože a výplň spár.</v>
      </c>
      <c r="BB111" s="148"/>
      <c r="BC111" s="148"/>
      <c r="BD111" s="148"/>
      <c r="BE111" s="148"/>
      <c r="BF111" s="148"/>
      <c r="BG111" s="148"/>
      <c r="BH111" s="148"/>
    </row>
    <row r="112" spans="1:60" outlineLevel="2" x14ac:dyDescent="0.25">
      <c r="A112" s="155"/>
      <c r="B112" s="156"/>
      <c r="C112" s="190" t="s">
        <v>362</v>
      </c>
      <c r="D112" s="187"/>
      <c r="E112" s="188">
        <v>95.7</v>
      </c>
      <c r="F112" s="158"/>
      <c r="G112" s="158"/>
      <c r="H112" s="158"/>
      <c r="I112" s="158"/>
      <c r="J112" s="158"/>
      <c r="K112" s="158"/>
      <c r="L112" s="158"/>
      <c r="M112" s="158"/>
      <c r="N112" s="157"/>
      <c r="O112" s="157"/>
      <c r="P112" s="157"/>
      <c r="Q112" s="157"/>
      <c r="R112" s="158"/>
      <c r="S112" s="158"/>
      <c r="T112" s="158"/>
      <c r="U112" s="158"/>
      <c r="V112" s="158"/>
      <c r="W112" s="158"/>
      <c r="X112" s="158"/>
      <c r="Y112" s="158"/>
      <c r="Z112" s="148"/>
      <c r="AA112" s="148"/>
      <c r="AB112" s="148"/>
      <c r="AC112" s="148"/>
      <c r="AD112" s="148"/>
      <c r="AE112" s="148"/>
      <c r="AF112" s="148"/>
      <c r="AG112" s="148" t="s">
        <v>210</v>
      </c>
      <c r="AH112" s="148">
        <v>0</v>
      </c>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row>
    <row r="113" spans="1:60" outlineLevel="1" x14ac:dyDescent="0.25">
      <c r="A113" s="167">
        <v>40</v>
      </c>
      <c r="B113" s="168" t="s">
        <v>363</v>
      </c>
      <c r="C113" s="183" t="s">
        <v>364</v>
      </c>
      <c r="D113" s="169" t="s">
        <v>204</v>
      </c>
      <c r="E113" s="170">
        <v>386.87</v>
      </c>
      <c r="F113" s="171"/>
      <c r="G113" s="172">
        <f>ROUND(E113*F113,2)</f>
        <v>0</v>
      </c>
      <c r="H113" s="171"/>
      <c r="I113" s="172">
        <f>ROUND(E113*H113,2)</f>
        <v>0</v>
      </c>
      <c r="J113" s="171"/>
      <c r="K113" s="172">
        <f>ROUND(E113*J113,2)</f>
        <v>0</v>
      </c>
      <c r="L113" s="172">
        <v>21</v>
      </c>
      <c r="M113" s="172">
        <f>G113*(1+L113/100)</f>
        <v>0</v>
      </c>
      <c r="N113" s="170">
        <v>0.129</v>
      </c>
      <c r="O113" s="170">
        <f>ROUND(E113*N113,2)</f>
        <v>49.91</v>
      </c>
      <c r="P113" s="170">
        <v>0</v>
      </c>
      <c r="Q113" s="170">
        <f>ROUND(E113*P113,2)</f>
        <v>0</v>
      </c>
      <c r="R113" s="172" t="s">
        <v>287</v>
      </c>
      <c r="S113" s="172" t="s">
        <v>177</v>
      </c>
      <c r="T113" s="173" t="s">
        <v>206</v>
      </c>
      <c r="U113" s="158">
        <v>0</v>
      </c>
      <c r="V113" s="158">
        <f>ROUND(E113*U113,2)</f>
        <v>0</v>
      </c>
      <c r="W113" s="158"/>
      <c r="X113" s="158" t="s">
        <v>288</v>
      </c>
      <c r="Y113" s="158" t="s">
        <v>180</v>
      </c>
      <c r="Z113" s="148"/>
      <c r="AA113" s="148"/>
      <c r="AB113" s="148"/>
      <c r="AC113" s="148"/>
      <c r="AD113" s="148"/>
      <c r="AE113" s="148"/>
      <c r="AF113" s="148"/>
      <c r="AG113" s="148" t="s">
        <v>289</v>
      </c>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row>
    <row r="114" spans="1:60" outlineLevel="2" x14ac:dyDescent="0.25">
      <c r="A114" s="155"/>
      <c r="B114" s="156"/>
      <c r="C114" s="190" t="s">
        <v>365</v>
      </c>
      <c r="D114" s="187"/>
      <c r="E114" s="188">
        <v>386.87</v>
      </c>
      <c r="F114" s="158"/>
      <c r="G114" s="158"/>
      <c r="H114" s="158"/>
      <c r="I114" s="158"/>
      <c r="J114" s="158"/>
      <c r="K114" s="158"/>
      <c r="L114" s="158"/>
      <c r="M114" s="158"/>
      <c r="N114" s="157"/>
      <c r="O114" s="157"/>
      <c r="P114" s="157"/>
      <c r="Q114" s="157"/>
      <c r="R114" s="158"/>
      <c r="S114" s="158"/>
      <c r="T114" s="158"/>
      <c r="U114" s="158"/>
      <c r="V114" s="158"/>
      <c r="W114" s="158"/>
      <c r="X114" s="158"/>
      <c r="Y114" s="158"/>
      <c r="Z114" s="148"/>
      <c r="AA114" s="148"/>
      <c r="AB114" s="148"/>
      <c r="AC114" s="148"/>
      <c r="AD114" s="148"/>
      <c r="AE114" s="148"/>
      <c r="AF114" s="148"/>
      <c r="AG114" s="148" t="s">
        <v>210</v>
      </c>
      <c r="AH114" s="148">
        <v>0</v>
      </c>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row>
    <row r="115" spans="1:60" ht="20.399999999999999" outlineLevel="1" x14ac:dyDescent="0.25">
      <c r="A115" s="167">
        <v>41</v>
      </c>
      <c r="B115" s="168" t="s">
        <v>366</v>
      </c>
      <c r="C115" s="183" t="s">
        <v>367</v>
      </c>
      <c r="D115" s="169" t="s">
        <v>204</v>
      </c>
      <c r="E115" s="170">
        <v>9.86</v>
      </c>
      <c r="F115" s="171"/>
      <c r="G115" s="172">
        <f>ROUND(E115*F115,2)</f>
        <v>0</v>
      </c>
      <c r="H115" s="171"/>
      <c r="I115" s="172">
        <f>ROUND(E115*H115,2)</f>
        <v>0</v>
      </c>
      <c r="J115" s="171"/>
      <c r="K115" s="172">
        <f>ROUND(E115*J115,2)</f>
        <v>0</v>
      </c>
      <c r="L115" s="172">
        <v>21</v>
      </c>
      <c r="M115" s="172">
        <f>G115*(1+L115/100)</f>
        <v>0</v>
      </c>
      <c r="N115" s="170">
        <v>0.13150000000000001</v>
      </c>
      <c r="O115" s="170">
        <f>ROUND(E115*N115,2)</f>
        <v>1.3</v>
      </c>
      <c r="P115" s="170">
        <v>0</v>
      </c>
      <c r="Q115" s="170">
        <f>ROUND(E115*P115,2)</f>
        <v>0</v>
      </c>
      <c r="R115" s="172" t="s">
        <v>287</v>
      </c>
      <c r="S115" s="172" t="s">
        <v>177</v>
      </c>
      <c r="T115" s="173" t="s">
        <v>206</v>
      </c>
      <c r="U115" s="158">
        <v>0</v>
      </c>
      <c r="V115" s="158">
        <f>ROUND(E115*U115,2)</f>
        <v>0</v>
      </c>
      <c r="W115" s="158"/>
      <c r="X115" s="158" t="s">
        <v>288</v>
      </c>
      <c r="Y115" s="158" t="s">
        <v>180</v>
      </c>
      <c r="Z115" s="148"/>
      <c r="AA115" s="148"/>
      <c r="AB115" s="148"/>
      <c r="AC115" s="148"/>
      <c r="AD115" s="148"/>
      <c r="AE115" s="148"/>
      <c r="AF115" s="148"/>
      <c r="AG115" s="148" t="s">
        <v>289</v>
      </c>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row>
    <row r="116" spans="1:60" outlineLevel="2" x14ac:dyDescent="0.25">
      <c r="A116" s="155"/>
      <c r="B116" s="156"/>
      <c r="C116" s="190" t="s">
        <v>368</v>
      </c>
      <c r="D116" s="187"/>
      <c r="E116" s="188">
        <v>9.86</v>
      </c>
      <c r="F116" s="158"/>
      <c r="G116" s="158"/>
      <c r="H116" s="158"/>
      <c r="I116" s="158"/>
      <c r="J116" s="158"/>
      <c r="K116" s="158"/>
      <c r="L116" s="158"/>
      <c r="M116" s="158"/>
      <c r="N116" s="157"/>
      <c r="O116" s="157"/>
      <c r="P116" s="157"/>
      <c r="Q116" s="157"/>
      <c r="R116" s="158"/>
      <c r="S116" s="158"/>
      <c r="T116" s="158"/>
      <c r="U116" s="158"/>
      <c r="V116" s="158"/>
      <c r="W116" s="158"/>
      <c r="X116" s="158"/>
      <c r="Y116" s="158"/>
      <c r="Z116" s="148"/>
      <c r="AA116" s="148"/>
      <c r="AB116" s="148"/>
      <c r="AC116" s="148"/>
      <c r="AD116" s="148"/>
      <c r="AE116" s="148"/>
      <c r="AF116" s="148"/>
      <c r="AG116" s="148" t="s">
        <v>210</v>
      </c>
      <c r="AH116" s="148">
        <v>0</v>
      </c>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row>
    <row r="117" spans="1:60" ht="20.399999999999999" outlineLevel="1" x14ac:dyDescent="0.25">
      <c r="A117" s="167">
        <v>42</v>
      </c>
      <c r="B117" s="168" t="s">
        <v>369</v>
      </c>
      <c r="C117" s="183" t="s">
        <v>370</v>
      </c>
      <c r="D117" s="169" t="s">
        <v>204</v>
      </c>
      <c r="E117" s="170">
        <v>25.76</v>
      </c>
      <c r="F117" s="171"/>
      <c r="G117" s="172">
        <f>ROUND(E117*F117,2)</f>
        <v>0</v>
      </c>
      <c r="H117" s="171"/>
      <c r="I117" s="172">
        <f>ROUND(E117*H117,2)</f>
        <v>0</v>
      </c>
      <c r="J117" s="171"/>
      <c r="K117" s="172">
        <f>ROUND(E117*J117,2)</f>
        <v>0</v>
      </c>
      <c r="L117" s="172">
        <v>21</v>
      </c>
      <c r="M117" s="172">
        <f>G117*(1+L117/100)</f>
        <v>0</v>
      </c>
      <c r="N117" s="170">
        <v>0.17824000000000001</v>
      </c>
      <c r="O117" s="170">
        <f>ROUND(E117*N117,2)</f>
        <v>4.59</v>
      </c>
      <c r="P117" s="170">
        <v>0</v>
      </c>
      <c r="Q117" s="170">
        <f>ROUND(E117*P117,2)</f>
        <v>0</v>
      </c>
      <c r="R117" s="172" t="s">
        <v>287</v>
      </c>
      <c r="S117" s="172" t="s">
        <v>177</v>
      </c>
      <c r="T117" s="173" t="s">
        <v>206</v>
      </c>
      <c r="U117" s="158">
        <v>0</v>
      </c>
      <c r="V117" s="158">
        <f>ROUND(E117*U117,2)</f>
        <v>0</v>
      </c>
      <c r="W117" s="158"/>
      <c r="X117" s="158" t="s">
        <v>288</v>
      </c>
      <c r="Y117" s="158" t="s">
        <v>180</v>
      </c>
      <c r="Z117" s="148"/>
      <c r="AA117" s="148"/>
      <c r="AB117" s="148"/>
      <c r="AC117" s="148"/>
      <c r="AD117" s="148"/>
      <c r="AE117" s="148"/>
      <c r="AF117" s="148"/>
      <c r="AG117" s="148" t="s">
        <v>289</v>
      </c>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row>
    <row r="118" spans="1:60" outlineLevel="2" x14ac:dyDescent="0.25">
      <c r="A118" s="155"/>
      <c r="B118" s="156"/>
      <c r="C118" s="190" t="s">
        <v>371</v>
      </c>
      <c r="D118" s="187"/>
      <c r="E118" s="188">
        <v>25.76</v>
      </c>
      <c r="F118" s="158"/>
      <c r="G118" s="158"/>
      <c r="H118" s="158"/>
      <c r="I118" s="158"/>
      <c r="J118" s="158"/>
      <c r="K118" s="158"/>
      <c r="L118" s="158"/>
      <c r="M118" s="158"/>
      <c r="N118" s="157"/>
      <c r="O118" s="157"/>
      <c r="P118" s="157"/>
      <c r="Q118" s="157"/>
      <c r="R118" s="158"/>
      <c r="S118" s="158"/>
      <c r="T118" s="158"/>
      <c r="U118" s="158"/>
      <c r="V118" s="158"/>
      <c r="W118" s="158"/>
      <c r="X118" s="158"/>
      <c r="Y118" s="158"/>
      <c r="Z118" s="148"/>
      <c r="AA118" s="148"/>
      <c r="AB118" s="148"/>
      <c r="AC118" s="148"/>
      <c r="AD118" s="148"/>
      <c r="AE118" s="148"/>
      <c r="AF118" s="148"/>
      <c r="AG118" s="148" t="s">
        <v>210</v>
      </c>
      <c r="AH118" s="148">
        <v>0</v>
      </c>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row>
    <row r="119" spans="1:60" outlineLevel="1" x14ac:dyDescent="0.25">
      <c r="A119" s="167">
        <v>43</v>
      </c>
      <c r="B119" s="168" t="s">
        <v>372</v>
      </c>
      <c r="C119" s="183" t="s">
        <v>373</v>
      </c>
      <c r="D119" s="169" t="s">
        <v>204</v>
      </c>
      <c r="E119" s="170">
        <v>70.900000000000006</v>
      </c>
      <c r="F119" s="171"/>
      <c r="G119" s="172">
        <f>ROUND(E119*F119,2)</f>
        <v>0</v>
      </c>
      <c r="H119" s="171"/>
      <c r="I119" s="172">
        <f>ROUND(E119*H119,2)</f>
        <v>0</v>
      </c>
      <c r="J119" s="171"/>
      <c r="K119" s="172">
        <f>ROUND(E119*J119,2)</f>
        <v>0</v>
      </c>
      <c r="L119" s="172">
        <v>21</v>
      </c>
      <c r="M119" s="172">
        <f>G119*(1+L119/100)</f>
        <v>0</v>
      </c>
      <c r="N119" s="170">
        <v>0.17244999999999999</v>
      </c>
      <c r="O119" s="170">
        <f>ROUND(E119*N119,2)</f>
        <v>12.23</v>
      </c>
      <c r="P119" s="170">
        <v>0</v>
      </c>
      <c r="Q119" s="170">
        <f>ROUND(E119*P119,2)</f>
        <v>0</v>
      </c>
      <c r="R119" s="172" t="s">
        <v>287</v>
      </c>
      <c r="S119" s="172" t="s">
        <v>177</v>
      </c>
      <c r="T119" s="173" t="s">
        <v>206</v>
      </c>
      <c r="U119" s="158">
        <v>0</v>
      </c>
      <c r="V119" s="158">
        <f>ROUND(E119*U119,2)</f>
        <v>0</v>
      </c>
      <c r="W119" s="158"/>
      <c r="X119" s="158" t="s">
        <v>288</v>
      </c>
      <c r="Y119" s="158" t="s">
        <v>180</v>
      </c>
      <c r="Z119" s="148"/>
      <c r="AA119" s="148"/>
      <c r="AB119" s="148"/>
      <c r="AC119" s="148"/>
      <c r="AD119" s="148"/>
      <c r="AE119" s="148"/>
      <c r="AF119" s="148"/>
      <c r="AG119" s="148" t="s">
        <v>289</v>
      </c>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row>
    <row r="120" spans="1:60" outlineLevel="2" x14ac:dyDescent="0.25">
      <c r="A120" s="155"/>
      <c r="B120" s="156"/>
      <c r="C120" s="190" t="s">
        <v>374</v>
      </c>
      <c r="D120" s="187"/>
      <c r="E120" s="188">
        <v>70.900000000000006</v>
      </c>
      <c r="F120" s="158"/>
      <c r="G120" s="158"/>
      <c r="H120" s="158"/>
      <c r="I120" s="158"/>
      <c r="J120" s="158"/>
      <c r="K120" s="158"/>
      <c r="L120" s="158"/>
      <c r="M120" s="158"/>
      <c r="N120" s="157"/>
      <c r="O120" s="157"/>
      <c r="P120" s="157"/>
      <c r="Q120" s="157"/>
      <c r="R120" s="158"/>
      <c r="S120" s="158"/>
      <c r="T120" s="158"/>
      <c r="U120" s="158"/>
      <c r="V120" s="158"/>
      <c r="W120" s="158"/>
      <c r="X120" s="158"/>
      <c r="Y120" s="158"/>
      <c r="Z120" s="148"/>
      <c r="AA120" s="148"/>
      <c r="AB120" s="148"/>
      <c r="AC120" s="148"/>
      <c r="AD120" s="148"/>
      <c r="AE120" s="148"/>
      <c r="AF120" s="148"/>
      <c r="AG120" s="148" t="s">
        <v>210</v>
      </c>
      <c r="AH120" s="148">
        <v>0</v>
      </c>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row>
    <row r="121" spans="1:60" x14ac:dyDescent="0.25">
      <c r="A121" s="160" t="s">
        <v>172</v>
      </c>
      <c r="B121" s="161" t="s">
        <v>130</v>
      </c>
      <c r="C121" s="181" t="s">
        <v>131</v>
      </c>
      <c r="D121" s="162"/>
      <c r="E121" s="163"/>
      <c r="F121" s="164"/>
      <c r="G121" s="164">
        <f>SUMIF(AG122:AG164,"&lt;&gt;NOR",G122:G164)</f>
        <v>0</v>
      </c>
      <c r="H121" s="164"/>
      <c r="I121" s="164">
        <f>SUM(I122:I164)</f>
        <v>0</v>
      </c>
      <c r="J121" s="164"/>
      <c r="K121" s="164">
        <f>SUM(K122:K164)</f>
        <v>0</v>
      </c>
      <c r="L121" s="164"/>
      <c r="M121" s="164">
        <f>SUM(M122:M164)</f>
        <v>0</v>
      </c>
      <c r="N121" s="163"/>
      <c r="O121" s="163">
        <f>SUM(O122:O164)</f>
        <v>15.989999999999997</v>
      </c>
      <c r="P121" s="163"/>
      <c r="Q121" s="163">
        <f>SUM(Q122:Q164)</f>
        <v>0</v>
      </c>
      <c r="R121" s="164"/>
      <c r="S121" s="164"/>
      <c r="T121" s="165"/>
      <c r="U121" s="159"/>
      <c r="V121" s="159">
        <f>SUM(V122:V164)</f>
        <v>131.46</v>
      </c>
      <c r="W121" s="159"/>
      <c r="X121" s="159"/>
      <c r="Y121" s="159"/>
      <c r="AG121" t="s">
        <v>173</v>
      </c>
    </row>
    <row r="122" spans="1:60" outlineLevel="1" x14ac:dyDescent="0.25">
      <c r="A122" s="167">
        <v>44</v>
      </c>
      <c r="B122" s="168" t="s">
        <v>375</v>
      </c>
      <c r="C122" s="183" t="s">
        <v>376</v>
      </c>
      <c r="D122" s="169" t="s">
        <v>306</v>
      </c>
      <c r="E122" s="170">
        <v>2</v>
      </c>
      <c r="F122" s="171"/>
      <c r="G122" s="172">
        <f>ROUND(E122*F122,2)</f>
        <v>0</v>
      </c>
      <c r="H122" s="171"/>
      <c r="I122" s="172">
        <f>ROUND(E122*H122,2)</f>
        <v>0</v>
      </c>
      <c r="J122" s="171"/>
      <c r="K122" s="172">
        <f>ROUND(E122*J122,2)</f>
        <v>0</v>
      </c>
      <c r="L122" s="172">
        <v>21</v>
      </c>
      <c r="M122" s="172">
        <f>G122*(1+L122/100)</f>
        <v>0</v>
      </c>
      <c r="N122" s="170">
        <v>0</v>
      </c>
      <c r="O122" s="170">
        <f>ROUND(E122*N122,2)</f>
        <v>0</v>
      </c>
      <c r="P122" s="170">
        <v>0</v>
      </c>
      <c r="Q122" s="170">
        <f>ROUND(E122*P122,2)</f>
        <v>0</v>
      </c>
      <c r="R122" s="172" t="s">
        <v>310</v>
      </c>
      <c r="S122" s="172" t="s">
        <v>177</v>
      </c>
      <c r="T122" s="173" t="s">
        <v>206</v>
      </c>
      <c r="U122" s="158">
        <v>6.6000000000000003E-2</v>
      </c>
      <c r="V122" s="158">
        <f>ROUND(E122*U122,2)</f>
        <v>0.13</v>
      </c>
      <c r="W122" s="158"/>
      <c r="X122" s="158" t="s">
        <v>207</v>
      </c>
      <c r="Y122" s="158" t="s">
        <v>180</v>
      </c>
      <c r="Z122" s="148"/>
      <c r="AA122" s="148"/>
      <c r="AB122" s="148"/>
      <c r="AC122" s="148"/>
      <c r="AD122" s="148"/>
      <c r="AE122" s="148"/>
      <c r="AF122" s="148"/>
      <c r="AG122" s="148" t="s">
        <v>208</v>
      </c>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row>
    <row r="123" spans="1:60" outlineLevel="2" x14ac:dyDescent="0.25">
      <c r="A123" s="155"/>
      <c r="B123" s="156"/>
      <c r="C123" s="254" t="s">
        <v>377</v>
      </c>
      <c r="D123" s="255"/>
      <c r="E123" s="255"/>
      <c r="F123" s="255"/>
      <c r="G123" s="255"/>
      <c r="H123" s="158"/>
      <c r="I123" s="158"/>
      <c r="J123" s="158"/>
      <c r="K123" s="158"/>
      <c r="L123" s="158"/>
      <c r="M123" s="158"/>
      <c r="N123" s="157"/>
      <c r="O123" s="157"/>
      <c r="P123" s="157"/>
      <c r="Q123" s="157"/>
      <c r="R123" s="158"/>
      <c r="S123" s="158"/>
      <c r="T123" s="158"/>
      <c r="U123" s="158"/>
      <c r="V123" s="158"/>
      <c r="W123" s="158"/>
      <c r="X123" s="158"/>
      <c r="Y123" s="158"/>
      <c r="Z123" s="148"/>
      <c r="AA123" s="148"/>
      <c r="AB123" s="148"/>
      <c r="AC123" s="148"/>
      <c r="AD123" s="148"/>
      <c r="AE123" s="148"/>
      <c r="AF123" s="148"/>
      <c r="AG123" s="148" t="s">
        <v>219</v>
      </c>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row>
    <row r="124" spans="1:60" outlineLevel="2" x14ac:dyDescent="0.25">
      <c r="A124" s="155"/>
      <c r="B124" s="156"/>
      <c r="C124" s="190" t="s">
        <v>378</v>
      </c>
      <c r="D124" s="187"/>
      <c r="E124" s="188">
        <v>2</v>
      </c>
      <c r="F124" s="158"/>
      <c r="G124" s="158"/>
      <c r="H124" s="158"/>
      <c r="I124" s="158"/>
      <c r="J124" s="158"/>
      <c r="K124" s="158"/>
      <c r="L124" s="158"/>
      <c r="M124" s="158"/>
      <c r="N124" s="157"/>
      <c r="O124" s="157"/>
      <c r="P124" s="157"/>
      <c r="Q124" s="157"/>
      <c r="R124" s="158"/>
      <c r="S124" s="158"/>
      <c r="T124" s="158"/>
      <c r="U124" s="158"/>
      <c r="V124" s="158"/>
      <c r="W124" s="158"/>
      <c r="X124" s="158"/>
      <c r="Y124" s="158"/>
      <c r="Z124" s="148"/>
      <c r="AA124" s="148"/>
      <c r="AB124" s="148"/>
      <c r="AC124" s="148"/>
      <c r="AD124" s="148"/>
      <c r="AE124" s="148"/>
      <c r="AF124" s="148"/>
      <c r="AG124" s="148" t="s">
        <v>210</v>
      </c>
      <c r="AH124" s="148">
        <v>0</v>
      </c>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row>
    <row r="125" spans="1:60" ht="20.399999999999999" outlineLevel="1" x14ac:dyDescent="0.25">
      <c r="A125" s="167">
        <v>45</v>
      </c>
      <c r="B125" s="168" t="s">
        <v>379</v>
      </c>
      <c r="C125" s="183" t="s">
        <v>380</v>
      </c>
      <c r="D125" s="169" t="s">
        <v>315</v>
      </c>
      <c r="E125" s="170">
        <v>1</v>
      </c>
      <c r="F125" s="171"/>
      <c r="G125" s="172">
        <f>ROUND(E125*F125,2)</f>
        <v>0</v>
      </c>
      <c r="H125" s="171"/>
      <c r="I125" s="172">
        <f>ROUND(E125*H125,2)</f>
        <v>0</v>
      </c>
      <c r="J125" s="171"/>
      <c r="K125" s="172">
        <f>ROUND(E125*J125,2)</f>
        <v>0</v>
      </c>
      <c r="L125" s="172">
        <v>21</v>
      </c>
      <c r="M125" s="172">
        <f>G125*(1+L125/100)</f>
        <v>0</v>
      </c>
      <c r="N125" s="170">
        <v>3.0000000000000001E-5</v>
      </c>
      <c r="O125" s="170">
        <f>ROUND(E125*N125,2)</f>
        <v>0</v>
      </c>
      <c r="P125" s="170">
        <v>0</v>
      </c>
      <c r="Q125" s="170">
        <f>ROUND(E125*P125,2)</f>
        <v>0</v>
      </c>
      <c r="R125" s="172" t="s">
        <v>310</v>
      </c>
      <c r="S125" s="172" t="s">
        <v>177</v>
      </c>
      <c r="T125" s="173" t="s">
        <v>206</v>
      </c>
      <c r="U125" s="158">
        <v>0.33</v>
      </c>
      <c r="V125" s="158">
        <f>ROUND(E125*U125,2)</f>
        <v>0.33</v>
      </c>
      <c r="W125" s="158"/>
      <c r="X125" s="158" t="s">
        <v>207</v>
      </c>
      <c r="Y125" s="158" t="s">
        <v>180</v>
      </c>
      <c r="Z125" s="148"/>
      <c r="AA125" s="148"/>
      <c r="AB125" s="148"/>
      <c r="AC125" s="148"/>
      <c r="AD125" s="148"/>
      <c r="AE125" s="148"/>
      <c r="AF125" s="148"/>
      <c r="AG125" s="148" t="s">
        <v>208</v>
      </c>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row>
    <row r="126" spans="1:60" outlineLevel="2" x14ac:dyDescent="0.25">
      <c r="A126" s="155"/>
      <c r="B126" s="156"/>
      <c r="C126" s="254" t="s">
        <v>311</v>
      </c>
      <c r="D126" s="255"/>
      <c r="E126" s="255"/>
      <c r="F126" s="255"/>
      <c r="G126" s="255"/>
      <c r="H126" s="158"/>
      <c r="I126" s="158"/>
      <c r="J126" s="158"/>
      <c r="K126" s="158"/>
      <c r="L126" s="158"/>
      <c r="M126" s="158"/>
      <c r="N126" s="157"/>
      <c r="O126" s="157"/>
      <c r="P126" s="157"/>
      <c r="Q126" s="157"/>
      <c r="R126" s="158"/>
      <c r="S126" s="158"/>
      <c r="T126" s="158"/>
      <c r="U126" s="158"/>
      <c r="V126" s="158"/>
      <c r="W126" s="158"/>
      <c r="X126" s="158"/>
      <c r="Y126" s="158"/>
      <c r="Z126" s="148"/>
      <c r="AA126" s="148"/>
      <c r="AB126" s="148"/>
      <c r="AC126" s="148"/>
      <c r="AD126" s="148"/>
      <c r="AE126" s="148"/>
      <c r="AF126" s="148"/>
      <c r="AG126" s="148" t="s">
        <v>219</v>
      </c>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row>
    <row r="127" spans="1:60" outlineLevel="2" x14ac:dyDescent="0.25">
      <c r="A127" s="155"/>
      <c r="B127" s="156"/>
      <c r="C127" s="258" t="s">
        <v>381</v>
      </c>
      <c r="D127" s="259"/>
      <c r="E127" s="259"/>
      <c r="F127" s="259"/>
      <c r="G127" s="259"/>
      <c r="H127" s="158"/>
      <c r="I127" s="158"/>
      <c r="J127" s="158"/>
      <c r="K127" s="158"/>
      <c r="L127" s="158"/>
      <c r="M127" s="158"/>
      <c r="N127" s="157"/>
      <c r="O127" s="157"/>
      <c r="P127" s="157"/>
      <c r="Q127" s="157"/>
      <c r="R127" s="158"/>
      <c r="S127" s="158"/>
      <c r="T127" s="158"/>
      <c r="U127" s="158"/>
      <c r="V127" s="158"/>
      <c r="W127" s="158"/>
      <c r="X127" s="158"/>
      <c r="Y127" s="158"/>
      <c r="Z127" s="148"/>
      <c r="AA127" s="148"/>
      <c r="AB127" s="148"/>
      <c r="AC127" s="148"/>
      <c r="AD127" s="148"/>
      <c r="AE127" s="148"/>
      <c r="AF127" s="148"/>
      <c r="AG127" s="148" t="s">
        <v>346</v>
      </c>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row>
    <row r="128" spans="1:60" outlineLevel="2" x14ac:dyDescent="0.25">
      <c r="A128" s="155"/>
      <c r="B128" s="156"/>
      <c r="C128" s="190" t="s">
        <v>382</v>
      </c>
      <c r="D128" s="187"/>
      <c r="E128" s="188">
        <v>1</v>
      </c>
      <c r="F128" s="158"/>
      <c r="G128" s="158"/>
      <c r="H128" s="158"/>
      <c r="I128" s="158"/>
      <c r="J128" s="158"/>
      <c r="K128" s="158"/>
      <c r="L128" s="158"/>
      <c r="M128" s="158"/>
      <c r="N128" s="157"/>
      <c r="O128" s="157"/>
      <c r="P128" s="157"/>
      <c r="Q128" s="157"/>
      <c r="R128" s="158"/>
      <c r="S128" s="158"/>
      <c r="T128" s="158"/>
      <c r="U128" s="158"/>
      <c r="V128" s="158"/>
      <c r="W128" s="158"/>
      <c r="X128" s="158"/>
      <c r="Y128" s="158"/>
      <c r="Z128" s="148"/>
      <c r="AA128" s="148"/>
      <c r="AB128" s="148"/>
      <c r="AC128" s="148"/>
      <c r="AD128" s="148"/>
      <c r="AE128" s="148"/>
      <c r="AF128" s="148"/>
      <c r="AG128" s="148" t="s">
        <v>210</v>
      </c>
      <c r="AH128" s="148">
        <v>0</v>
      </c>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row>
    <row r="129" spans="1:60" ht="20.399999999999999" outlineLevel="1" x14ac:dyDescent="0.25">
      <c r="A129" s="167">
        <v>46</v>
      </c>
      <c r="B129" s="168" t="s">
        <v>383</v>
      </c>
      <c r="C129" s="183" t="s">
        <v>384</v>
      </c>
      <c r="D129" s="169" t="s">
        <v>315</v>
      </c>
      <c r="E129" s="170">
        <v>8</v>
      </c>
      <c r="F129" s="171"/>
      <c r="G129" s="172">
        <f>ROUND(E129*F129,2)</f>
        <v>0</v>
      </c>
      <c r="H129" s="171"/>
      <c r="I129" s="172">
        <f>ROUND(E129*H129,2)</f>
        <v>0</v>
      </c>
      <c r="J129" s="171"/>
      <c r="K129" s="172">
        <f>ROUND(E129*J129,2)</f>
        <v>0</v>
      </c>
      <c r="L129" s="172">
        <v>21</v>
      </c>
      <c r="M129" s="172">
        <f>G129*(1+L129/100)</f>
        <v>0</v>
      </c>
      <c r="N129" s="170">
        <v>1.0000000000000001E-5</v>
      </c>
      <c r="O129" s="170">
        <f>ROUND(E129*N129,2)</f>
        <v>0</v>
      </c>
      <c r="P129" s="170">
        <v>0</v>
      </c>
      <c r="Q129" s="170">
        <f>ROUND(E129*P129,2)</f>
        <v>0</v>
      </c>
      <c r="R129" s="172" t="s">
        <v>310</v>
      </c>
      <c r="S129" s="172" t="s">
        <v>177</v>
      </c>
      <c r="T129" s="173" t="s">
        <v>206</v>
      </c>
      <c r="U129" s="158">
        <v>0.18</v>
      </c>
      <c r="V129" s="158">
        <f>ROUND(E129*U129,2)</f>
        <v>1.44</v>
      </c>
      <c r="W129" s="158"/>
      <c r="X129" s="158" t="s">
        <v>207</v>
      </c>
      <c r="Y129" s="158" t="s">
        <v>180</v>
      </c>
      <c r="Z129" s="148"/>
      <c r="AA129" s="148"/>
      <c r="AB129" s="148"/>
      <c r="AC129" s="148"/>
      <c r="AD129" s="148"/>
      <c r="AE129" s="148"/>
      <c r="AF129" s="148"/>
      <c r="AG129" s="148" t="s">
        <v>208</v>
      </c>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row>
    <row r="130" spans="1:60" outlineLevel="2" x14ac:dyDescent="0.25">
      <c r="A130" s="155"/>
      <c r="B130" s="156"/>
      <c r="C130" s="254" t="s">
        <v>311</v>
      </c>
      <c r="D130" s="255"/>
      <c r="E130" s="255"/>
      <c r="F130" s="255"/>
      <c r="G130" s="255"/>
      <c r="H130" s="158"/>
      <c r="I130" s="158"/>
      <c r="J130" s="158"/>
      <c r="K130" s="158"/>
      <c r="L130" s="158"/>
      <c r="M130" s="158"/>
      <c r="N130" s="157"/>
      <c r="O130" s="157"/>
      <c r="P130" s="157"/>
      <c r="Q130" s="157"/>
      <c r="R130" s="158"/>
      <c r="S130" s="158"/>
      <c r="T130" s="158"/>
      <c r="U130" s="158"/>
      <c r="V130" s="158"/>
      <c r="W130" s="158"/>
      <c r="X130" s="158"/>
      <c r="Y130" s="158"/>
      <c r="Z130" s="148"/>
      <c r="AA130" s="148"/>
      <c r="AB130" s="148"/>
      <c r="AC130" s="148"/>
      <c r="AD130" s="148"/>
      <c r="AE130" s="148"/>
      <c r="AF130" s="148"/>
      <c r="AG130" s="148" t="s">
        <v>219</v>
      </c>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row>
    <row r="131" spans="1:60" outlineLevel="2" x14ac:dyDescent="0.25">
      <c r="A131" s="155"/>
      <c r="B131" s="156"/>
      <c r="C131" s="190" t="s">
        <v>385</v>
      </c>
      <c r="D131" s="187"/>
      <c r="E131" s="188">
        <v>8</v>
      </c>
      <c r="F131" s="158"/>
      <c r="G131" s="158"/>
      <c r="H131" s="158"/>
      <c r="I131" s="158"/>
      <c r="J131" s="158"/>
      <c r="K131" s="158"/>
      <c r="L131" s="158"/>
      <c r="M131" s="158"/>
      <c r="N131" s="157"/>
      <c r="O131" s="157"/>
      <c r="P131" s="157"/>
      <c r="Q131" s="157"/>
      <c r="R131" s="158"/>
      <c r="S131" s="158"/>
      <c r="T131" s="158"/>
      <c r="U131" s="158"/>
      <c r="V131" s="158"/>
      <c r="W131" s="158"/>
      <c r="X131" s="158"/>
      <c r="Y131" s="158"/>
      <c r="Z131" s="148"/>
      <c r="AA131" s="148"/>
      <c r="AB131" s="148"/>
      <c r="AC131" s="148"/>
      <c r="AD131" s="148"/>
      <c r="AE131" s="148"/>
      <c r="AF131" s="148"/>
      <c r="AG131" s="148" t="s">
        <v>210</v>
      </c>
      <c r="AH131" s="148">
        <v>0</v>
      </c>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row>
    <row r="132" spans="1:60" outlineLevel="1" x14ac:dyDescent="0.25">
      <c r="A132" s="167">
        <v>47</v>
      </c>
      <c r="B132" s="168" t="s">
        <v>386</v>
      </c>
      <c r="C132" s="183" t="s">
        <v>387</v>
      </c>
      <c r="D132" s="169" t="s">
        <v>315</v>
      </c>
      <c r="E132" s="170">
        <v>2</v>
      </c>
      <c r="F132" s="171"/>
      <c r="G132" s="172">
        <f>ROUND(E132*F132,2)</f>
        <v>0</v>
      </c>
      <c r="H132" s="171"/>
      <c r="I132" s="172">
        <f>ROUND(E132*H132,2)</f>
        <v>0</v>
      </c>
      <c r="J132" s="171"/>
      <c r="K132" s="172">
        <f>ROUND(E132*J132,2)</f>
        <v>0</v>
      </c>
      <c r="L132" s="172">
        <v>21</v>
      </c>
      <c r="M132" s="172">
        <f>G132*(1+L132/100)</f>
        <v>0</v>
      </c>
      <c r="N132" s="170">
        <v>0.14494000000000001</v>
      </c>
      <c r="O132" s="170">
        <f>ROUND(E132*N132,2)</f>
        <v>0.28999999999999998</v>
      </c>
      <c r="P132" s="170">
        <v>0</v>
      </c>
      <c r="Q132" s="170">
        <f>ROUND(E132*P132,2)</f>
        <v>0</v>
      </c>
      <c r="R132" s="172" t="s">
        <v>310</v>
      </c>
      <c r="S132" s="172" t="s">
        <v>177</v>
      </c>
      <c r="T132" s="173" t="s">
        <v>206</v>
      </c>
      <c r="U132" s="158">
        <v>5.024</v>
      </c>
      <c r="V132" s="158">
        <f>ROUND(E132*U132,2)</f>
        <v>10.050000000000001</v>
      </c>
      <c r="W132" s="158"/>
      <c r="X132" s="158" t="s">
        <v>207</v>
      </c>
      <c r="Y132" s="158" t="s">
        <v>180</v>
      </c>
      <c r="Z132" s="148"/>
      <c r="AA132" s="148"/>
      <c r="AB132" s="148"/>
      <c r="AC132" s="148"/>
      <c r="AD132" s="148"/>
      <c r="AE132" s="148"/>
      <c r="AF132" s="148"/>
      <c r="AG132" s="148" t="s">
        <v>208</v>
      </c>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row>
    <row r="133" spans="1:60" outlineLevel="2" x14ac:dyDescent="0.25">
      <c r="A133" s="155"/>
      <c r="B133" s="156"/>
      <c r="C133" s="254" t="s">
        <v>388</v>
      </c>
      <c r="D133" s="255"/>
      <c r="E133" s="255"/>
      <c r="F133" s="255"/>
      <c r="G133" s="255"/>
      <c r="H133" s="158"/>
      <c r="I133" s="158"/>
      <c r="J133" s="158"/>
      <c r="K133" s="158"/>
      <c r="L133" s="158"/>
      <c r="M133" s="158"/>
      <c r="N133" s="157"/>
      <c r="O133" s="157"/>
      <c r="P133" s="157"/>
      <c r="Q133" s="157"/>
      <c r="R133" s="158"/>
      <c r="S133" s="158"/>
      <c r="T133" s="158"/>
      <c r="U133" s="158"/>
      <c r="V133" s="158"/>
      <c r="W133" s="158"/>
      <c r="X133" s="158"/>
      <c r="Y133" s="158"/>
      <c r="Z133" s="148"/>
      <c r="AA133" s="148"/>
      <c r="AB133" s="148"/>
      <c r="AC133" s="148"/>
      <c r="AD133" s="148"/>
      <c r="AE133" s="148"/>
      <c r="AF133" s="148"/>
      <c r="AG133" s="148" t="s">
        <v>219</v>
      </c>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row>
    <row r="134" spans="1:60" outlineLevel="2" x14ac:dyDescent="0.25">
      <c r="A134" s="155"/>
      <c r="B134" s="156"/>
      <c r="C134" s="190" t="s">
        <v>389</v>
      </c>
      <c r="D134" s="187"/>
      <c r="E134" s="188">
        <v>2</v>
      </c>
      <c r="F134" s="158"/>
      <c r="G134" s="158"/>
      <c r="H134" s="158"/>
      <c r="I134" s="158"/>
      <c r="J134" s="158"/>
      <c r="K134" s="158"/>
      <c r="L134" s="158"/>
      <c r="M134" s="158"/>
      <c r="N134" s="157"/>
      <c r="O134" s="157"/>
      <c r="P134" s="157"/>
      <c r="Q134" s="157"/>
      <c r="R134" s="158"/>
      <c r="S134" s="158"/>
      <c r="T134" s="158"/>
      <c r="U134" s="158"/>
      <c r="V134" s="158"/>
      <c r="W134" s="158"/>
      <c r="X134" s="158"/>
      <c r="Y134" s="158"/>
      <c r="Z134" s="148"/>
      <c r="AA134" s="148"/>
      <c r="AB134" s="148"/>
      <c r="AC134" s="148"/>
      <c r="AD134" s="148"/>
      <c r="AE134" s="148"/>
      <c r="AF134" s="148"/>
      <c r="AG134" s="148" t="s">
        <v>210</v>
      </c>
      <c r="AH134" s="148">
        <v>0</v>
      </c>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row>
    <row r="135" spans="1:60" outlineLevel="1" x14ac:dyDescent="0.25">
      <c r="A135" s="167">
        <v>48</v>
      </c>
      <c r="B135" s="168" t="s">
        <v>390</v>
      </c>
      <c r="C135" s="183" t="s">
        <v>391</v>
      </c>
      <c r="D135" s="169" t="s">
        <v>315</v>
      </c>
      <c r="E135" s="170">
        <v>30</v>
      </c>
      <c r="F135" s="171"/>
      <c r="G135" s="172">
        <f>ROUND(E135*F135,2)</f>
        <v>0</v>
      </c>
      <c r="H135" s="171"/>
      <c r="I135" s="172">
        <f>ROUND(E135*H135,2)</f>
        <v>0</v>
      </c>
      <c r="J135" s="171"/>
      <c r="K135" s="172">
        <f>ROUND(E135*J135,2)</f>
        <v>0</v>
      </c>
      <c r="L135" s="172">
        <v>21</v>
      </c>
      <c r="M135" s="172">
        <f>G135*(1+L135/100)</f>
        <v>0</v>
      </c>
      <c r="N135" s="170">
        <v>0.43093999999999999</v>
      </c>
      <c r="O135" s="170">
        <f>ROUND(E135*N135,2)</f>
        <v>12.93</v>
      </c>
      <c r="P135" s="170">
        <v>0</v>
      </c>
      <c r="Q135" s="170">
        <f>ROUND(E135*P135,2)</f>
        <v>0</v>
      </c>
      <c r="R135" s="172" t="s">
        <v>205</v>
      </c>
      <c r="S135" s="172" t="s">
        <v>177</v>
      </c>
      <c r="T135" s="173" t="s">
        <v>206</v>
      </c>
      <c r="U135" s="158">
        <v>3.8170000000000002</v>
      </c>
      <c r="V135" s="158">
        <f>ROUND(E135*U135,2)</f>
        <v>114.51</v>
      </c>
      <c r="W135" s="158"/>
      <c r="X135" s="158" t="s">
        <v>207</v>
      </c>
      <c r="Y135" s="158" t="s">
        <v>180</v>
      </c>
      <c r="Z135" s="148"/>
      <c r="AA135" s="148"/>
      <c r="AB135" s="148"/>
      <c r="AC135" s="148"/>
      <c r="AD135" s="148"/>
      <c r="AE135" s="148"/>
      <c r="AF135" s="148"/>
      <c r="AG135" s="148" t="s">
        <v>208</v>
      </c>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row>
    <row r="136" spans="1:60" ht="31.2" outlineLevel="2" x14ac:dyDescent="0.25">
      <c r="A136" s="155"/>
      <c r="B136" s="156"/>
      <c r="C136" s="254" t="s">
        <v>392</v>
      </c>
      <c r="D136" s="255"/>
      <c r="E136" s="255"/>
      <c r="F136" s="255"/>
      <c r="G136" s="255"/>
      <c r="H136" s="158"/>
      <c r="I136" s="158"/>
      <c r="J136" s="158"/>
      <c r="K136" s="158"/>
      <c r="L136" s="158"/>
      <c r="M136" s="158"/>
      <c r="N136" s="157"/>
      <c r="O136" s="157"/>
      <c r="P136" s="157"/>
      <c r="Q136" s="157"/>
      <c r="R136" s="158"/>
      <c r="S136" s="158"/>
      <c r="T136" s="158"/>
      <c r="U136" s="158"/>
      <c r="V136" s="158"/>
      <c r="W136" s="158"/>
      <c r="X136" s="158"/>
      <c r="Y136" s="158"/>
      <c r="Z136" s="148"/>
      <c r="AA136" s="148"/>
      <c r="AB136" s="148"/>
      <c r="AC136" s="148"/>
      <c r="AD136" s="148"/>
      <c r="AE136" s="148"/>
      <c r="AF136" s="148"/>
      <c r="AG136" s="148" t="s">
        <v>219</v>
      </c>
      <c r="AH136" s="148"/>
      <c r="AI136" s="148"/>
      <c r="AJ136" s="148"/>
      <c r="AK136" s="148"/>
      <c r="AL136" s="148"/>
      <c r="AM136" s="148"/>
      <c r="AN136" s="148"/>
      <c r="AO136" s="148"/>
      <c r="AP136" s="148"/>
      <c r="AQ136" s="148"/>
      <c r="AR136" s="148"/>
      <c r="AS136" s="148"/>
      <c r="AT136" s="148"/>
      <c r="AU136" s="148"/>
      <c r="AV136" s="148"/>
      <c r="AW136" s="148"/>
      <c r="AX136" s="148"/>
      <c r="AY136" s="148"/>
      <c r="AZ136" s="148"/>
      <c r="BA136" s="189" t="str">
        <f>C136</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136" s="148"/>
      <c r="BC136" s="148"/>
      <c r="BD136" s="148"/>
      <c r="BE136" s="148"/>
      <c r="BF136" s="148"/>
      <c r="BG136" s="148"/>
      <c r="BH136" s="148"/>
    </row>
    <row r="137" spans="1:60" outlineLevel="2" x14ac:dyDescent="0.25">
      <c r="A137" s="155"/>
      <c r="B137" s="156"/>
      <c r="C137" s="190" t="s">
        <v>393</v>
      </c>
      <c r="D137" s="187"/>
      <c r="E137" s="188">
        <v>30</v>
      </c>
      <c r="F137" s="158"/>
      <c r="G137" s="158"/>
      <c r="H137" s="158"/>
      <c r="I137" s="158"/>
      <c r="J137" s="158"/>
      <c r="K137" s="158"/>
      <c r="L137" s="158"/>
      <c r="M137" s="158"/>
      <c r="N137" s="157"/>
      <c r="O137" s="157"/>
      <c r="P137" s="157"/>
      <c r="Q137" s="157"/>
      <c r="R137" s="158"/>
      <c r="S137" s="158"/>
      <c r="T137" s="158"/>
      <c r="U137" s="158"/>
      <c r="V137" s="158"/>
      <c r="W137" s="158"/>
      <c r="X137" s="158"/>
      <c r="Y137" s="158"/>
      <c r="Z137" s="148"/>
      <c r="AA137" s="148"/>
      <c r="AB137" s="148"/>
      <c r="AC137" s="148"/>
      <c r="AD137" s="148"/>
      <c r="AE137" s="148"/>
      <c r="AF137" s="148"/>
      <c r="AG137" s="148" t="s">
        <v>210</v>
      </c>
      <c r="AH137" s="148">
        <v>0</v>
      </c>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row>
    <row r="138" spans="1:60" outlineLevel="1" x14ac:dyDescent="0.25">
      <c r="A138" s="167">
        <v>49</v>
      </c>
      <c r="B138" s="168" t="s">
        <v>394</v>
      </c>
      <c r="C138" s="183" t="s">
        <v>395</v>
      </c>
      <c r="D138" s="169" t="s">
        <v>315</v>
      </c>
      <c r="E138" s="170">
        <v>2</v>
      </c>
      <c r="F138" s="171"/>
      <c r="G138" s="172">
        <f>ROUND(E138*F138,2)</f>
        <v>0</v>
      </c>
      <c r="H138" s="171"/>
      <c r="I138" s="172">
        <f>ROUND(E138*H138,2)</f>
        <v>0</v>
      </c>
      <c r="J138" s="171"/>
      <c r="K138" s="172">
        <f>ROUND(E138*J138,2)</f>
        <v>0</v>
      </c>
      <c r="L138" s="172">
        <v>21</v>
      </c>
      <c r="M138" s="172">
        <f>G138*(1+L138/100)</f>
        <v>0</v>
      </c>
      <c r="N138" s="170">
        <v>9.3600000000000003E-3</v>
      </c>
      <c r="O138" s="170">
        <f>ROUND(E138*N138,2)</f>
        <v>0.02</v>
      </c>
      <c r="P138" s="170">
        <v>0</v>
      </c>
      <c r="Q138" s="170">
        <f>ROUND(E138*P138,2)</f>
        <v>0</v>
      </c>
      <c r="R138" s="172"/>
      <c r="S138" s="172" t="s">
        <v>177</v>
      </c>
      <c r="T138" s="173" t="s">
        <v>206</v>
      </c>
      <c r="U138" s="158">
        <v>1.6</v>
      </c>
      <c r="V138" s="158">
        <f>ROUND(E138*U138,2)</f>
        <v>3.2</v>
      </c>
      <c r="W138" s="158"/>
      <c r="X138" s="158" t="s">
        <v>207</v>
      </c>
      <c r="Y138" s="158" t="s">
        <v>180</v>
      </c>
      <c r="Z138" s="148"/>
      <c r="AA138" s="148"/>
      <c r="AB138" s="148"/>
      <c r="AC138" s="148"/>
      <c r="AD138" s="148"/>
      <c r="AE138" s="148"/>
      <c r="AF138" s="148"/>
      <c r="AG138" s="148" t="s">
        <v>208</v>
      </c>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row>
    <row r="139" spans="1:60" outlineLevel="2" x14ac:dyDescent="0.25">
      <c r="A139" s="155"/>
      <c r="B139" s="156"/>
      <c r="C139" s="190" t="s">
        <v>396</v>
      </c>
      <c r="D139" s="187"/>
      <c r="E139" s="188">
        <v>2</v>
      </c>
      <c r="F139" s="158"/>
      <c r="G139" s="158"/>
      <c r="H139" s="158"/>
      <c r="I139" s="158"/>
      <c r="J139" s="158"/>
      <c r="K139" s="158"/>
      <c r="L139" s="158"/>
      <c r="M139" s="158"/>
      <c r="N139" s="157"/>
      <c r="O139" s="157"/>
      <c r="P139" s="157"/>
      <c r="Q139" s="157"/>
      <c r="R139" s="158"/>
      <c r="S139" s="158"/>
      <c r="T139" s="158"/>
      <c r="U139" s="158"/>
      <c r="V139" s="158"/>
      <c r="W139" s="158"/>
      <c r="X139" s="158"/>
      <c r="Y139" s="158"/>
      <c r="Z139" s="148"/>
      <c r="AA139" s="148"/>
      <c r="AB139" s="148"/>
      <c r="AC139" s="148"/>
      <c r="AD139" s="148"/>
      <c r="AE139" s="148"/>
      <c r="AF139" s="148"/>
      <c r="AG139" s="148" t="s">
        <v>210</v>
      </c>
      <c r="AH139" s="148">
        <v>0</v>
      </c>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row>
    <row r="140" spans="1:60" outlineLevel="1" x14ac:dyDescent="0.25">
      <c r="A140" s="167">
        <v>50</v>
      </c>
      <c r="B140" s="168" t="s">
        <v>397</v>
      </c>
      <c r="C140" s="183" t="s">
        <v>398</v>
      </c>
      <c r="D140" s="169" t="s">
        <v>216</v>
      </c>
      <c r="E140" s="170">
        <v>0.6</v>
      </c>
      <c r="F140" s="171"/>
      <c r="G140" s="172">
        <f>ROUND(E140*F140,2)</f>
        <v>0</v>
      </c>
      <c r="H140" s="171"/>
      <c r="I140" s="172">
        <f>ROUND(E140*H140,2)</f>
        <v>0</v>
      </c>
      <c r="J140" s="171"/>
      <c r="K140" s="172">
        <f>ROUND(E140*J140,2)</f>
        <v>0</v>
      </c>
      <c r="L140" s="172">
        <v>21</v>
      </c>
      <c r="M140" s="172">
        <f>G140*(1+L140/100)</f>
        <v>0</v>
      </c>
      <c r="N140" s="170">
        <v>2.5249999999999999</v>
      </c>
      <c r="O140" s="170">
        <f>ROUND(E140*N140,2)</f>
        <v>1.52</v>
      </c>
      <c r="P140" s="170">
        <v>0</v>
      </c>
      <c r="Q140" s="170">
        <f>ROUND(E140*P140,2)</f>
        <v>0</v>
      </c>
      <c r="R140" s="172" t="s">
        <v>310</v>
      </c>
      <c r="S140" s="172" t="s">
        <v>177</v>
      </c>
      <c r="T140" s="173" t="s">
        <v>206</v>
      </c>
      <c r="U140" s="158">
        <v>1.3029999999999999</v>
      </c>
      <c r="V140" s="158">
        <f>ROUND(E140*U140,2)</f>
        <v>0.78</v>
      </c>
      <c r="W140" s="158"/>
      <c r="X140" s="158" t="s">
        <v>207</v>
      </c>
      <c r="Y140" s="158" t="s">
        <v>180</v>
      </c>
      <c r="Z140" s="148"/>
      <c r="AA140" s="148"/>
      <c r="AB140" s="148"/>
      <c r="AC140" s="148"/>
      <c r="AD140" s="148"/>
      <c r="AE140" s="148"/>
      <c r="AF140" s="148"/>
      <c r="AG140" s="148" t="s">
        <v>208</v>
      </c>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row>
    <row r="141" spans="1:60" outlineLevel="2" x14ac:dyDescent="0.25">
      <c r="A141" s="155"/>
      <c r="B141" s="156"/>
      <c r="C141" s="254" t="s">
        <v>399</v>
      </c>
      <c r="D141" s="255"/>
      <c r="E141" s="255"/>
      <c r="F141" s="255"/>
      <c r="G141" s="255"/>
      <c r="H141" s="158"/>
      <c r="I141" s="158"/>
      <c r="J141" s="158"/>
      <c r="K141" s="158"/>
      <c r="L141" s="158"/>
      <c r="M141" s="158"/>
      <c r="N141" s="157"/>
      <c r="O141" s="157"/>
      <c r="P141" s="157"/>
      <c r="Q141" s="157"/>
      <c r="R141" s="158"/>
      <c r="S141" s="158"/>
      <c r="T141" s="158"/>
      <c r="U141" s="158"/>
      <c r="V141" s="158"/>
      <c r="W141" s="158"/>
      <c r="X141" s="158"/>
      <c r="Y141" s="158"/>
      <c r="Z141" s="148"/>
      <c r="AA141" s="148"/>
      <c r="AB141" s="148"/>
      <c r="AC141" s="148"/>
      <c r="AD141" s="148"/>
      <c r="AE141" s="148"/>
      <c r="AF141" s="148"/>
      <c r="AG141" s="148" t="s">
        <v>219</v>
      </c>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row>
    <row r="142" spans="1:60" outlineLevel="2" x14ac:dyDescent="0.25">
      <c r="A142" s="155"/>
      <c r="B142" s="156"/>
      <c r="C142" s="190" t="s">
        <v>400</v>
      </c>
      <c r="D142" s="187"/>
      <c r="E142" s="188">
        <v>0.6</v>
      </c>
      <c r="F142" s="158"/>
      <c r="G142" s="158"/>
      <c r="H142" s="158"/>
      <c r="I142" s="158"/>
      <c r="J142" s="158"/>
      <c r="K142" s="158"/>
      <c r="L142" s="158"/>
      <c r="M142" s="158"/>
      <c r="N142" s="157"/>
      <c r="O142" s="157"/>
      <c r="P142" s="157"/>
      <c r="Q142" s="157"/>
      <c r="R142" s="158"/>
      <c r="S142" s="158"/>
      <c r="T142" s="158"/>
      <c r="U142" s="158"/>
      <c r="V142" s="158"/>
      <c r="W142" s="158"/>
      <c r="X142" s="158"/>
      <c r="Y142" s="158"/>
      <c r="Z142" s="148"/>
      <c r="AA142" s="148"/>
      <c r="AB142" s="148"/>
      <c r="AC142" s="148"/>
      <c r="AD142" s="148"/>
      <c r="AE142" s="148"/>
      <c r="AF142" s="148"/>
      <c r="AG142" s="148" t="s">
        <v>210</v>
      </c>
      <c r="AH142" s="148">
        <v>0</v>
      </c>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row>
    <row r="143" spans="1:60" outlineLevel="1" x14ac:dyDescent="0.25">
      <c r="A143" s="167">
        <v>51</v>
      </c>
      <c r="B143" s="168" t="s">
        <v>401</v>
      </c>
      <c r="C143" s="183" t="s">
        <v>402</v>
      </c>
      <c r="D143" s="169" t="s">
        <v>315</v>
      </c>
      <c r="E143" s="170">
        <v>1</v>
      </c>
      <c r="F143" s="171"/>
      <c r="G143" s="172">
        <f>ROUND(E143*F143,2)</f>
        <v>0</v>
      </c>
      <c r="H143" s="171"/>
      <c r="I143" s="172">
        <f>ROUND(E143*H143,2)</f>
        <v>0</v>
      </c>
      <c r="J143" s="171"/>
      <c r="K143" s="172">
        <f>ROUND(E143*J143,2)</f>
        <v>0</v>
      </c>
      <c r="L143" s="172">
        <v>21</v>
      </c>
      <c r="M143" s="172">
        <f>G143*(1+L143/100)</f>
        <v>0</v>
      </c>
      <c r="N143" s="170">
        <v>6.9999999999999994E-5</v>
      </c>
      <c r="O143" s="170">
        <f>ROUND(E143*N143,2)</f>
        <v>0</v>
      </c>
      <c r="P143" s="170">
        <v>0</v>
      </c>
      <c r="Q143" s="170">
        <f>ROUND(E143*P143,2)</f>
        <v>0</v>
      </c>
      <c r="R143" s="172"/>
      <c r="S143" s="172" t="s">
        <v>189</v>
      </c>
      <c r="T143" s="173" t="s">
        <v>178</v>
      </c>
      <c r="U143" s="158">
        <v>1.02</v>
      </c>
      <c r="V143" s="158">
        <f>ROUND(E143*U143,2)</f>
        <v>1.02</v>
      </c>
      <c r="W143" s="158"/>
      <c r="X143" s="158" t="s">
        <v>207</v>
      </c>
      <c r="Y143" s="158" t="s">
        <v>180</v>
      </c>
      <c r="Z143" s="148"/>
      <c r="AA143" s="148"/>
      <c r="AB143" s="148"/>
      <c r="AC143" s="148"/>
      <c r="AD143" s="148"/>
      <c r="AE143" s="148"/>
      <c r="AF143" s="148"/>
      <c r="AG143" s="148" t="s">
        <v>208</v>
      </c>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row>
    <row r="144" spans="1:60" outlineLevel="2" x14ac:dyDescent="0.25">
      <c r="A144" s="155"/>
      <c r="B144" s="156"/>
      <c r="C144" s="190" t="s">
        <v>403</v>
      </c>
      <c r="D144" s="187"/>
      <c r="E144" s="188">
        <v>1</v>
      </c>
      <c r="F144" s="158"/>
      <c r="G144" s="158"/>
      <c r="H144" s="158"/>
      <c r="I144" s="158"/>
      <c r="J144" s="158"/>
      <c r="K144" s="158"/>
      <c r="L144" s="158"/>
      <c r="M144" s="158"/>
      <c r="N144" s="157"/>
      <c r="O144" s="157"/>
      <c r="P144" s="157"/>
      <c r="Q144" s="157"/>
      <c r="R144" s="158"/>
      <c r="S144" s="158"/>
      <c r="T144" s="158"/>
      <c r="U144" s="158"/>
      <c r="V144" s="158"/>
      <c r="W144" s="158"/>
      <c r="X144" s="158"/>
      <c r="Y144" s="158"/>
      <c r="Z144" s="148"/>
      <c r="AA144" s="148"/>
      <c r="AB144" s="148"/>
      <c r="AC144" s="148"/>
      <c r="AD144" s="148"/>
      <c r="AE144" s="148"/>
      <c r="AF144" s="148"/>
      <c r="AG144" s="148" t="s">
        <v>210</v>
      </c>
      <c r="AH144" s="148">
        <v>0</v>
      </c>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row>
    <row r="145" spans="1:60" outlineLevel="1" x14ac:dyDescent="0.25">
      <c r="A145" s="167">
        <v>52</v>
      </c>
      <c r="B145" s="168" t="s">
        <v>404</v>
      </c>
      <c r="C145" s="183" t="s">
        <v>405</v>
      </c>
      <c r="D145" s="169" t="s">
        <v>406</v>
      </c>
      <c r="E145" s="170">
        <v>2.0299999999999998</v>
      </c>
      <c r="F145" s="171"/>
      <c r="G145" s="172">
        <f>ROUND(E145*F145,2)</f>
        <v>0</v>
      </c>
      <c r="H145" s="171"/>
      <c r="I145" s="172">
        <f>ROUND(E145*H145,2)</f>
        <v>0</v>
      </c>
      <c r="J145" s="171"/>
      <c r="K145" s="172">
        <f>ROUND(E145*J145,2)</f>
        <v>0</v>
      </c>
      <c r="L145" s="172">
        <v>21</v>
      </c>
      <c r="M145" s="172">
        <f>G145*(1+L145/100)</f>
        <v>0</v>
      </c>
      <c r="N145" s="170">
        <v>4.3099999999999996E-3</v>
      </c>
      <c r="O145" s="170">
        <f>ROUND(E145*N145,2)</f>
        <v>0.01</v>
      </c>
      <c r="P145" s="170">
        <v>0</v>
      </c>
      <c r="Q145" s="170">
        <f>ROUND(E145*P145,2)</f>
        <v>0</v>
      </c>
      <c r="R145" s="172"/>
      <c r="S145" s="172" t="s">
        <v>189</v>
      </c>
      <c r="T145" s="173" t="s">
        <v>178</v>
      </c>
      <c r="U145" s="158">
        <v>0</v>
      </c>
      <c r="V145" s="158">
        <f>ROUND(E145*U145,2)</f>
        <v>0</v>
      </c>
      <c r="W145" s="158"/>
      <c r="X145" s="158" t="s">
        <v>288</v>
      </c>
      <c r="Y145" s="158" t="s">
        <v>180</v>
      </c>
      <c r="Z145" s="148"/>
      <c r="AA145" s="148"/>
      <c r="AB145" s="148"/>
      <c r="AC145" s="148"/>
      <c r="AD145" s="148"/>
      <c r="AE145" s="148"/>
      <c r="AF145" s="148"/>
      <c r="AG145" s="148" t="s">
        <v>289</v>
      </c>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row>
    <row r="146" spans="1:60" outlineLevel="2" x14ac:dyDescent="0.25">
      <c r="A146" s="155"/>
      <c r="B146" s="156"/>
      <c r="C146" s="190" t="s">
        <v>407</v>
      </c>
      <c r="D146" s="187"/>
      <c r="E146" s="188">
        <v>2.0299999999999998</v>
      </c>
      <c r="F146" s="158"/>
      <c r="G146" s="158"/>
      <c r="H146" s="158"/>
      <c r="I146" s="158"/>
      <c r="J146" s="158"/>
      <c r="K146" s="158"/>
      <c r="L146" s="158"/>
      <c r="M146" s="158"/>
      <c r="N146" s="157"/>
      <c r="O146" s="157"/>
      <c r="P146" s="157"/>
      <c r="Q146" s="157"/>
      <c r="R146" s="158"/>
      <c r="S146" s="158"/>
      <c r="T146" s="158"/>
      <c r="U146" s="158"/>
      <c r="V146" s="158"/>
      <c r="W146" s="158"/>
      <c r="X146" s="158"/>
      <c r="Y146" s="158"/>
      <c r="Z146" s="148"/>
      <c r="AA146" s="148"/>
      <c r="AB146" s="148"/>
      <c r="AC146" s="148"/>
      <c r="AD146" s="148"/>
      <c r="AE146" s="148"/>
      <c r="AF146" s="148"/>
      <c r="AG146" s="148" t="s">
        <v>210</v>
      </c>
      <c r="AH146" s="148">
        <v>0</v>
      </c>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row>
    <row r="147" spans="1:60" outlineLevel="1" x14ac:dyDescent="0.25">
      <c r="A147" s="167">
        <v>53</v>
      </c>
      <c r="B147" s="168" t="s">
        <v>408</v>
      </c>
      <c r="C147" s="183" t="s">
        <v>409</v>
      </c>
      <c r="D147" s="169" t="s">
        <v>315</v>
      </c>
      <c r="E147" s="170">
        <v>4.0599999999999996</v>
      </c>
      <c r="F147" s="171"/>
      <c r="G147" s="172">
        <f>ROUND(E147*F147,2)</f>
        <v>0</v>
      </c>
      <c r="H147" s="171"/>
      <c r="I147" s="172">
        <f>ROUND(E147*H147,2)</f>
        <v>0</v>
      </c>
      <c r="J147" s="171"/>
      <c r="K147" s="172">
        <f>ROUND(E147*J147,2)</f>
        <v>0</v>
      </c>
      <c r="L147" s="172">
        <v>21</v>
      </c>
      <c r="M147" s="172">
        <f>G147*(1+L147/100)</f>
        <v>0</v>
      </c>
      <c r="N147" s="170">
        <v>6.4000000000000005E-4</v>
      </c>
      <c r="O147" s="170">
        <f>ROUND(E147*N147,2)</f>
        <v>0</v>
      </c>
      <c r="P147" s="170">
        <v>0</v>
      </c>
      <c r="Q147" s="170">
        <f>ROUND(E147*P147,2)</f>
        <v>0</v>
      </c>
      <c r="R147" s="172"/>
      <c r="S147" s="172" t="s">
        <v>189</v>
      </c>
      <c r="T147" s="173" t="s">
        <v>178</v>
      </c>
      <c r="U147" s="158">
        <v>0</v>
      </c>
      <c r="V147" s="158">
        <f>ROUND(E147*U147,2)</f>
        <v>0</v>
      </c>
      <c r="W147" s="158"/>
      <c r="X147" s="158" t="s">
        <v>288</v>
      </c>
      <c r="Y147" s="158" t="s">
        <v>180</v>
      </c>
      <c r="Z147" s="148"/>
      <c r="AA147" s="148"/>
      <c r="AB147" s="148"/>
      <c r="AC147" s="148"/>
      <c r="AD147" s="148"/>
      <c r="AE147" s="148"/>
      <c r="AF147" s="148"/>
      <c r="AG147" s="148" t="s">
        <v>289</v>
      </c>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row>
    <row r="148" spans="1:60" outlineLevel="2" x14ac:dyDescent="0.25">
      <c r="A148" s="155"/>
      <c r="B148" s="156"/>
      <c r="C148" s="190" t="s">
        <v>410</v>
      </c>
      <c r="D148" s="187"/>
      <c r="E148" s="188">
        <v>4.0599999999999996</v>
      </c>
      <c r="F148" s="158"/>
      <c r="G148" s="158"/>
      <c r="H148" s="158"/>
      <c r="I148" s="158"/>
      <c r="J148" s="158"/>
      <c r="K148" s="158"/>
      <c r="L148" s="158"/>
      <c r="M148" s="158"/>
      <c r="N148" s="157"/>
      <c r="O148" s="157"/>
      <c r="P148" s="157"/>
      <c r="Q148" s="157"/>
      <c r="R148" s="158"/>
      <c r="S148" s="158"/>
      <c r="T148" s="158"/>
      <c r="U148" s="158"/>
      <c r="V148" s="158"/>
      <c r="W148" s="158"/>
      <c r="X148" s="158"/>
      <c r="Y148" s="158"/>
      <c r="Z148" s="148"/>
      <c r="AA148" s="148"/>
      <c r="AB148" s="148"/>
      <c r="AC148" s="148"/>
      <c r="AD148" s="148"/>
      <c r="AE148" s="148"/>
      <c r="AF148" s="148"/>
      <c r="AG148" s="148" t="s">
        <v>210</v>
      </c>
      <c r="AH148" s="148">
        <v>0</v>
      </c>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row>
    <row r="149" spans="1:60" outlineLevel="1" x14ac:dyDescent="0.25">
      <c r="A149" s="167">
        <v>54</v>
      </c>
      <c r="B149" s="168" t="s">
        <v>411</v>
      </c>
      <c r="C149" s="183" t="s">
        <v>412</v>
      </c>
      <c r="D149" s="169" t="s">
        <v>315</v>
      </c>
      <c r="E149" s="170">
        <v>2.0299999999999998</v>
      </c>
      <c r="F149" s="171"/>
      <c r="G149" s="172">
        <f>ROUND(E149*F149,2)</f>
        <v>0</v>
      </c>
      <c r="H149" s="171"/>
      <c r="I149" s="172">
        <f>ROUND(E149*H149,2)</f>
        <v>0</v>
      </c>
      <c r="J149" s="171"/>
      <c r="K149" s="172">
        <f>ROUND(E149*J149,2)</f>
        <v>0</v>
      </c>
      <c r="L149" s="172">
        <v>21</v>
      </c>
      <c r="M149" s="172">
        <f>G149*(1+L149/100)</f>
        <v>0</v>
      </c>
      <c r="N149" s="170">
        <v>6.6E-4</v>
      </c>
      <c r="O149" s="170">
        <f>ROUND(E149*N149,2)</f>
        <v>0</v>
      </c>
      <c r="P149" s="170">
        <v>0</v>
      </c>
      <c r="Q149" s="170">
        <f>ROUND(E149*P149,2)</f>
        <v>0</v>
      </c>
      <c r="R149" s="172"/>
      <c r="S149" s="172" t="s">
        <v>189</v>
      </c>
      <c r="T149" s="173" t="s">
        <v>178</v>
      </c>
      <c r="U149" s="158">
        <v>0</v>
      </c>
      <c r="V149" s="158">
        <f>ROUND(E149*U149,2)</f>
        <v>0</v>
      </c>
      <c r="W149" s="158"/>
      <c r="X149" s="158" t="s">
        <v>288</v>
      </c>
      <c r="Y149" s="158" t="s">
        <v>180</v>
      </c>
      <c r="Z149" s="148"/>
      <c r="AA149" s="148"/>
      <c r="AB149" s="148"/>
      <c r="AC149" s="148"/>
      <c r="AD149" s="148"/>
      <c r="AE149" s="148"/>
      <c r="AF149" s="148"/>
      <c r="AG149" s="148" t="s">
        <v>289</v>
      </c>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row>
    <row r="150" spans="1:60" outlineLevel="2" x14ac:dyDescent="0.25">
      <c r="A150" s="155"/>
      <c r="B150" s="156"/>
      <c r="C150" s="190" t="s">
        <v>413</v>
      </c>
      <c r="D150" s="187"/>
      <c r="E150" s="188">
        <v>2.0299999999999998</v>
      </c>
      <c r="F150" s="158"/>
      <c r="G150" s="158"/>
      <c r="H150" s="158"/>
      <c r="I150" s="158"/>
      <c r="J150" s="158"/>
      <c r="K150" s="158"/>
      <c r="L150" s="158"/>
      <c r="M150" s="158"/>
      <c r="N150" s="157"/>
      <c r="O150" s="157"/>
      <c r="P150" s="157"/>
      <c r="Q150" s="157"/>
      <c r="R150" s="158"/>
      <c r="S150" s="158"/>
      <c r="T150" s="158"/>
      <c r="U150" s="158"/>
      <c r="V150" s="158"/>
      <c r="W150" s="158"/>
      <c r="X150" s="158"/>
      <c r="Y150" s="158"/>
      <c r="Z150" s="148"/>
      <c r="AA150" s="148"/>
      <c r="AB150" s="148"/>
      <c r="AC150" s="148"/>
      <c r="AD150" s="148"/>
      <c r="AE150" s="148"/>
      <c r="AF150" s="148"/>
      <c r="AG150" s="148" t="s">
        <v>210</v>
      </c>
      <c r="AH150" s="148">
        <v>0</v>
      </c>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row>
    <row r="151" spans="1:60" outlineLevel="1" x14ac:dyDescent="0.25">
      <c r="A151" s="167">
        <v>55</v>
      </c>
      <c r="B151" s="168" t="s">
        <v>414</v>
      </c>
      <c r="C151" s="183" t="s">
        <v>415</v>
      </c>
      <c r="D151" s="169" t="s">
        <v>315</v>
      </c>
      <c r="E151" s="170">
        <v>2.0299999999999998</v>
      </c>
      <c r="F151" s="171"/>
      <c r="G151" s="172">
        <f>ROUND(E151*F151,2)</f>
        <v>0</v>
      </c>
      <c r="H151" s="171"/>
      <c r="I151" s="172">
        <f>ROUND(E151*H151,2)</f>
        <v>0</v>
      </c>
      <c r="J151" s="171"/>
      <c r="K151" s="172">
        <f>ROUND(E151*J151,2)</f>
        <v>0</v>
      </c>
      <c r="L151" s="172">
        <v>21</v>
      </c>
      <c r="M151" s="172">
        <f>G151*(1+L151/100)</f>
        <v>0</v>
      </c>
      <c r="N151" s="170">
        <v>7.2000000000000005E-4</v>
      </c>
      <c r="O151" s="170">
        <f>ROUND(E151*N151,2)</f>
        <v>0</v>
      </c>
      <c r="P151" s="170">
        <v>0</v>
      </c>
      <c r="Q151" s="170">
        <f>ROUND(E151*P151,2)</f>
        <v>0</v>
      </c>
      <c r="R151" s="172"/>
      <c r="S151" s="172" t="s">
        <v>189</v>
      </c>
      <c r="T151" s="173" t="s">
        <v>178</v>
      </c>
      <c r="U151" s="158">
        <v>0</v>
      </c>
      <c r="V151" s="158">
        <f>ROUND(E151*U151,2)</f>
        <v>0</v>
      </c>
      <c r="W151" s="158"/>
      <c r="X151" s="158" t="s">
        <v>288</v>
      </c>
      <c r="Y151" s="158" t="s">
        <v>180</v>
      </c>
      <c r="Z151" s="148"/>
      <c r="AA151" s="148"/>
      <c r="AB151" s="148"/>
      <c r="AC151" s="148"/>
      <c r="AD151" s="148"/>
      <c r="AE151" s="148"/>
      <c r="AF151" s="148"/>
      <c r="AG151" s="148" t="s">
        <v>289</v>
      </c>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0" outlineLevel="2" x14ac:dyDescent="0.25">
      <c r="A152" s="155"/>
      <c r="B152" s="156"/>
      <c r="C152" s="190" t="s">
        <v>416</v>
      </c>
      <c r="D152" s="187"/>
      <c r="E152" s="188">
        <v>2.0299999999999998</v>
      </c>
      <c r="F152" s="158"/>
      <c r="G152" s="158"/>
      <c r="H152" s="158"/>
      <c r="I152" s="158"/>
      <c r="J152" s="158"/>
      <c r="K152" s="158"/>
      <c r="L152" s="158"/>
      <c r="M152" s="158"/>
      <c r="N152" s="157"/>
      <c r="O152" s="157"/>
      <c r="P152" s="157"/>
      <c r="Q152" s="157"/>
      <c r="R152" s="158"/>
      <c r="S152" s="158"/>
      <c r="T152" s="158"/>
      <c r="U152" s="158"/>
      <c r="V152" s="158"/>
      <c r="W152" s="158"/>
      <c r="X152" s="158"/>
      <c r="Y152" s="158"/>
      <c r="Z152" s="148"/>
      <c r="AA152" s="148"/>
      <c r="AB152" s="148"/>
      <c r="AC152" s="148"/>
      <c r="AD152" s="148"/>
      <c r="AE152" s="148"/>
      <c r="AF152" s="148"/>
      <c r="AG152" s="148" t="s">
        <v>210</v>
      </c>
      <c r="AH152" s="148">
        <v>0</v>
      </c>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row>
    <row r="153" spans="1:60" outlineLevel="1" x14ac:dyDescent="0.25">
      <c r="A153" s="167">
        <v>56</v>
      </c>
      <c r="B153" s="168" t="s">
        <v>417</v>
      </c>
      <c r="C153" s="183" t="s">
        <v>418</v>
      </c>
      <c r="D153" s="169" t="s">
        <v>315</v>
      </c>
      <c r="E153" s="170">
        <v>1.02</v>
      </c>
      <c r="F153" s="171"/>
      <c r="G153" s="172">
        <f>ROUND(E153*F153,2)</f>
        <v>0</v>
      </c>
      <c r="H153" s="171"/>
      <c r="I153" s="172">
        <f>ROUND(E153*H153,2)</f>
        <v>0</v>
      </c>
      <c r="J153" s="171"/>
      <c r="K153" s="172">
        <f>ROUND(E153*J153,2)</f>
        <v>0</v>
      </c>
      <c r="L153" s="172">
        <v>21</v>
      </c>
      <c r="M153" s="172">
        <f>G153*(1+L153/100)</f>
        <v>0</v>
      </c>
      <c r="N153" s="170">
        <v>1.6000000000000001E-3</v>
      </c>
      <c r="O153" s="170">
        <f>ROUND(E153*N153,2)</f>
        <v>0</v>
      </c>
      <c r="P153" s="170">
        <v>0</v>
      </c>
      <c r="Q153" s="170">
        <f>ROUND(E153*P153,2)</f>
        <v>0</v>
      </c>
      <c r="R153" s="172"/>
      <c r="S153" s="172" t="s">
        <v>189</v>
      </c>
      <c r="T153" s="173" t="s">
        <v>178</v>
      </c>
      <c r="U153" s="158">
        <v>0</v>
      </c>
      <c r="V153" s="158">
        <f>ROUND(E153*U153,2)</f>
        <v>0</v>
      </c>
      <c r="W153" s="158"/>
      <c r="X153" s="158" t="s">
        <v>288</v>
      </c>
      <c r="Y153" s="158" t="s">
        <v>180</v>
      </c>
      <c r="Z153" s="148"/>
      <c r="AA153" s="148"/>
      <c r="AB153" s="148"/>
      <c r="AC153" s="148"/>
      <c r="AD153" s="148"/>
      <c r="AE153" s="148"/>
      <c r="AF153" s="148"/>
      <c r="AG153" s="148" t="s">
        <v>289</v>
      </c>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row>
    <row r="154" spans="1:60" outlineLevel="2" x14ac:dyDescent="0.25">
      <c r="A154" s="155"/>
      <c r="B154" s="156"/>
      <c r="C154" s="190" t="s">
        <v>419</v>
      </c>
      <c r="D154" s="187"/>
      <c r="E154" s="188">
        <v>1.02</v>
      </c>
      <c r="F154" s="158"/>
      <c r="G154" s="158"/>
      <c r="H154" s="158"/>
      <c r="I154" s="158"/>
      <c r="J154" s="158"/>
      <c r="K154" s="158"/>
      <c r="L154" s="158"/>
      <c r="M154" s="158"/>
      <c r="N154" s="157"/>
      <c r="O154" s="157"/>
      <c r="P154" s="157"/>
      <c r="Q154" s="157"/>
      <c r="R154" s="158"/>
      <c r="S154" s="158"/>
      <c r="T154" s="158"/>
      <c r="U154" s="158"/>
      <c r="V154" s="158"/>
      <c r="W154" s="158"/>
      <c r="X154" s="158"/>
      <c r="Y154" s="158"/>
      <c r="Z154" s="148"/>
      <c r="AA154" s="148"/>
      <c r="AB154" s="148"/>
      <c r="AC154" s="148"/>
      <c r="AD154" s="148"/>
      <c r="AE154" s="148"/>
      <c r="AF154" s="148"/>
      <c r="AG154" s="148" t="s">
        <v>210</v>
      </c>
      <c r="AH154" s="148">
        <v>0</v>
      </c>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row>
    <row r="155" spans="1:60" outlineLevel="1" x14ac:dyDescent="0.25">
      <c r="A155" s="167">
        <v>57</v>
      </c>
      <c r="B155" s="168" t="s">
        <v>420</v>
      </c>
      <c r="C155" s="183" t="s">
        <v>421</v>
      </c>
      <c r="D155" s="169" t="s">
        <v>315</v>
      </c>
      <c r="E155" s="170">
        <v>2</v>
      </c>
      <c r="F155" s="171"/>
      <c r="G155" s="172">
        <f>ROUND(E155*F155,2)</f>
        <v>0</v>
      </c>
      <c r="H155" s="171"/>
      <c r="I155" s="172">
        <f>ROUND(E155*H155,2)</f>
        <v>0</v>
      </c>
      <c r="J155" s="171"/>
      <c r="K155" s="172">
        <f>ROUND(E155*J155,2)</f>
        <v>0</v>
      </c>
      <c r="L155" s="172">
        <v>21</v>
      </c>
      <c r="M155" s="172">
        <f>G155*(1+L155/100)</f>
        <v>0</v>
      </c>
      <c r="N155" s="170">
        <v>8.5000000000000006E-2</v>
      </c>
      <c r="O155" s="170">
        <f>ROUND(E155*N155,2)</f>
        <v>0.17</v>
      </c>
      <c r="P155" s="170">
        <v>0</v>
      </c>
      <c r="Q155" s="170">
        <f>ROUND(E155*P155,2)</f>
        <v>0</v>
      </c>
      <c r="R155" s="172" t="s">
        <v>287</v>
      </c>
      <c r="S155" s="172" t="s">
        <v>177</v>
      </c>
      <c r="T155" s="173" t="s">
        <v>206</v>
      </c>
      <c r="U155" s="158">
        <v>0</v>
      </c>
      <c r="V155" s="158">
        <f>ROUND(E155*U155,2)</f>
        <v>0</v>
      </c>
      <c r="W155" s="158"/>
      <c r="X155" s="158" t="s">
        <v>288</v>
      </c>
      <c r="Y155" s="158" t="s">
        <v>180</v>
      </c>
      <c r="Z155" s="148"/>
      <c r="AA155" s="148"/>
      <c r="AB155" s="148"/>
      <c r="AC155" s="148"/>
      <c r="AD155" s="148"/>
      <c r="AE155" s="148"/>
      <c r="AF155" s="148"/>
      <c r="AG155" s="148" t="s">
        <v>289</v>
      </c>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row>
    <row r="156" spans="1:60" outlineLevel="2" x14ac:dyDescent="0.25">
      <c r="A156" s="155"/>
      <c r="B156" s="156"/>
      <c r="C156" s="190" t="s">
        <v>422</v>
      </c>
      <c r="D156" s="187"/>
      <c r="E156" s="188">
        <v>2</v>
      </c>
      <c r="F156" s="158"/>
      <c r="G156" s="158"/>
      <c r="H156" s="158"/>
      <c r="I156" s="158"/>
      <c r="J156" s="158"/>
      <c r="K156" s="158"/>
      <c r="L156" s="158"/>
      <c r="M156" s="158"/>
      <c r="N156" s="157"/>
      <c r="O156" s="157"/>
      <c r="P156" s="157"/>
      <c r="Q156" s="157"/>
      <c r="R156" s="158"/>
      <c r="S156" s="158"/>
      <c r="T156" s="158"/>
      <c r="U156" s="158"/>
      <c r="V156" s="158"/>
      <c r="W156" s="158"/>
      <c r="X156" s="158"/>
      <c r="Y156" s="158"/>
      <c r="Z156" s="148"/>
      <c r="AA156" s="148"/>
      <c r="AB156" s="148"/>
      <c r="AC156" s="148"/>
      <c r="AD156" s="148"/>
      <c r="AE156" s="148"/>
      <c r="AF156" s="148"/>
      <c r="AG156" s="148" t="s">
        <v>210</v>
      </c>
      <c r="AH156" s="148">
        <v>0</v>
      </c>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row>
    <row r="157" spans="1:60" ht="20.399999999999999" outlineLevel="1" x14ac:dyDescent="0.25">
      <c r="A157" s="167">
        <v>58</v>
      </c>
      <c r="B157" s="168" t="s">
        <v>423</v>
      </c>
      <c r="C157" s="183" t="s">
        <v>424</v>
      </c>
      <c r="D157" s="169" t="s">
        <v>315</v>
      </c>
      <c r="E157" s="170">
        <v>2.02</v>
      </c>
      <c r="F157" s="171"/>
      <c r="G157" s="172">
        <f>ROUND(E157*F157,2)</f>
        <v>0</v>
      </c>
      <c r="H157" s="171"/>
      <c r="I157" s="172">
        <f>ROUND(E157*H157,2)</f>
        <v>0</v>
      </c>
      <c r="J157" s="171"/>
      <c r="K157" s="172">
        <f>ROUND(E157*J157,2)</f>
        <v>0</v>
      </c>
      <c r="L157" s="172">
        <v>21</v>
      </c>
      <c r="M157" s="172">
        <f>G157*(1+L157/100)</f>
        <v>0</v>
      </c>
      <c r="N157" s="170">
        <v>0.17499999999999999</v>
      </c>
      <c r="O157" s="170">
        <f>ROUND(E157*N157,2)</f>
        <v>0.35</v>
      </c>
      <c r="P157" s="170">
        <v>0</v>
      </c>
      <c r="Q157" s="170">
        <f>ROUND(E157*P157,2)</f>
        <v>0</v>
      </c>
      <c r="R157" s="172" t="s">
        <v>287</v>
      </c>
      <c r="S157" s="172" t="s">
        <v>325</v>
      </c>
      <c r="T157" s="173" t="s">
        <v>206</v>
      </c>
      <c r="U157" s="158">
        <v>0</v>
      </c>
      <c r="V157" s="158">
        <f>ROUND(E157*U157,2)</f>
        <v>0</v>
      </c>
      <c r="W157" s="158"/>
      <c r="X157" s="158" t="s">
        <v>288</v>
      </c>
      <c r="Y157" s="158" t="s">
        <v>180</v>
      </c>
      <c r="Z157" s="148"/>
      <c r="AA157" s="148"/>
      <c r="AB157" s="148"/>
      <c r="AC157" s="148"/>
      <c r="AD157" s="148"/>
      <c r="AE157" s="148"/>
      <c r="AF157" s="148"/>
      <c r="AG157" s="148" t="s">
        <v>289</v>
      </c>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row>
    <row r="158" spans="1:60" outlineLevel="2" x14ac:dyDescent="0.25">
      <c r="A158" s="155"/>
      <c r="B158" s="156"/>
      <c r="C158" s="190" t="s">
        <v>425</v>
      </c>
      <c r="D158" s="187"/>
      <c r="E158" s="188">
        <v>2.02</v>
      </c>
      <c r="F158" s="158"/>
      <c r="G158" s="158"/>
      <c r="H158" s="158"/>
      <c r="I158" s="158"/>
      <c r="J158" s="158"/>
      <c r="K158" s="158"/>
      <c r="L158" s="158"/>
      <c r="M158" s="158"/>
      <c r="N158" s="157"/>
      <c r="O158" s="157"/>
      <c r="P158" s="157"/>
      <c r="Q158" s="157"/>
      <c r="R158" s="158"/>
      <c r="S158" s="158"/>
      <c r="T158" s="158"/>
      <c r="U158" s="158"/>
      <c r="V158" s="158"/>
      <c r="W158" s="158"/>
      <c r="X158" s="158"/>
      <c r="Y158" s="158"/>
      <c r="Z158" s="148"/>
      <c r="AA158" s="148"/>
      <c r="AB158" s="148"/>
      <c r="AC158" s="148"/>
      <c r="AD158" s="148"/>
      <c r="AE158" s="148"/>
      <c r="AF158" s="148"/>
      <c r="AG158" s="148" t="s">
        <v>210</v>
      </c>
      <c r="AH158" s="148">
        <v>0</v>
      </c>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row>
    <row r="159" spans="1:60" ht="20.399999999999999" outlineLevel="1" x14ac:dyDescent="0.25">
      <c r="A159" s="167">
        <v>59</v>
      </c>
      <c r="B159" s="168" t="s">
        <v>426</v>
      </c>
      <c r="C159" s="183" t="s">
        <v>427</v>
      </c>
      <c r="D159" s="169" t="s">
        <v>315</v>
      </c>
      <c r="E159" s="170">
        <v>2.02</v>
      </c>
      <c r="F159" s="171"/>
      <c r="G159" s="172">
        <f>ROUND(E159*F159,2)</f>
        <v>0</v>
      </c>
      <c r="H159" s="171"/>
      <c r="I159" s="172">
        <f>ROUND(E159*H159,2)</f>
        <v>0</v>
      </c>
      <c r="J159" s="171"/>
      <c r="K159" s="172">
        <f>ROUND(E159*J159,2)</f>
        <v>0</v>
      </c>
      <c r="L159" s="172">
        <v>21</v>
      </c>
      <c r="M159" s="172">
        <f>G159*(1+L159/100)</f>
        <v>0</v>
      </c>
      <c r="N159" s="170">
        <v>0.17</v>
      </c>
      <c r="O159" s="170">
        <f>ROUND(E159*N159,2)</f>
        <v>0.34</v>
      </c>
      <c r="P159" s="170">
        <v>0</v>
      </c>
      <c r="Q159" s="170">
        <f>ROUND(E159*P159,2)</f>
        <v>0</v>
      </c>
      <c r="R159" s="172" t="s">
        <v>287</v>
      </c>
      <c r="S159" s="172" t="s">
        <v>325</v>
      </c>
      <c r="T159" s="173" t="s">
        <v>206</v>
      </c>
      <c r="U159" s="158">
        <v>0</v>
      </c>
      <c r="V159" s="158">
        <f>ROUND(E159*U159,2)</f>
        <v>0</v>
      </c>
      <c r="W159" s="158"/>
      <c r="X159" s="158" t="s">
        <v>288</v>
      </c>
      <c r="Y159" s="158" t="s">
        <v>180</v>
      </c>
      <c r="Z159" s="148"/>
      <c r="AA159" s="148"/>
      <c r="AB159" s="148"/>
      <c r="AC159" s="148"/>
      <c r="AD159" s="148"/>
      <c r="AE159" s="148"/>
      <c r="AF159" s="148"/>
      <c r="AG159" s="148" t="s">
        <v>289</v>
      </c>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row>
    <row r="160" spans="1:60" outlineLevel="2" x14ac:dyDescent="0.25">
      <c r="A160" s="155"/>
      <c r="B160" s="156"/>
      <c r="C160" s="190" t="s">
        <v>428</v>
      </c>
      <c r="D160" s="187"/>
      <c r="E160" s="188">
        <v>2.02</v>
      </c>
      <c r="F160" s="158"/>
      <c r="G160" s="158"/>
      <c r="H160" s="158"/>
      <c r="I160" s="158"/>
      <c r="J160" s="158"/>
      <c r="K160" s="158"/>
      <c r="L160" s="158"/>
      <c r="M160" s="158"/>
      <c r="N160" s="157"/>
      <c r="O160" s="157"/>
      <c r="P160" s="157"/>
      <c r="Q160" s="157"/>
      <c r="R160" s="158"/>
      <c r="S160" s="158"/>
      <c r="T160" s="158"/>
      <c r="U160" s="158"/>
      <c r="V160" s="158"/>
      <c r="W160" s="158"/>
      <c r="X160" s="158"/>
      <c r="Y160" s="158"/>
      <c r="Z160" s="148"/>
      <c r="AA160" s="148"/>
      <c r="AB160" s="148"/>
      <c r="AC160" s="148"/>
      <c r="AD160" s="148"/>
      <c r="AE160" s="148"/>
      <c r="AF160" s="148"/>
      <c r="AG160" s="148" t="s">
        <v>210</v>
      </c>
      <c r="AH160" s="148">
        <v>0</v>
      </c>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row>
    <row r="161" spans="1:60" ht="20.399999999999999" outlineLevel="1" x14ac:dyDescent="0.25">
      <c r="A161" s="167">
        <v>60</v>
      </c>
      <c r="B161" s="168" t="s">
        <v>429</v>
      </c>
      <c r="C161" s="183" t="s">
        <v>430</v>
      </c>
      <c r="D161" s="169" t="s">
        <v>315</v>
      </c>
      <c r="E161" s="170">
        <v>2.02</v>
      </c>
      <c r="F161" s="171"/>
      <c r="G161" s="172">
        <f>ROUND(E161*F161,2)</f>
        <v>0</v>
      </c>
      <c r="H161" s="171"/>
      <c r="I161" s="172">
        <f>ROUND(E161*H161,2)</f>
        <v>0</v>
      </c>
      <c r="J161" s="171"/>
      <c r="K161" s="172">
        <f>ROUND(E161*J161,2)</f>
        <v>0</v>
      </c>
      <c r="L161" s="172">
        <v>21</v>
      </c>
      <c r="M161" s="172">
        <f>G161*(1+L161/100)</f>
        <v>0</v>
      </c>
      <c r="N161" s="170">
        <v>0.06</v>
      </c>
      <c r="O161" s="170">
        <f>ROUND(E161*N161,2)</f>
        <v>0.12</v>
      </c>
      <c r="P161" s="170">
        <v>0</v>
      </c>
      <c r="Q161" s="170">
        <f>ROUND(E161*P161,2)</f>
        <v>0</v>
      </c>
      <c r="R161" s="172" t="s">
        <v>287</v>
      </c>
      <c r="S161" s="172" t="s">
        <v>325</v>
      </c>
      <c r="T161" s="173" t="s">
        <v>206</v>
      </c>
      <c r="U161" s="158">
        <v>0</v>
      </c>
      <c r="V161" s="158">
        <f>ROUND(E161*U161,2)</f>
        <v>0</v>
      </c>
      <c r="W161" s="158"/>
      <c r="X161" s="158" t="s">
        <v>288</v>
      </c>
      <c r="Y161" s="158" t="s">
        <v>180</v>
      </c>
      <c r="Z161" s="148"/>
      <c r="AA161" s="148"/>
      <c r="AB161" s="148"/>
      <c r="AC161" s="148"/>
      <c r="AD161" s="148"/>
      <c r="AE161" s="148"/>
      <c r="AF161" s="148"/>
      <c r="AG161" s="148" t="s">
        <v>289</v>
      </c>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row>
    <row r="162" spans="1:60" outlineLevel="2" x14ac:dyDescent="0.25">
      <c r="A162" s="155"/>
      <c r="B162" s="156"/>
      <c r="C162" s="190" t="s">
        <v>431</v>
      </c>
      <c r="D162" s="187"/>
      <c r="E162" s="188">
        <v>2.02</v>
      </c>
      <c r="F162" s="158"/>
      <c r="G162" s="158"/>
      <c r="H162" s="158"/>
      <c r="I162" s="158"/>
      <c r="J162" s="158"/>
      <c r="K162" s="158"/>
      <c r="L162" s="158"/>
      <c r="M162" s="158"/>
      <c r="N162" s="157"/>
      <c r="O162" s="157"/>
      <c r="P162" s="157"/>
      <c r="Q162" s="157"/>
      <c r="R162" s="158"/>
      <c r="S162" s="158"/>
      <c r="T162" s="158"/>
      <c r="U162" s="158"/>
      <c r="V162" s="158"/>
      <c r="W162" s="158"/>
      <c r="X162" s="158"/>
      <c r="Y162" s="158"/>
      <c r="Z162" s="148"/>
      <c r="AA162" s="148"/>
      <c r="AB162" s="148"/>
      <c r="AC162" s="148"/>
      <c r="AD162" s="148"/>
      <c r="AE162" s="148"/>
      <c r="AF162" s="148"/>
      <c r="AG162" s="148" t="s">
        <v>210</v>
      </c>
      <c r="AH162" s="148">
        <v>0</v>
      </c>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row>
    <row r="163" spans="1:60" ht="20.399999999999999" outlineLevel="1" x14ac:dyDescent="0.25">
      <c r="A163" s="167">
        <v>61</v>
      </c>
      <c r="B163" s="168" t="s">
        <v>432</v>
      </c>
      <c r="C163" s="183" t="s">
        <v>433</v>
      </c>
      <c r="D163" s="169" t="s">
        <v>315</v>
      </c>
      <c r="E163" s="170">
        <v>2.02</v>
      </c>
      <c r="F163" s="171"/>
      <c r="G163" s="172">
        <f>ROUND(E163*F163,2)</f>
        <v>0</v>
      </c>
      <c r="H163" s="171"/>
      <c r="I163" s="172">
        <f>ROUND(E163*H163,2)</f>
        <v>0</v>
      </c>
      <c r="J163" s="171"/>
      <c r="K163" s="172">
        <f>ROUND(E163*J163,2)</f>
        <v>0</v>
      </c>
      <c r="L163" s="172">
        <v>21</v>
      </c>
      <c r="M163" s="172">
        <f>G163*(1+L163/100)</f>
        <v>0</v>
      </c>
      <c r="N163" s="170">
        <v>0.12</v>
      </c>
      <c r="O163" s="170">
        <f>ROUND(E163*N163,2)</f>
        <v>0.24</v>
      </c>
      <c r="P163" s="170">
        <v>0</v>
      </c>
      <c r="Q163" s="170">
        <f>ROUND(E163*P163,2)</f>
        <v>0</v>
      </c>
      <c r="R163" s="172" t="s">
        <v>287</v>
      </c>
      <c r="S163" s="172" t="s">
        <v>325</v>
      </c>
      <c r="T163" s="173" t="s">
        <v>206</v>
      </c>
      <c r="U163" s="158">
        <v>0</v>
      </c>
      <c r="V163" s="158">
        <f>ROUND(E163*U163,2)</f>
        <v>0</v>
      </c>
      <c r="W163" s="158"/>
      <c r="X163" s="158" t="s">
        <v>288</v>
      </c>
      <c r="Y163" s="158" t="s">
        <v>180</v>
      </c>
      <c r="Z163" s="148"/>
      <c r="AA163" s="148"/>
      <c r="AB163" s="148"/>
      <c r="AC163" s="148"/>
      <c r="AD163" s="148"/>
      <c r="AE163" s="148"/>
      <c r="AF163" s="148"/>
      <c r="AG163" s="148" t="s">
        <v>289</v>
      </c>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row>
    <row r="164" spans="1:60" outlineLevel="2" x14ac:dyDescent="0.25">
      <c r="A164" s="155"/>
      <c r="B164" s="156"/>
      <c r="C164" s="190" t="s">
        <v>434</v>
      </c>
      <c r="D164" s="187"/>
      <c r="E164" s="188">
        <v>2.02</v>
      </c>
      <c r="F164" s="158"/>
      <c r="G164" s="158"/>
      <c r="H164" s="158"/>
      <c r="I164" s="158"/>
      <c r="J164" s="158"/>
      <c r="K164" s="158"/>
      <c r="L164" s="158"/>
      <c r="M164" s="158"/>
      <c r="N164" s="157"/>
      <c r="O164" s="157"/>
      <c r="P164" s="157"/>
      <c r="Q164" s="157"/>
      <c r="R164" s="158"/>
      <c r="S164" s="158"/>
      <c r="T164" s="158"/>
      <c r="U164" s="158"/>
      <c r="V164" s="158"/>
      <c r="W164" s="158"/>
      <c r="X164" s="158"/>
      <c r="Y164" s="158"/>
      <c r="Z164" s="148"/>
      <c r="AA164" s="148"/>
      <c r="AB164" s="148"/>
      <c r="AC164" s="148"/>
      <c r="AD164" s="148"/>
      <c r="AE164" s="148"/>
      <c r="AF164" s="148"/>
      <c r="AG164" s="148" t="s">
        <v>210</v>
      </c>
      <c r="AH164" s="148">
        <v>0</v>
      </c>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row>
    <row r="165" spans="1:60" x14ac:dyDescent="0.25">
      <c r="A165" s="160" t="s">
        <v>172</v>
      </c>
      <c r="B165" s="161" t="s">
        <v>132</v>
      </c>
      <c r="C165" s="181" t="s">
        <v>133</v>
      </c>
      <c r="D165" s="162"/>
      <c r="E165" s="163"/>
      <c r="F165" s="164"/>
      <c r="G165" s="164">
        <f>SUMIF(AG166:AG199,"&lt;&gt;NOR",G166:G199)</f>
        <v>0</v>
      </c>
      <c r="H165" s="164"/>
      <c r="I165" s="164">
        <f>SUM(I166:I199)</f>
        <v>0</v>
      </c>
      <c r="J165" s="164"/>
      <c r="K165" s="164">
        <f>SUM(K166:K199)</f>
        <v>0</v>
      </c>
      <c r="L165" s="164"/>
      <c r="M165" s="164">
        <f>SUM(M166:M199)</f>
        <v>0</v>
      </c>
      <c r="N165" s="163"/>
      <c r="O165" s="163">
        <f>SUM(O166:O199)</f>
        <v>284.36</v>
      </c>
      <c r="P165" s="163"/>
      <c r="Q165" s="163">
        <f>SUM(Q166:Q199)</f>
        <v>0</v>
      </c>
      <c r="R165" s="164"/>
      <c r="S165" s="164"/>
      <c r="T165" s="165"/>
      <c r="U165" s="159"/>
      <c r="V165" s="159">
        <f>SUM(V166:V199)</f>
        <v>317.97000000000003</v>
      </c>
      <c r="W165" s="159"/>
      <c r="X165" s="159"/>
      <c r="Y165" s="159"/>
      <c r="AG165" t="s">
        <v>173</v>
      </c>
    </row>
    <row r="166" spans="1:60" outlineLevel="1" x14ac:dyDescent="0.25">
      <c r="A166" s="167">
        <v>62</v>
      </c>
      <c r="B166" s="168" t="s">
        <v>435</v>
      </c>
      <c r="C166" s="183" t="s">
        <v>436</v>
      </c>
      <c r="D166" s="169" t="s">
        <v>315</v>
      </c>
      <c r="E166" s="170">
        <v>7</v>
      </c>
      <c r="F166" s="171"/>
      <c r="G166" s="172">
        <f>ROUND(E166*F166,2)</f>
        <v>0</v>
      </c>
      <c r="H166" s="171"/>
      <c r="I166" s="172">
        <f>ROUND(E166*H166,2)</f>
        <v>0</v>
      </c>
      <c r="J166" s="171"/>
      <c r="K166" s="172">
        <f>ROUND(E166*J166,2)</f>
        <v>0</v>
      </c>
      <c r="L166" s="172">
        <v>21</v>
      </c>
      <c r="M166" s="172">
        <f>G166*(1+L166/100)</f>
        <v>0</v>
      </c>
      <c r="N166" s="170">
        <v>0.25080000000000002</v>
      </c>
      <c r="O166" s="170">
        <f>ROUND(E166*N166,2)</f>
        <v>1.76</v>
      </c>
      <c r="P166" s="170">
        <v>0</v>
      </c>
      <c r="Q166" s="170">
        <f>ROUND(E166*P166,2)</f>
        <v>0</v>
      </c>
      <c r="R166" s="172" t="s">
        <v>205</v>
      </c>
      <c r="S166" s="172" t="s">
        <v>177</v>
      </c>
      <c r="T166" s="173" t="s">
        <v>206</v>
      </c>
      <c r="U166" s="158">
        <v>0.81799999999999995</v>
      </c>
      <c r="V166" s="158">
        <f>ROUND(E166*U166,2)</f>
        <v>5.73</v>
      </c>
      <c r="W166" s="158"/>
      <c r="X166" s="158" t="s">
        <v>207</v>
      </c>
      <c r="Y166" s="158" t="s">
        <v>180</v>
      </c>
      <c r="Z166" s="148"/>
      <c r="AA166" s="148"/>
      <c r="AB166" s="148"/>
      <c r="AC166" s="148"/>
      <c r="AD166" s="148"/>
      <c r="AE166" s="148"/>
      <c r="AF166" s="148"/>
      <c r="AG166" s="148" t="s">
        <v>208</v>
      </c>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row>
    <row r="167" spans="1:60" outlineLevel="2" x14ac:dyDescent="0.25">
      <c r="A167" s="155"/>
      <c r="B167" s="156"/>
      <c r="C167" s="190" t="s">
        <v>437</v>
      </c>
      <c r="D167" s="187"/>
      <c r="E167" s="188">
        <v>7</v>
      </c>
      <c r="F167" s="158"/>
      <c r="G167" s="158"/>
      <c r="H167" s="158"/>
      <c r="I167" s="158"/>
      <c r="J167" s="158"/>
      <c r="K167" s="158"/>
      <c r="L167" s="158"/>
      <c r="M167" s="158"/>
      <c r="N167" s="157"/>
      <c r="O167" s="157"/>
      <c r="P167" s="157"/>
      <c r="Q167" s="157"/>
      <c r="R167" s="158"/>
      <c r="S167" s="158"/>
      <c r="T167" s="158"/>
      <c r="U167" s="158"/>
      <c r="V167" s="158"/>
      <c r="W167" s="158"/>
      <c r="X167" s="158"/>
      <c r="Y167" s="158"/>
      <c r="Z167" s="148"/>
      <c r="AA167" s="148"/>
      <c r="AB167" s="148"/>
      <c r="AC167" s="148"/>
      <c r="AD167" s="148"/>
      <c r="AE167" s="148"/>
      <c r="AF167" s="148"/>
      <c r="AG167" s="148" t="s">
        <v>210</v>
      </c>
      <c r="AH167" s="148">
        <v>0</v>
      </c>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row>
    <row r="168" spans="1:60" ht="20.399999999999999" outlineLevel="1" x14ac:dyDescent="0.25">
      <c r="A168" s="167">
        <v>63</v>
      </c>
      <c r="B168" s="168" t="s">
        <v>438</v>
      </c>
      <c r="C168" s="183" t="s">
        <v>439</v>
      </c>
      <c r="D168" s="169" t="s">
        <v>306</v>
      </c>
      <c r="E168" s="170">
        <v>1135</v>
      </c>
      <c r="F168" s="171"/>
      <c r="G168" s="172">
        <f>ROUND(E168*F168,2)</f>
        <v>0</v>
      </c>
      <c r="H168" s="171"/>
      <c r="I168" s="172">
        <f>ROUND(E168*H168,2)</f>
        <v>0</v>
      </c>
      <c r="J168" s="171"/>
      <c r="K168" s="172">
        <f>ROUND(E168*J168,2)</f>
        <v>0</v>
      </c>
      <c r="L168" s="172">
        <v>21</v>
      </c>
      <c r="M168" s="172">
        <f>G168*(1+L168/100)</f>
        <v>0</v>
      </c>
      <c r="N168" s="170">
        <v>0.188</v>
      </c>
      <c r="O168" s="170">
        <f>ROUND(E168*N168,2)</f>
        <v>213.38</v>
      </c>
      <c r="P168" s="170">
        <v>0</v>
      </c>
      <c r="Q168" s="170">
        <f>ROUND(E168*P168,2)</f>
        <v>0</v>
      </c>
      <c r="R168" s="172" t="s">
        <v>205</v>
      </c>
      <c r="S168" s="172" t="s">
        <v>177</v>
      </c>
      <c r="T168" s="173" t="s">
        <v>206</v>
      </c>
      <c r="U168" s="158">
        <v>0.27200000000000002</v>
      </c>
      <c r="V168" s="158">
        <f>ROUND(E168*U168,2)</f>
        <v>308.72000000000003</v>
      </c>
      <c r="W168" s="158"/>
      <c r="X168" s="158" t="s">
        <v>207</v>
      </c>
      <c r="Y168" s="158" t="s">
        <v>180</v>
      </c>
      <c r="Z168" s="148"/>
      <c r="AA168" s="148"/>
      <c r="AB168" s="148"/>
      <c r="AC168" s="148"/>
      <c r="AD168" s="148"/>
      <c r="AE168" s="148"/>
      <c r="AF168" s="148"/>
      <c r="AG168" s="148" t="s">
        <v>208</v>
      </c>
      <c r="AH168" s="148"/>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row>
    <row r="169" spans="1:60" outlineLevel="2" x14ac:dyDescent="0.25">
      <c r="A169" s="155"/>
      <c r="B169" s="156"/>
      <c r="C169" s="254" t="s">
        <v>440</v>
      </c>
      <c r="D169" s="255"/>
      <c r="E169" s="255"/>
      <c r="F169" s="255"/>
      <c r="G169" s="255"/>
      <c r="H169" s="158"/>
      <c r="I169" s="158"/>
      <c r="J169" s="158"/>
      <c r="K169" s="158"/>
      <c r="L169" s="158"/>
      <c r="M169" s="158"/>
      <c r="N169" s="157"/>
      <c r="O169" s="157"/>
      <c r="P169" s="157"/>
      <c r="Q169" s="157"/>
      <c r="R169" s="158"/>
      <c r="S169" s="158"/>
      <c r="T169" s="158"/>
      <c r="U169" s="158"/>
      <c r="V169" s="158"/>
      <c r="W169" s="158"/>
      <c r="X169" s="158"/>
      <c r="Y169" s="158"/>
      <c r="Z169" s="148"/>
      <c r="AA169" s="148"/>
      <c r="AB169" s="148"/>
      <c r="AC169" s="148"/>
      <c r="AD169" s="148"/>
      <c r="AE169" s="148"/>
      <c r="AF169" s="148"/>
      <c r="AG169" s="148" t="s">
        <v>219</v>
      </c>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row>
    <row r="170" spans="1:60" outlineLevel="2" x14ac:dyDescent="0.25">
      <c r="A170" s="155"/>
      <c r="B170" s="156"/>
      <c r="C170" s="190" t="s">
        <v>441</v>
      </c>
      <c r="D170" s="187"/>
      <c r="E170" s="188">
        <v>1135</v>
      </c>
      <c r="F170" s="158"/>
      <c r="G170" s="158"/>
      <c r="H170" s="158"/>
      <c r="I170" s="158"/>
      <c r="J170" s="158"/>
      <c r="K170" s="158"/>
      <c r="L170" s="158"/>
      <c r="M170" s="158"/>
      <c r="N170" s="157"/>
      <c r="O170" s="157"/>
      <c r="P170" s="157"/>
      <c r="Q170" s="157"/>
      <c r="R170" s="158"/>
      <c r="S170" s="158"/>
      <c r="T170" s="158"/>
      <c r="U170" s="158"/>
      <c r="V170" s="158"/>
      <c r="W170" s="158"/>
      <c r="X170" s="158"/>
      <c r="Y170" s="158"/>
      <c r="Z170" s="148"/>
      <c r="AA170" s="148"/>
      <c r="AB170" s="148"/>
      <c r="AC170" s="148"/>
      <c r="AD170" s="148"/>
      <c r="AE170" s="148"/>
      <c r="AF170" s="148"/>
      <c r="AG170" s="148" t="s">
        <v>210</v>
      </c>
      <c r="AH170" s="148">
        <v>0</v>
      </c>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row>
    <row r="171" spans="1:60" outlineLevel="1" x14ac:dyDescent="0.25">
      <c r="A171" s="167">
        <v>64</v>
      </c>
      <c r="B171" s="168" t="s">
        <v>442</v>
      </c>
      <c r="C171" s="183" t="s">
        <v>443</v>
      </c>
      <c r="D171" s="169" t="s">
        <v>306</v>
      </c>
      <c r="E171" s="170">
        <v>37.799999999999997</v>
      </c>
      <c r="F171" s="171"/>
      <c r="G171" s="172">
        <f>ROUND(E171*F171,2)</f>
        <v>0</v>
      </c>
      <c r="H171" s="171"/>
      <c r="I171" s="172">
        <f>ROUND(E171*H171,2)</f>
        <v>0</v>
      </c>
      <c r="J171" s="171"/>
      <c r="K171" s="172">
        <f>ROUND(E171*J171,2)</f>
        <v>0</v>
      </c>
      <c r="L171" s="172">
        <v>21</v>
      </c>
      <c r="M171" s="172">
        <f>G171*(1+L171/100)</f>
        <v>0</v>
      </c>
      <c r="N171" s="170">
        <v>0</v>
      </c>
      <c r="O171" s="170">
        <f>ROUND(E171*N171,2)</f>
        <v>0</v>
      </c>
      <c r="P171" s="170">
        <v>0</v>
      </c>
      <c r="Q171" s="170">
        <f>ROUND(E171*P171,2)</f>
        <v>0</v>
      </c>
      <c r="R171" s="172" t="s">
        <v>205</v>
      </c>
      <c r="S171" s="172" t="s">
        <v>177</v>
      </c>
      <c r="T171" s="173" t="s">
        <v>206</v>
      </c>
      <c r="U171" s="158">
        <v>9.2999999999999999E-2</v>
      </c>
      <c r="V171" s="158">
        <f>ROUND(E171*U171,2)</f>
        <v>3.52</v>
      </c>
      <c r="W171" s="158"/>
      <c r="X171" s="158" t="s">
        <v>207</v>
      </c>
      <c r="Y171" s="158" t="s">
        <v>180</v>
      </c>
      <c r="Z171" s="148"/>
      <c r="AA171" s="148"/>
      <c r="AB171" s="148"/>
      <c r="AC171" s="148"/>
      <c r="AD171" s="148"/>
      <c r="AE171" s="148"/>
      <c r="AF171" s="148"/>
      <c r="AG171" s="148" t="s">
        <v>208</v>
      </c>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row>
    <row r="172" spans="1:60" outlineLevel="2" x14ac:dyDescent="0.25">
      <c r="A172" s="155"/>
      <c r="B172" s="156"/>
      <c r="C172" s="254" t="s">
        <v>444</v>
      </c>
      <c r="D172" s="255"/>
      <c r="E172" s="255"/>
      <c r="F172" s="255"/>
      <c r="G172" s="255"/>
      <c r="H172" s="158"/>
      <c r="I172" s="158"/>
      <c r="J172" s="158"/>
      <c r="K172" s="158"/>
      <c r="L172" s="158"/>
      <c r="M172" s="158"/>
      <c r="N172" s="157"/>
      <c r="O172" s="157"/>
      <c r="P172" s="157"/>
      <c r="Q172" s="157"/>
      <c r="R172" s="158"/>
      <c r="S172" s="158"/>
      <c r="T172" s="158"/>
      <c r="U172" s="158"/>
      <c r="V172" s="158"/>
      <c r="W172" s="158"/>
      <c r="X172" s="158"/>
      <c r="Y172" s="158"/>
      <c r="Z172" s="148"/>
      <c r="AA172" s="148"/>
      <c r="AB172" s="148"/>
      <c r="AC172" s="148"/>
      <c r="AD172" s="148"/>
      <c r="AE172" s="148"/>
      <c r="AF172" s="148"/>
      <c r="AG172" s="148" t="s">
        <v>219</v>
      </c>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row>
    <row r="173" spans="1:60" outlineLevel="2" x14ac:dyDescent="0.25">
      <c r="A173" s="155"/>
      <c r="B173" s="156"/>
      <c r="C173" s="258" t="s">
        <v>445</v>
      </c>
      <c r="D173" s="259"/>
      <c r="E173" s="259"/>
      <c r="F173" s="259"/>
      <c r="G173" s="259"/>
      <c r="H173" s="158"/>
      <c r="I173" s="158"/>
      <c r="J173" s="158"/>
      <c r="K173" s="158"/>
      <c r="L173" s="158"/>
      <c r="M173" s="158"/>
      <c r="N173" s="157"/>
      <c r="O173" s="157"/>
      <c r="P173" s="157"/>
      <c r="Q173" s="157"/>
      <c r="R173" s="158"/>
      <c r="S173" s="158"/>
      <c r="T173" s="158"/>
      <c r="U173" s="158"/>
      <c r="V173" s="158"/>
      <c r="W173" s="158"/>
      <c r="X173" s="158"/>
      <c r="Y173" s="158"/>
      <c r="Z173" s="148"/>
      <c r="AA173" s="148"/>
      <c r="AB173" s="148"/>
      <c r="AC173" s="148"/>
      <c r="AD173" s="148"/>
      <c r="AE173" s="148"/>
      <c r="AF173" s="148"/>
      <c r="AG173" s="148" t="s">
        <v>346</v>
      </c>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row>
    <row r="174" spans="1:60" outlineLevel="2" x14ac:dyDescent="0.25">
      <c r="A174" s="155"/>
      <c r="B174" s="156"/>
      <c r="C174" s="190" t="s">
        <v>446</v>
      </c>
      <c r="D174" s="187"/>
      <c r="E174" s="188">
        <v>37.799999999999997</v>
      </c>
      <c r="F174" s="158"/>
      <c r="G174" s="158"/>
      <c r="H174" s="158"/>
      <c r="I174" s="158"/>
      <c r="J174" s="158"/>
      <c r="K174" s="158"/>
      <c r="L174" s="158"/>
      <c r="M174" s="158"/>
      <c r="N174" s="157"/>
      <c r="O174" s="157"/>
      <c r="P174" s="157"/>
      <c r="Q174" s="157"/>
      <c r="R174" s="158"/>
      <c r="S174" s="158"/>
      <c r="T174" s="158"/>
      <c r="U174" s="158"/>
      <c r="V174" s="158"/>
      <c r="W174" s="158"/>
      <c r="X174" s="158"/>
      <c r="Y174" s="158"/>
      <c r="Z174" s="148"/>
      <c r="AA174" s="148"/>
      <c r="AB174" s="148"/>
      <c r="AC174" s="148"/>
      <c r="AD174" s="148"/>
      <c r="AE174" s="148"/>
      <c r="AF174" s="148"/>
      <c r="AG174" s="148" t="s">
        <v>210</v>
      </c>
      <c r="AH174" s="148">
        <v>0</v>
      </c>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row>
    <row r="175" spans="1:60" ht="20.399999999999999" outlineLevel="1" x14ac:dyDescent="0.25">
      <c r="A175" s="167">
        <v>65</v>
      </c>
      <c r="B175" s="168" t="s">
        <v>447</v>
      </c>
      <c r="C175" s="183" t="s">
        <v>448</v>
      </c>
      <c r="D175" s="169" t="s">
        <v>315</v>
      </c>
      <c r="E175" s="170">
        <v>1</v>
      </c>
      <c r="F175" s="171"/>
      <c r="G175" s="172">
        <f>ROUND(E175*F175,2)</f>
        <v>0</v>
      </c>
      <c r="H175" s="171"/>
      <c r="I175" s="172">
        <f>ROUND(E175*H175,2)</f>
        <v>0</v>
      </c>
      <c r="J175" s="171"/>
      <c r="K175" s="172">
        <f>ROUND(E175*J175,2)</f>
        <v>0</v>
      </c>
      <c r="L175" s="172">
        <v>21</v>
      </c>
      <c r="M175" s="172">
        <f>G175*(1+L175/100)</f>
        <v>0</v>
      </c>
      <c r="N175" s="170">
        <v>5.1000000000000004E-3</v>
      </c>
      <c r="O175" s="170">
        <f>ROUND(E175*N175,2)</f>
        <v>0.01</v>
      </c>
      <c r="P175" s="170">
        <v>0</v>
      </c>
      <c r="Q175" s="170">
        <f>ROUND(E175*P175,2)</f>
        <v>0</v>
      </c>
      <c r="R175" s="172" t="s">
        <v>287</v>
      </c>
      <c r="S175" s="172" t="s">
        <v>177</v>
      </c>
      <c r="T175" s="173" t="s">
        <v>206</v>
      </c>
      <c r="U175" s="158">
        <v>0</v>
      </c>
      <c r="V175" s="158">
        <f>ROUND(E175*U175,2)</f>
        <v>0</v>
      </c>
      <c r="W175" s="158"/>
      <c r="X175" s="158" t="s">
        <v>288</v>
      </c>
      <c r="Y175" s="158" t="s">
        <v>180</v>
      </c>
      <c r="Z175" s="148"/>
      <c r="AA175" s="148"/>
      <c r="AB175" s="148"/>
      <c r="AC175" s="148"/>
      <c r="AD175" s="148"/>
      <c r="AE175" s="148"/>
      <c r="AF175" s="148"/>
      <c r="AG175" s="148" t="s">
        <v>289</v>
      </c>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row>
    <row r="176" spans="1:60" outlineLevel="2" x14ac:dyDescent="0.25">
      <c r="A176" s="155"/>
      <c r="B176" s="156"/>
      <c r="C176" s="190" t="s">
        <v>449</v>
      </c>
      <c r="D176" s="187"/>
      <c r="E176" s="188">
        <v>1</v>
      </c>
      <c r="F176" s="158"/>
      <c r="G176" s="158"/>
      <c r="H176" s="158"/>
      <c r="I176" s="158"/>
      <c r="J176" s="158"/>
      <c r="K176" s="158"/>
      <c r="L176" s="158"/>
      <c r="M176" s="158"/>
      <c r="N176" s="157"/>
      <c r="O176" s="157"/>
      <c r="P176" s="157"/>
      <c r="Q176" s="157"/>
      <c r="R176" s="158"/>
      <c r="S176" s="158"/>
      <c r="T176" s="158"/>
      <c r="U176" s="158"/>
      <c r="V176" s="158"/>
      <c r="W176" s="158"/>
      <c r="X176" s="158"/>
      <c r="Y176" s="158"/>
      <c r="Z176" s="148"/>
      <c r="AA176" s="148"/>
      <c r="AB176" s="148"/>
      <c r="AC176" s="148"/>
      <c r="AD176" s="148"/>
      <c r="AE176" s="148"/>
      <c r="AF176" s="148"/>
      <c r="AG176" s="148" t="s">
        <v>210</v>
      </c>
      <c r="AH176" s="148">
        <v>0</v>
      </c>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row>
    <row r="177" spans="1:60" ht="20.399999999999999" outlineLevel="1" x14ac:dyDescent="0.25">
      <c r="A177" s="167">
        <v>66</v>
      </c>
      <c r="B177" s="168" t="s">
        <v>450</v>
      </c>
      <c r="C177" s="183" t="s">
        <v>451</v>
      </c>
      <c r="D177" s="169" t="s">
        <v>315</v>
      </c>
      <c r="E177" s="170">
        <v>1</v>
      </c>
      <c r="F177" s="171"/>
      <c r="G177" s="172">
        <f>ROUND(E177*F177,2)</f>
        <v>0</v>
      </c>
      <c r="H177" s="171"/>
      <c r="I177" s="172">
        <f>ROUND(E177*H177,2)</f>
        <v>0</v>
      </c>
      <c r="J177" s="171"/>
      <c r="K177" s="172">
        <f>ROUND(E177*J177,2)</f>
        <v>0</v>
      </c>
      <c r="L177" s="172">
        <v>21</v>
      </c>
      <c r="M177" s="172">
        <f>G177*(1+L177/100)</f>
        <v>0</v>
      </c>
      <c r="N177" s="170">
        <v>5.1000000000000004E-3</v>
      </c>
      <c r="O177" s="170">
        <f>ROUND(E177*N177,2)</f>
        <v>0.01</v>
      </c>
      <c r="P177" s="170">
        <v>0</v>
      </c>
      <c r="Q177" s="170">
        <f>ROUND(E177*P177,2)</f>
        <v>0</v>
      </c>
      <c r="R177" s="172" t="s">
        <v>287</v>
      </c>
      <c r="S177" s="172" t="s">
        <v>177</v>
      </c>
      <c r="T177" s="173" t="s">
        <v>206</v>
      </c>
      <c r="U177" s="158">
        <v>0</v>
      </c>
      <c r="V177" s="158">
        <f>ROUND(E177*U177,2)</f>
        <v>0</v>
      </c>
      <c r="W177" s="158"/>
      <c r="X177" s="158" t="s">
        <v>288</v>
      </c>
      <c r="Y177" s="158" t="s">
        <v>180</v>
      </c>
      <c r="Z177" s="148"/>
      <c r="AA177" s="148"/>
      <c r="AB177" s="148"/>
      <c r="AC177" s="148"/>
      <c r="AD177" s="148"/>
      <c r="AE177" s="148"/>
      <c r="AF177" s="148"/>
      <c r="AG177" s="148" t="s">
        <v>289</v>
      </c>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row>
    <row r="178" spans="1:60" outlineLevel="2" x14ac:dyDescent="0.25">
      <c r="A178" s="155"/>
      <c r="B178" s="156"/>
      <c r="C178" s="190" t="s">
        <v>452</v>
      </c>
      <c r="D178" s="187"/>
      <c r="E178" s="188">
        <v>1</v>
      </c>
      <c r="F178" s="158"/>
      <c r="G178" s="158"/>
      <c r="H178" s="158"/>
      <c r="I178" s="158"/>
      <c r="J178" s="158"/>
      <c r="K178" s="158"/>
      <c r="L178" s="158"/>
      <c r="M178" s="158"/>
      <c r="N178" s="157"/>
      <c r="O178" s="157"/>
      <c r="P178" s="157"/>
      <c r="Q178" s="157"/>
      <c r="R178" s="158"/>
      <c r="S178" s="158"/>
      <c r="T178" s="158"/>
      <c r="U178" s="158"/>
      <c r="V178" s="158"/>
      <c r="W178" s="158"/>
      <c r="X178" s="158"/>
      <c r="Y178" s="158"/>
      <c r="Z178" s="148"/>
      <c r="AA178" s="148"/>
      <c r="AB178" s="148"/>
      <c r="AC178" s="148"/>
      <c r="AD178" s="148"/>
      <c r="AE178" s="148"/>
      <c r="AF178" s="148"/>
      <c r="AG178" s="148" t="s">
        <v>210</v>
      </c>
      <c r="AH178" s="148">
        <v>0</v>
      </c>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row>
    <row r="179" spans="1:60" ht="20.399999999999999" outlineLevel="1" x14ac:dyDescent="0.25">
      <c r="A179" s="167">
        <v>67</v>
      </c>
      <c r="B179" s="168" t="s">
        <v>453</v>
      </c>
      <c r="C179" s="183" t="s">
        <v>454</v>
      </c>
      <c r="D179" s="169" t="s">
        <v>315</v>
      </c>
      <c r="E179" s="170">
        <v>1</v>
      </c>
      <c r="F179" s="171"/>
      <c r="G179" s="172">
        <f>ROUND(E179*F179,2)</f>
        <v>0</v>
      </c>
      <c r="H179" s="171"/>
      <c r="I179" s="172">
        <f>ROUND(E179*H179,2)</f>
        <v>0</v>
      </c>
      <c r="J179" s="171"/>
      <c r="K179" s="172">
        <f>ROUND(E179*J179,2)</f>
        <v>0</v>
      </c>
      <c r="L179" s="172">
        <v>21</v>
      </c>
      <c r="M179" s="172">
        <f>G179*(1+L179/100)</f>
        <v>0</v>
      </c>
      <c r="N179" s="170">
        <v>5.1000000000000004E-3</v>
      </c>
      <c r="O179" s="170">
        <f>ROUND(E179*N179,2)</f>
        <v>0.01</v>
      </c>
      <c r="P179" s="170">
        <v>0</v>
      </c>
      <c r="Q179" s="170">
        <f>ROUND(E179*P179,2)</f>
        <v>0</v>
      </c>
      <c r="R179" s="172" t="s">
        <v>287</v>
      </c>
      <c r="S179" s="172" t="s">
        <v>177</v>
      </c>
      <c r="T179" s="173" t="s">
        <v>206</v>
      </c>
      <c r="U179" s="158">
        <v>0</v>
      </c>
      <c r="V179" s="158">
        <f>ROUND(E179*U179,2)</f>
        <v>0</v>
      </c>
      <c r="W179" s="158"/>
      <c r="X179" s="158" t="s">
        <v>288</v>
      </c>
      <c r="Y179" s="158" t="s">
        <v>180</v>
      </c>
      <c r="Z179" s="148"/>
      <c r="AA179" s="148"/>
      <c r="AB179" s="148"/>
      <c r="AC179" s="148"/>
      <c r="AD179" s="148"/>
      <c r="AE179" s="148"/>
      <c r="AF179" s="148"/>
      <c r="AG179" s="148" t="s">
        <v>289</v>
      </c>
      <c r="AH179" s="148"/>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row>
    <row r="180" spans="1:60" outlineLevel="2" x14ac:dyDescent="0.25">
      <c r="A180" s="155"/>
      <c r="B180" s="156"/>
      <c r="C180" s="190" t="s">
        <v>455</v>
      </c>
      <c r="D180" s="187"/>
      <c r="E180" s="188">
        <v>1</v>
      </c>
      <c r="F180" s="158"/>
      <c r="G180" s="158"/>
      <c r="H180" s="158"/>
      <c r="I180" s="158"/>
      <c r="J180" s="158"/>
      <c r="K180" s="158"/>
      <c r="L180" s="158"/>
      <c r="M180" s="158"/>
      <c r="N180" s="157"/>
      <c r="O180" s="157"/>
      <c r="P180" s="157"/>
      <c r="Q180" s="157"/>
      <c r="R180" s="158"/>
      <c r="S180" s="158"/>
      <c r="T180" s="158"/>
      <c r="U180" s="158"/>
      <c r="V180" s="158"/>
      <c r="W180" s="158"/>
      <c r="X180" s="158"/>
      <c r="Y180" s="158"/>
      <c r="Z180" s="148"/>
      <c r="AA180" s="148"/>
      <c r="AB180" s="148"/>
      <c r="AC180" s="148"/>
      <c r="AD180" s="148"/>
      <c r="AE180" s="148"/>
      <c r="AF180" s="148"/>
      <c r="AG180" s="148" t="s">
        <v>210</v>
      </c>
      <c r="AH180" s="148">
        <v>0</v>
      </c>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row>
    <row r="181" spans="1:60" ht="20.399999999999999" outlineLevel="1" x14ac:dyDescent="0.25">
      <c r="A181" s="167">
        <v>68</v>
      </c>
      <c r="B181" s="168" t="s">
        <v>456</v>
      </c>
      <c r="C181" s="183" t="s">
        <v>457</v>
      </c>
      <c r="D181" s="169" t="s">
        <v>315</v>
      </c>
      <c r="E181" s="170">
        <v>4</v>
      </c>
      <c r="F181" s="171"/>
      <c r="G181" s="172">
        <f>ROUND(E181*F181,2)</f>
        <v>0</v>
      </c>
      <c r="H181" s="171"/>
      <c r="I181" s="172">
        <f>ROUND(E181*H181,2)</f>
        <v>0</v>
      </c>
      <c r="J181" s="171"/>
      <c r="K181" s="172">
        <f>ROUND(E181*J181,2)</f>
        <v>0</v>
      </c>
      <c r="L181" s="172">
        <v>21</v>
      </c>
      <c r="M181" s="172">
        <f>G181*(1+L181/100)</f>
        <v>0</v>
      </c>
      <c r="N181" s="170">
        <v>1.5100000000000001E-2</v>
      </c>
      <c r="O181" s="170">
        <f>ROUND(E181*N181,2)</f>
        <v>0.06</v>
      </c>
      <c r="P181" s="170">
        <v>0</v>
      </c>
      <c r="Q181" s="170">
        <f>ROUND(E181*P181,2)</f>
        <v>0</v>
      </c>
      <c r="R181" s="172" t="s">
        <v>287</v>
      </c>
      <c r="S181" s="172" t="s">
        <v>177</v>
      </c>
      <c r="T181" s="173" t="s">
        <v>206</v>
      </c>
      <c r="U181" s="158">
        <v>0</v>
      </c>
      <c r="V181" s="158">
        <f>ROUND(E181*U181,2)</f>
        <v>0</v>
      </c>
      <c r="W181" s="158"/>
      <c r="X181" s="158" t="s">
        <v>288</v>
      </c>
      <c r="Y181" s="158" t="s">
        <v>180</v>
      </c>
      <c r="Z181" s="148"/>
      <c r="AA181" s="148"/>
      <c r="AB181" s="148"/>
      <c r="AC181" s="148"/>
      <c r="AD181" s="148"/>
      <c r="AE181" s="148"/>
      <c r="AF181" s="148"/>
      <c r="AG181" s="148" t="s">
        <v>289</v>
      </c>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row>
    <row r="182" spans="1:60" outlineLevel="2" x14ac:dyDescent="0.25">
      <c r="A182" s="155"/>
      <c r="B182" s="156"/>
      <c r="C182" s="190" t="s">
        <v>458</v>
      </c>
      <c r="D182" s="187"/>
      <c r="E182" s="188">
        <v>2</v>
      </c>
      <c r="F182" s="158"/>
      <c r="G182" s="158"/>
      <c r="H182" s="158"/>
      <c r="I182" s="158"/>
      <c r="J182" s="158"/>
      <c r="K182" s="158"/>
      <c r="L182" s="158"/>
      <c r="M182" s="158"/>
      <c r="N182" s="157"/>
      <c r="O182" s="157"/>
      <c r="P182" s="157"/>
      <c r="Q182" s="157"/>
      <c r="R182" s="158"/>
      <c r="S182" s="158"/>
      <c r="T182" s="158"/>
      <c r="U182" s="158"/>
      <c r="V182" s="158"/>
      <c r="W182" s="158"/>
      <c r="X182" s="158"/>
      <c r="Y182" s="158"/>
      <c r="Z182" s="148"/>
      <c r="AA182" s="148"/>
      <c r="AB182" s="148"/>
      <c r="AC182" s="148"/>
      <c r="AD182" s="148"/>
      <c r="AE182" s="148"/>
      <c r="AF182" s="148"/>
      <c r="AG182" s="148" t="s">
        <v>210</v>
      </c>
      <c r="AH182" s="148">
        <v>0</v>
      </c>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row>
    <row r="183" spans="1:60" outlineLevel="3" x14ac:dyDescent="0.25">
      <c r="A183" s="155"/>
      <c r="B183" s="156"/>
      <c r="C183" s="190" t="s">
        <v>459</v>
      </c>
      <c r="D183" s="187"/>
      <c r="E183" s="188">
        <v>2</v>
      </c>
      <c r="F183" s="158"/>
      <c r="G183" s="158"/>
      <c r="H183" s="158"/>
      <c r="I183" s="158"/>
      <c r="J183" s="158"/>
      <c r="K183" s="158"/>
      <c r="L183" s="158"/>
      <c r="M183" s="158"/>
      <c r="N183" s="157"/>
      <c r="O183" s="157"/>
      <c r="P183" s="157"/>
      <c r="Q183" s="157"/>
      <c r="R183" s="158"/>
      <c r="S183" s="158"/>
      <c r="T183" s="158"/>
      <c r="U183" s="158"/>
      <c r="V183" s="158"/>
      <c r="W183" s="158"/>
      <c r="X183" s="158"/>
      <c r="Y183" s="158"/>
      <c r="Z183" s="148"/>
      <c r="AA183" s="148"/>
      <c r="AB183" s="148"/>
      <c r="AC183" s="148"/>
      <c r="AD183" s="148"/>
      <c r="AE183" s="148"/>
      <c r="AF183" s="148"/>
      <c r="AG183" s="148" t="s">
        <v>210</v>
      </c>
      <c r="AH183" s="148">
        <v>0</v>
      </c>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row>
    <row r="184" spans="1:60" outlineLevel="1" x14ac:dyDescent="0.25">
      <c r="A184" s="167">
        <v>69</v>
      </c>
      <c r="B184" s="168" t="s">
        <v>460</v>
      </c>
      <c r="C184" s="183" t="s">
        <v>461</v>
      </c>
      <c r="D184" s="169" t="s">
        <v>315</v>
      </c>
      <c r="E184" s="170">
        <v>4</v>
      </c>
      <c r="F184" s="171"/>
      <c r="G184" s="172">
        <f>ROUND(E184*F184,2)</f>
        <v>0</v>
      </c>
      <c r="H184" s="171"/>
      <c r="I184" s="172">
        <f>ROUND(E184*H184,2)</f>
        <v>0</v>
      </c>
      <c r="J184" s="171"/>
      <c r="K184" s="172">
        <f>ROUND(E184*J184,2)</f>
        <v>0</v>
      </c>
      <c r="L184" s="172">
        <v>21</v>
      </c>
      <c r="M184" s="172">
        <f>G184*(1+L184/100)</f>
        <v>0</v>
      </c>
      <c r="N184" s="170">
        <v>0</v>
      </c>
      <c r="O184" s="170">
        <f>ROUND(E184*N184,2)</f>
        <v>0</v>
      </c>
      <c r="P184" s="170">
        <v>0</v>
      </c>
      <c r="Q184" s="170">
        <f>ROUND(E184*P184,2)</f>
        <v>0</v>
      </c>
      <c r="R184" s="172" t="s">
        <v>287</v>
      </c>
      <c r="S184" s="172" t="s">
        <v>177</v>
      </c>
      <c r="T184" s="173" t="s">
        <v>206</v>
      </c>
      <c r="U184" s="158">
        <v>0</v>
      </c>
      <c r="V184" s="158">
        <f>ROUND(E184*U184,2)</f>
        <v>0</v>
      </c>
      <c r="W184" s="158"/>
      <c r="X184" s="158" t="s">
        <v>288</v>
      </c>
      <c r="Y184" s="158" t="s">
        <v>180</v>
      </c>
      <c r="Z184" s="148"/>
      <c r="AA184" s="148"/>
      <c r="AB184" s="148"/>
      <c r="AC184" s="148"/>
      <c r="AD184" s="148"/>
      <c r="AE184" s="148"/>
      <c r="AF184" s="148"/>
      <c r="AG184" s="148" t="s">
        <v>289</v>
      </c>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row>
    <row r="185" spans="1:60" outlineLevel="2" x14ac:dyDescent="0.25">
      <c r="A185" s="155"/>
      <c r="B185" s="156"/>
      <c r="C185" s="190" t="s">
        <v>462</v>
      </c>
      <c r="D185" s="187"/>
      <c r="E185" s="188">
        <v>4</v>
      </c>
      <c r="F185" s="158"/>
      <c r="G185" s="158"/>
      <c r="H185" s="158"/>
      <c r="I185" s="158"/>
      <c r="J185" s="158"/>
      <c r="K185" s="158"/>
      <c r="L185" s="158"/>
      <c r="M185" s="158"/>
      <c r="N185" s="157"/>
      <c r="O185" s="157"/>
      <c r="P185" s="157"/>
      <c r="Q185" s="157"/>
      <c r="R185" s="158"/>
      <c r="S185" s="158"/>
      <c r="T185" s="158"/>
      <c r="U185" s="158"/>
      <c r="V185" s="158"/>
      <c r="W185" s="158"/>
      <c r="X185" s="158"/>
      <c r="Y185" s="158"/>
      <c r="Z185" s="148"/>
      <c r="AA185" s="148"/>
      <c r="AB185" s="148"/>
      <c r="AC185" s="148"/>
      <c r="AD185" s="148"/>
      <c r="AE185" s="148"/>
      <c r="AF185" s="148"/>
      <c r="AG185" s="148" t="s">
        <v>210</v>
      </c>
      <c r="AH185" s="148">
        <v>0</v>
      </c>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row>
    <row r="186" spans="1:60" outlineLevel="1" x14ac:dyDescent="0.25">
      <c r="A186" s="167">
        <v>70</v>
      </c>
      <c r="B186" s="168" t="s">
        <v>463</v>
      </c>
      <c r="C186" s="183" t="s">
        <v>464</v>
      </c>
      <c r="D186" s="169" t="s">
        <v>315</v>
      </c>
      <c r="E186" s="170">
        <v>4</v>
      </c>
      <c r="F186" s="171"/>
      <c r="G186" s="172">
        <f>ROUND(E186*F186,2)</f>
        <v>0</v>
      </c>
      <c r="H186" s="171"/>
      <c r="I186" s="172">
        <f>ROUND(E186*H186,2)</f>
        <v>0</v>
      </c>
      <c r="J186" s="171"/>
      <c r="K186" s="172">
        <f>ROUND(E186*J186,2)</f>
        <v>0</v>
      </c>
      <c r="L186" s="172">
        <v>21</v>
      </c>
      <c r="M186" s="172">
        <f>G186*(1+L186/100)</f>
        <v>0</v>
      </c>
      <c r="N186" s="170">
        <v>0</v>
      </c>
      <c r="O186" s="170">
        <f>ROUND(E186*N186,2)</f>
        <v>0</v>
      </c>
      <c r="P186" s="170">
        <v>0</v>
      </c>
      <c r="Q186" s="170">
        <f>ROUND(E186*P186,2)</f>
        <v>0</v>
      </c>
      <c r="R186" s="172" t="s">
        <v>287</v>
      </c>
      <c r="S186" s="172" t="s">
        <v>177</v>
      </c>
      <c r="T186" s="173" t="s">
        <v>206</v>
      </c>
      <c r="U186" s="158">
        <v>0</v>
      </c>
      <c r="V186" s="158">
        <f>ROUND(E186*U186,2)</f>
        <v>0</v>
      </c>
      <c r="W186" s="158"/>
      <c r="X186" s="158" t="s">
        <v>288</v>
      </c>
      <c r="Y186" s="158" t="s">
        <v>180</v>
      </c>
      <c r="Z186" s="148"/>
      <c r="AA186" s="148"/>
      <c r="AB186" s="148"/>
      <c r="AC186" s="148"/>
      <c r="AD186" s="148"/>
      <c r="AE186" s="148"/>
      <c r="AF186" s="148"/>
      <c r="AG186" s="148" t="s">
        <v>289</v>
      </c>
      <c r="AH186" s="148"/>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row>
    <row r="187" spans="1:60" outlineLevel="2" x14ac:dyDescent="0.25">
      <c r="A187" s="155"/>
      <c r="B187" s="156"/>
      <c r="C187" s="190" t="s">
        <v>462</v>
      </c>
      <c r="D187" s="187"/>
      <c r="E187" s="188">
        <v>4</v>
      </c>
      <c r="F187" s="158"/>
      <c r="G187" s="158"/>
      <c r="H187" s="158"/>
      <c r="I187" s="158"/>
      <c r="J187" s="158"/>
      <c r="K187" s="158"/>
      <c r="L187" s="158"/>
      <c r="M187" s="158"/>
      <c r="N187" s="157"/>
      <c r="O187" s="157"/>
      <c r="P187" s="157"/>
      <c r="Q187" s="157"/>
      <c r="R187" s="158"/>
      <c r="S187" s="158"/>
      <c r="T187" s="158"/>
      <c r="U187" s="158"/>
      <c r="V187" s="158"/>
      <c r="W187" s="158"/>
      <c r="X187" s="158"/>
      <c r="Y187" s="158"/>
      <c r="Z187" s="148"/>
      <c r="AA187" s="148"/>
      <c r="AB187" s="148"/>
      <c r="AC187" s="148"/>
      <c r="AD187" s="148"/>
      <c r="AE187" s="148"/>
      <c r="AF187" s="148"/>
      <c r="AG187" s="148" t="s">
        <v>210</v>
      </c>
      <c r="AH187" s="148">
        <v>0</v>
      </c>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row>
    <row r="188" spans="1:60" outlineLevel="1" x14ac:dyDescent="0.25">
      <c r="A188" s="167">
        <v>71</v>
      </c>
      <c r="B188" s="168" t="s">
        <v>465</v>
      </c>
      <c r="C188" s="183" t="s">
        <v>466</v>
      </c>
      <c r="D188" s="169" t="s">
        <v>315</v>
      </c>
      <c r="E188" s="170">
        <v>4</v>
      </c>
      <c r="F188" s="171"/>
      <c r="G188" s="172">
        <f>ROUND(E188*F188,2)</f>
        <v>0</v>
      </c>
      <c r="H188" s="171"/>
      <c r="I188" s="172">
        <f>ROUND(E188*H188,2)</f>
        <v>0</v>
      </c>
      <c r="J188" s="171"/>
      <c r="K188" s="172">
        <f>ROUND(E188*J188,2)</f>
        <v>0</v>
      </c>
      <c r="L188" s="172">
        <v>21</v>
      </c>
      <c r="M188" s="172">
        <f>G188*(1+L188/100)</f>
        <v>0</v>
      </c>
      <c r="N188" s="170">
        <v>0</v>
      </c>
      <c r="O188" s="170">
        <f>ROUND(E188*N188,2)</f>
        <v>0</v>
      </c>
      <c r="P188" s="170">
        <v>0</v>
      </c>
      <c r="Q188" s="170">
        <f>ROUND(E188*P188,2)</f>
        <v>0</v>
      </c>
      <c r="R188" s="172" t="s">
        <v>287</v>
      </c>
      <c r="S188" s="172" t="s">
        <v>177</v>
      </c>
      <c r="T188" s="173" t="s">
        <v>206</v>
      </c>
      <c r="U188" s="158">
        <v>0</v>
      </c>
      <c r="V188" s="158">
        <f>ROUND(E188*U188,2)</f>
        <v>0</v>
      </c>
      <c r="W188" s="158"/>
      <c r="X188" s="158" t="s">
        <v>288</v>
      </c>
      <c r="Y188" s="158" t="s">
        <v>180</v>
      </c>
      <c r="Z188" s="148"/>
      <c r="AA188" s="148"/>
      <c r="AB188" s="148"/>
      <c r="AC188" s="148"/>
      <c r="AD188" s="148"/>
      <c r="AE188" s="148"/>
      <c r="AF188" s="148"/>
      <c r="AG188" s="148" t="s">
        <v>289</v>
      </c>
      <c r="AH188" s="148"/>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row>
    <row r="189" spans="1:60" outlineLevel="2" x14ac:dyDescent="0.25">
      <c r="A189" s="155"/>
      <c r="B189" s="156"/>
      <c r="C189" s="190" t="s">
        <v>462</v>
      </c>
      <c r="D189" s="187"/>
      <c r="E189" s="188">
        <v>4</v>
      </c>
      <c r="F189" s="158"/>
      <c r="G189" s="158"/>
      <c r="H189" s="158"/>
      <c r="I189" s="158"/>
      <c r="J189" s="158"/>
      <c r="K189" s="158"/>
      <c r="L189" s="158"/>
      <c r="M189" s="158"/>
      <c r="N189" s="157"/>
      <c r="O189" s="157"/>
      <c r="P189" s="157"/>
      <c r="Q189" s="157"/>
      <c r="R189" s="158"/>
      <c r="S189" s="158"/>
      <c r="T189" s="158"/>
      <c r="U189" s="158"/>
      <c r="V189" s="158"/>
      <c r="W189" s="158"/>
      <c r="X189" s="158"/>
      <c r="Y189" s="158"/>
      <c r="Z189" s="148"/>
      <c r="AA189" s="148"/>
      <c r="AB189" s="148"/>
      <c r="AC189" s="148"/>
      <c r="AD189" s="148"/>
      <c r="AE189" s="148"/>
      <c r="AF189" s="148"/>
      <c r="AG189" s="148" t="s">
        <v>210</v>
      </c>
      <c r="AH189" s="148">
        <v>0</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row>
    <row r="190" spans="1:60" outlineLevel="1" x14ac:dyDescent="0.25">
      <c r="A190" s="167">
        <v>72</v>
      </c>
      <c r="B190" s="168" t="s">
        <v>467</v>
      </c>
      <c r="C190" s="183" t="s">
        <v>468</v>
      </c>
      <c r="D190" s="169" t="s">
        <v>315</v>
      </c>
      <c r="E190" s="170">
        <v>331.28</v>
      </c>
      <c r="F190" s="171"/>
      <c r="G190" s="172">
        <f>ROUND(E190*F190,2)</f>
        <v>0</v>
      </c>
      <c r="H190" s="171"/>
      <c r="I190" s="172">
        <f>ROUND(E190*H190,2)</f>
        <v>0</v>
      </c>
      <c r="J190" s="171"/>
      <c r="K190" s="172">
        <f>ROUND(E190*J190,2)</f>
        <v>0</v>
      </c>
      <c r="L190" s="172">
        <v>21</v>
      </c>
      <c r="M190" s="172">
        <f>G190*(1+L190/100)</f>
        <v>0</v>
      </c>
      <c r="N190" s="170">
        <v>5.8000000000000003E-2</v>
      </c>
      <c r="O190" s="170">
        <f>ROUND(E190*N190,2)</f>
        <v>19.21</v>
      </c>
      <c r="P190" s="170">
        <v>0</v>
      </c>
      <c r="Q190" s="170">
        <f>ROUND(E190*P190,2)</f>
        <v>0</v>
      </c>
      <c r="R190" s="172" t="s">
        <v>287</v>
      </c>
      <c r="S190" s="172" t="s">
        <v>177</v>
      </c>
      <c r="T190" s="173" t="s">
        <v>206</v>
      </c>
      <c r="U190" s="158">
        <v>0</v>
      </c>
      <c r="V190" s="158">
        <f>ROUND(E190*U190,2)</f>
        <v>0</v>
      </c>
      <c r="W190" s="158"/>
      <c r="X190" s="158" t="s">
        <v>288</v>
      </c>
      <c r="Y190" s="158" t="s">
        <v>180</v>
      </c>
      <c r="Z190" s="148"/>
      <c r="AA190" s="148"/>
      <c r="AB190" s="148"/>
      <c r="AC190" s="148"/>
      <c r="AD190" s="148"/>
      <c r="AE190" s="148"/>
      <c r="AF190" s="148"/>
      <c r="AG190" s="148" t="s">
        <v>289</v>
      </c>
      <c r="AH190" s="148"/>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row>
    <row r="191" spans="1:60" outlineLevel="2" x14ac:dyDescent="0.25">
      <c r="A191" s="155"/>
      <c r="B191" s="156"/>
      <c r="C191" s="190" t="s">
        <v>469</v>
      </c>
      <c r="D191" s="187"/>
      <c r="E191" s="188">
        <v>331.28</v>
      </c>
      <c r="F191" s="158"/>
      <c r="G191" s="158"/>
      <c r="H191" s="158"/>
      <c r="I191" s="158"/>
      <c r="J191" s="158"/>
      <c r="K191" s="158"/>
      <c r="L191" s="158"/>
      <c r="M191" s="158"/>
      <c r="N191" s="157"/>
      <c r="O191" s="157"/>
      <c r="P191" s="157"/>
      <c r="Q191" s="157"/>
      <c r="R191" s="158"/>
      <c r="S191" s="158"/>
      <c r="T191" s="158"/>
      <c r="U191" s="158"/>
      <c r="V191" s="158"/>
      <c r="W191" s="158"/>
      <c r="X191" s="158"/>
      <c r="Y191" s="158"/>
      <c r="Z191" s="148"/>
      <c r="AA191" s="148"/>
      <c r="AB191" s="148"/>
      <c r="AC191" s="148"/>
      <c r="AD191" s="148"/>
      <c r="AE191" s="148"/>
      <c r="AF191" s="148"/>
      <c r="AG191" s="148" t="s">
        <v>210</v>
      </c>
      <c r="AH191" s="148">
        <v>0</v>
      </c>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row>
    <row r="192" spans="1:60" outlineLevel="1" x14ac:dyDescent="0.25">
      <c r="A192" s="167">
        <v>73</v>
      </c>
      <c r="B192" s="168" t="s">
        <v>470</v>
      </c>
      <c r="C192" s="183" t="s">
        <v>471</v>
      </c>
      <c r="D192" s="169" t="s">
        <v>315</v>
      </c>
      <c r="E192" s="170">
        <v>301.23</v>
      </c>
      <c r="F192" s="171"/>
      <c r="G192" s="172">
        <f>ROUND(E192*F192,2)</f>
        <v>0</v>
      </c>
      <c r="H192" s="171"/>
      <c r="I192" s="172">
        <f>ROUND(E192*H192,2)</f>
        <v>0</v>
      </c>
      <c r="J192" s="171"/>
      <c r="K192" s="172">
        <f>ROUND(E192*J192,2)</f>
        <v>0</v>
      </c>
      <c r="L192" s="172">
        <v>21</v>
      </c>
      <c r="M192" s="172">
        <f>G192*(1+L192/100)</f>
        <v>0</v>
      </c>
      <c r="N192" s="170">
        <v>8.1000000000000003E-2</v>
      </c>
      <c r="O192" s="170">
        <f>ROUND(E192*N192,2)</f>
        <v>24.4</v>
      </c>
      <c r="P192" s="170">
        <v>0</v>
      </c>
      <c r="Q192" s="170">
        <f>ROUND(E192*P192,2)</f>
        <v>0</v>
      </c>
      <c r="R192" s="172" t="s">
        <v>287</v>
      </c>
      <c r="S192" s="172" t="s">
        <v>177</v>
      </c>
      <c r="T192" s="173" t="s">
        <v>206</v>
      </c>
      <c r="U192" s="158">
        <v>0</v>
      </c>
      <c r="V192" s="158">
        <f>ROUND(E192*U192,2)</f>
        <v>0</v>
      </c>
      <c r="W192" s="158"/>
      <c r="X192" s="158" t="s">
        <v>288</v>
      </c>
      <c r="Y192" s="158" t="s">
        <v>180</v>
      </c>
      <c r="Z192" s="148"/>
      <c r="AA192" s="148"/>
      <c r="AB192" s="148"/>
      <c r="AC192" s="148"/>
      <c r="AD192" s="148"/>
      <c r="AE192" s="148"/>
      <c r="AF192" s="148"/>
      <c r="AG192" s="148" t="s">
        <v>289</v>
      </c>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row>
    <row r="193" spans="1:60" outlineLevel="2" x14ac:dyDescent="0.25">
      <c r="A193" s="155"/>
      <c r="B193" s="156"/>
      <c r="C193" s="190" t="s">
        <v>472</v>
      </c>
      <c r="D193" s="187"/>
      <c r="E193" s="188">
        <v>301.23</v>
      </c>
      <c r="F193" s="158"/>
      <c r="G193" s="158"/>
      <c r="H193" s="158"/>
      <c r="I193" s="158"/>
      <c r="J193" s="158"/>
      <c r="K193" s="158"/>
      <c r="L193" s="158"/>
      <c r="M193" s="158"/>
      <c r="N193" s="157"/>
      <c r="O193" s="157"/>
      <c r="P193" s="157"/>
      <c r="Q193" s="157"/>
      <c r="R193" s="158"/>
      <c r="S193" s="158"/>
      <c r="T193" s="158"/>
      <c r="U193" s="158"/>
      <c r="V193" s="158"/>
      <c r="W193" s="158"/>
      <c r="X193" s="158"/>
      <c r="Y193" s="158"/>
      <c r="Z193" s="148"/>
      <c r="AA193" s="148"/>
      <c r="AB193" s="148"/>
      <c r="AC193" s="148"/>
      <c r="AD193" s="148"/>
      <c r="AE193" s="148"/>
      <c r="AF193" s="148"/>
      <c r="AG193" s="148" t="s">
        <v>210</v>
      </c>
      <c r="AH193" s="148">
        <v>0</v>
      </c>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row>
    <row r="194" spans="1:60" ht="20.399999999999999" outlineLevel="1" x14ac:dyDescent="0.25">
      <c r="A194" s="167">
        <v>74</v>
      </c>
      <c r="B194" s="168" t="s">
        <v>473</v>
      </c>
      <c r="C194" s="183" t="s">
        <v>474</v>
      </c>
      <c r="D194" s="169" t="s">
        <v>315</v>
      </c>
      <c r="E194" s="170">
        <v>476.47</v>
      </c>
      <c r="F194" s="171"/>
      <c r="G194" s="172">
        <f>ROUND(E194*F194,2)</f>
        <v>0</v>
      </c>
      <c r="H194" s="171"/>
      <c r="I194" s="172">
        <f>ROUND(E194*H194,2)</f>
        <v>0</v>
      </c>
      <c r="J194" s="171"/>
      <c r="K194" s="172">
        <f>ROUND(E194*J194,2)</f>
        <v>0</v>
      </c>
      <c r="L194" s="172">
        <v>21</v>
      </c>
      <c r="M194" s="172">
        <f>G194*(1+L194/100)</f>
        <v>0</v>
      </c>
      <c r="N194" s="170">
        <v>4.8300000000000003E-2</v>
      </c>
      <c r="O194" s="170">
        <f>ROUND(E194*N194,2)</f>
        <v>23.01</v>
      </c>
      <c r="P194" s="170">
        <v>0</v>
      </c>
      <c r="Q194" s="170">
        <f>ROUND(E194*P194,2)</f>
        <v>0</v>
      </c>
      <c r="R194" s="172" t="s">
        <v>287</v>
      </c>
      <c r="S194" s="172" t="s">
        <v>177</v>
      </c>
      <c r="T194" s="173" t="s">
        <v>206</v>
      </c>
      <c r="U194" s="158">
        <v>0</v>
      </c>
      <c r="V194" s="158">
        <f>ROUND(E194*U194,2)</f>
        <v>0</v>
      </c>
      <c r="W194" s="158"/>
      <c r="X194" s="158" t="s">
        <v>288</v>
      </c>
      <c r="Y194" s="158" t="s">
        <v>180</v>
      </c>
      <c r="Z194" s="148"/>
      <c r="AA194" s="148"/>
      <c r="AB194" s="148"/>
      <c r="AC194" s="148"/>
      <c r="AD194" s="148"/>
      <c r="AE194" s="148"/>
      <c r="AF194" s="148"/>
      <c r="AG194" s="148" t="s">
        <v>289</v>
      </c>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row>
    <row r="195" spans="1:60" outlineLevel="2" x14ac:dyDescent="0.25">
      <c r="A195" s="155"/>
      <c r="B195" s="156"/>
      <c r="C195" s="190" t="s">
        <v>475</v>
      </c>
      <c r="D195" s="187"/>
      <c r="E195" s="188">
        <v>476.47</v>
      </c>
      <c r="F195" s="158"/>
      <c r="G195" s="158"/>
      <c r="H195" s="158"/>
      <c r="I195" s="158"/>
      <c r="J195" s="158"/>
      <c r="K195" s="158"/>
      <c r="L195" s="158"/>
      <c r="M195" s="158"/>
      <c r="N195" s="157"/>
      <c r="O195" s="157"/>
      <c r="P195" s="157"/>
      <c r="Q195" s="157"/>
      <c r="R195" s="158"/>
      <c r="S195" s="158"/>
      <c r="T195" s="158"/>
      <c r="U195" s="158"/>
      <c r="V195" s="158"/>
      <c r="W195" s="158"/>
      <c r="X195" s="158"/>
      <c r="Y195" s="158"/>
      <c r="Z195" s="148"/>
      <c r="AA195" s="148"/>
      <c r="AB195" s="148"/>
      <c r="AC195" s="148"/>
      <c r="AD195" s="148"/>
      <c r="AE195" s="148"/>
      <c r="AF195" s="148"/>
      <c r="AG195" s="148" t="s">
        <v>210</v>
      </c>
      <c r="AH195" s="148">
        <v>0</v>
      </c>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row>
    <row r="196" spans="1:60" ht="20.399999999999999" outlineLevel="1" x14ac:dyDescent="0.25">
      <c r="A196" s="167">
        <v>75</v>
      </c>
      <c r="B196" s="168" t="s">
        <v>476</v>
      </c>
      <c r="C196" s="183" t="s">
        <v>477</v>
      </c>
      <c r="D196" s="169" t="s">
        <v>315</v>
      </c>
      <c r="E196" s="170">
        <v>18.18</v>
      </c>
      <c r="F196" s="171"/>
      <c r="G196" s="172">
        <f>ROUND(E196*F196,2)</f>
        <v>0</v>
      </c>
      <c r="H196" s="171"/>
      <c r="I196" s="172">
        <f>ROUND(E196*H196,2)</f>
        <v>0</v>
      </c>
      <c r="J196" s="171"/>
      <c r="K196" s="172">
        <f>ROUND(E196*J196,2)</f>
        <v>0</v>
      </c>
      <c r="L196" s="172">
        <v>21</v>
      </c>
      <c r="M196" s="172">
        <f>G196*(1+L196/100)</f>
        <v>0</v>
      </c>
      <c r="N196" s="170">
        <v>6.7000000000000004E-2</v>
      </c>
      <c r="O196" s="170">
        <f>ROUND(E196*N196,2)</f>
        <v>1.22</v>
      </c>
      <c r="P196" s="170">
        <v>0</v>
      </c>
      <c r="Q196" s="170">
        <f>ROUND(E196*P196,2)</f>
        <v>0</v>
      </c>
      <c r="R196" s="172" t="s">
        <v>287</v>
      </c>
      <c r="S196" s="172" t="s">
        <v>177</v>
      </c>
      <c r="T196" s="173" t="s">
        <v>206</v>
      </c>
      <c r="U196" s="158">
        <v>0</v>
      </c>
      <c r="V196" s="158">
        <f>ROUND(E196*U196,2)</f>
        <v>0</v>
      </c>
      <c r="W196" s="158"/>
      <c r="X196" s="158" t="s">
        <v>288</v>
      </c>
      <c r="Y196" s="158" t="s">
        <v>180</v>
      </c>
      <c r="Z196" s="148"/>
      <c r="AA196" s="148"/>
      <c r="AB196" s="148"/>
      <c r="AC196" s="148"/>
      <c r="AD196" s="148"/>
      <c r="AE196" s="148"/>
      <c r="AF196" s="148"/>
      <c r="AG196" s="148" t="s">
        <v>289</v>
      </c>
      <c r="AH196" s="148"/>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row>
    <row r="197" spans="1:60" outlineLevel="2" x14ac:dyDescent="0.25">
      <c r="A197" s="155"/>
      <c r="B197" s="156"/>
      <c r="C197" s="190" t="s">
        <v>478</v>
      </c>
      <c r="D197" s="187"/>
      <c r="E197" s="188">
        <v>18.18</v>
      </c>
      <c r="F197" s="158"/>
      <c r="G197" s="158"/>
      <c r="H197" s="158"/>
      <c r="I197" s="158"/>
      <c r="J197" s="158"/>
      <c r="K197" s="158"/>
      <c r="L197" s="158"/>
      <c r="M197" s="158"/>
      <c r="N197" s="157"/>
      <c r="O197" s="157"/>
      <c r="P197" s="157"/>
      <c r="Q197" s="157"/>
      <c r="R197" s="158"/>
      <c r="S197" s="158"/>
      <c r="T197" s="158"/>
      <c r="U197" s="158"/>
      <c r="V197" s="158"/>
      <c r="W197" s="158"/>
      <c r="X197" s="158"/>
      <c r="Y197" s="158"/>
      <c r="Z197" s="148"/>
      <c r="AA197" s="148"/>
      <c r="AB197" s="148"/>
      <c r="AC197" s="148"/>
      <c r="AD197" s="148"/>
      <c r="AE197" s="148"/>
      <c r="AF197" s="148"/>
      <c r="AG197" s="148" t="s">
        <v>210</v>
      </c>
      <c r="AH197" s="148">
        <v>0</v>
      </c>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row>
    <row r="198" spans="1:60" ht="20.399999999999999" outlineLevel="1" x14ac:dyDescent="0.25">
      <c r="A198" s="167">
        <v>76</v>
      </c>
      <c r="B198" s="168" t="s">
        <v>479</v>
      </c>
      <c r="C198" s="183" t="s">
        <v>480</v>
      </c>
      <c r="D198" s="169" t="s">
        <v>315</v>
      </c>
      <c r="E198" s="170">
        <v>19.190000000000001</v>
      </c>
      <c r="F198" s="171"/>
      <c r="G198" s="172">
        <f>ROUND(E198*F198,2)</f>
        <v>0</v>
      </c>
      <c r="H198" s="171"/>
      <c r="I198" s="172">
        <f>ROUND(E198*H198,2)</f>
        <v>0</v>
      </c>
      <c r="J198" s="171"/>
      <c r="K198" s="172">
        <f>ROUND(E198*J198,2)</f>
        <v>0</v>
      </c>
      <c r="L198" s="172">
        <v>21</v>
      </c>
      <c r="M198" s="172">
        <f>G198*(1+L198/100)</f>
        <v>0</v>
      </c>
      <c r="N198" s="170">
        <v>6.7000000000000004E-2</v>
      </c>
      <c r="O198" s="170">
        <f>ROUND(E198*N198,2)</f>
        <v>1.29</v>
      </c>
      <c r="P198" s="170">
        <v>0</v>
      </c>
      <c r="Q198" s="170">
        <f>ROUND(E198*P198,2)</f>
        <v>0</v>
      </c>
      <c r="R198" s="172" t="s">
        <v>287</v>
      </c>
      <c r="S198" s="172" t="s">
        <v>177</v>
      </c>
      <c r="T198" s="173" t="s">
        <v>206</v>
      </c>
      <c r="U198" s="158">
        <v>0</v>
      </c>
      <c r="V198" s="158">
        <f>ROUND(E198*U198,2)</f>
        <v>0</v>
      </c>
      <c r="W198" s="158"/>
      <c r="X198" s="158" t="s">
        <v>288</v>
      </c>
      <c r="Y198" s="158" t="s">
        <v>180</v>
      </c>
      <c r="Z198" s="148"/>
      <c r="AA198" s="148"/>
      <c r="AB198" s="148"/>
      <c r="AC198" s="148"/>
      <c r="AD198" s="148"/>
      <c r="AE198" s="148"/>
      <c r="AF198" s="148"/>
      <c r="AG198" s="148" t="s">
        <v>289</v>
      </c>
      <c r="AH198" s="148"/>
      <c r="AI198" s="148"/>
      <c r="AJ198" s="148"/>
      <c r="AK198" s="148"/>
      <c r="AL198" s="148"/>
      <c r="AM198" s="148"/>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row>
    <row r="199" spans="1:60" outlineLevel="2" x14ac:dyDescent="0.25">
      <c r="A199" s="155"/>
      <c r="B199" s="156"/>
      <c r="C199" s="190" t="s">
        <v>481</v>
      </c>
      <c r="D199" s="187"/>
      <c r="E199" s="188">
        <v>19.190000000000001</v>
      </c>
      <c r="F199" s="158"/>
      <c r="G199" s="158"/>
      <c r="H199" s="158"/>
      <c r="I199" s="158"/>
      <c r="J199" s="158"/>
      <c r="K199" s="158"/>
      <c r="L199" s="158"/>
      <c r="M199" s="158"/>
      <c r="N199" s="157"/>
      <c r="O199" s="157"/>
      <c r="P199" s="157"/>
      <c r="Q199" s="157"/>
      <c r="R199" s="158"/>
      <c r="S199" s="158"/>
      <c r="T199" s="158"/>
      <c r="U199" s="158"/>
      <c r="V199" s="158"/>
      <c r="W199" s="158"/>
      <c r="X199" s="158"/>
      <c r="Y199" s="158"/>
      <c r="Z199" s="148"/>
      <c r="AA199" s="148"/>
      <c r="AB199" s="148"/>
      <c r="AC199" s="148"/>
      <c r="AD199" s="148"/>
      <c r="AE199" s="148"/>
      <c r="AF199" s="148"/>
      <c r="AG199" s="148" t="s">
        <v>210</v>
      </c>
      <c r="AH199" s="148">
        <v>0</v>
      </c>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row>
    <row r="200" spans="1:60" x14ac:dyDescent="0.25">
      <c r="A200" s="160" t="s">
        <v>172</v>
      </c>
      <c r="B200" s="161" t="s">
        <v>134</v>
      </c>
      <c r="C200" s="181" t="s">
        <v>135</v>
      </c>
      <c r="D200" s="162"/>
      <c r="E200" s="163"/>
      <c r="F200" s="164"/>
      <c r="G200" s="164">
        <f>SUMIF(AG201:AG203,"&lt;&gt;NOR",G201:G203)</f>
        <v>0</v>
      </c>
      <c r="H200" s="164"/>
      <c r="I200" s="164">
        <f>SUM(I201:I203)</f>
        <v>0</v>
      </c>
      <c r="J200" s="164"/>
      <c r="K200" s="164">
        <f>SUM(K201:K203)</f>
        <v>0</v>
      </c>
      <c r="L200" s="164"/>
      <c r="M200" s="164">
        <f>SUM(M201:M203)</f>
        <v>0</v>
      </c>
      <c r="N200" s="163"/>
      <c r="O200" s="163">
        <f>SUM(O201:O203)</f>
        <v>0</v>
      </c>
      <c r="P200" s="163"/>
      <c r="Q200" s="163">
        <f>SUM(Q201:Q203)</f>
        <v>0.16</v>
      </c>
      <c r="R200" s="164"/>
      <c r="S200" s="164"/>
      <c r="T200" s="165"/>
      <c r="U200" s="159"/>
      <c r="V200" s="159">
        <f>SUM(V201:V203)</f>
        <v>1.18</v>
      </c>
      <c r="W200" s="159"/>
      <c r="X200" s="159"/>
      <c r="Y200" s="159"/>
      <c r="AG200" t="s">
        <v>173</v>
      </c>
    </row>
    <row r="201" spans="1:60" ht="20.399999999999999" outlineLevel="1" x14ac:dyDescent="0.25">
      <c r="A201" s="167">
        <v>77</v>
      </c>
      <c r="B201" s="168" t="s">
        <v>482</v>
      </c>
      <c r="C201" s="183" t="s">
        <v>483</v>
      </c>
      <c r="D201" s="169" t="s">
        <v>315</v>
      </c>
      <c r="E201" s="170">
        <v>2</v>
      </c>
      <c r="F201" s="171"/>
      <c r="G201" s="172">
        <f>ROUND(E201*F201,2)</f>
        <v>0</v>
      </c>
      <c r="H201" s="171"/>
      <c r="I201" s="172">
        <f>ROUND(E201*H201,2)</f>
        <v>0</v>
      </c>
      <c r="J201" s="171"/>
      <c r="K201" s="172">
        <f>ROUND(E201*J201,2)</f>
        <v>0</v>
      </c>
      <c r="L201" s="172">
        <v>21</v>
      </c>
      <c r="M201" s="172">
        <f>G201*(1+L201/100)</f>
        <v>0</v>
      </c>
      <c r="N201" s="170">
        <v>0</v>
      </c>
      <c r="O201" s="170">
        <f>ROUND(E201*N201,2)</f>
        <v>0</v>
      </c>
      <c r="P201" s="170">
        <v>8.2000000000000003E-2</v>
      </c>
      <c r="Q201" s="170">
        <f>ROUND(E201*P201,2)</f>
        <v>0.16</v>
      </c>
      <c r="R201" s="172" t="s">
        <v>205</v>
      </c>
      <c r="S201" s="172" t="s">
        <v>177</v>
      </c>
      <c r="T201" s="173" t="s">
        <v>206</v>
      </c>
      <c r="U201" s="158">
        <v>0.58799999999999997</v>
      </c>
      <c r="V201" s="158">
        <f>ROUND(E201*U201,2)</f>
        <v>1.18</v>
      </c>
      <c r="W201" s="158"/>
      <c r="X201" s="158" t="s">
        <v>207</v>
      </c>
      <c r="Y201" s="158" t="s">
        <v>180</v>
      </c>
      <c r="Z201" s="148"/>
      <c r="AA201" s="148"/>
      <c r="AB201" s="148"/>
      <c r="AC201" s="148"/>
      <c r="AD201" s="148"/>
      <c r="AE201" s="148"/>
      <c r="AF201" s="148"/>
      <c r="AG201" s="148" t="s">
        <v>208</v>
      </c>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row>
    <row r="202" spans="1:60" outlineLevel="2" x14ac:dyDescent="0.25">
      <c r="A202" s="155"/>
      <c r="B202" s="156"/>
      <c r="C202" s="254" t="s">
        <v>484</v>
      </c>
      <c r="D202" s="255"/>
      <c r="E202" s="255"/>
      <c r="F202" s="255"/>
      <c r="G202" s="255"/>
      <c r="H202" s="158"/>
      <c r="I202" s="158"/>
      <c r="J202" s="158"/>
      <c r="K202" s="158"/>
      <c r="L202" s="158"/>
      <c r="M202" s="158"/>
      <c r="N202" s="157"/>
      <c r="O202" s="157"/>
      <c r="P202" s="157"/>
      <c r="Q202" s="157"/>
      <c r="R202" s="158"/>
      <c r="S202" s="158"/>
      <c r="T202" s="158"/>
      <c r="U202" s="158"/>
      <c r="V202" s="158"/>
      <c r="W202" s="158"/>
      <c r="X202" s="158"/>
      <c r="Y202" s="158"/>
      <c r="Z202" s="148"/>
      <c r="AA202" s="148"/>
      <c r="AB202" s="148"/>
      <c r="AC202" s="148"/>
      <c r="AD202" s="148"/>
      <c r="AE202" s="148"/>
      <c r="AF202" s="148"/>
      <c r="AG202" s="148" t="s">
        <v>219</v>
      </c>
      <c r="AH202" s="148"/>
      <c r="AI202" s="148"/>
      <c r="AJ202" s="148"/>
      <c r="AK202" s="148"/>
      <c r="AL202" s="148"/>
      <c r="AM202" s="148"/>
      <c r="AN202" s="148"/>
      <c r="AO202" s="148"/>
      <c r="AP202" s="148"/>
      <c r="AQ202" s="148"/>
      <c r="AR202" s="148"/>
      <c r="AS202" s="148"/>
      <c r="AT202" s="148"/>
      <c r="AU202" s="148"/>
      <c r="AV202" s="148"/>
      <c r="AW202" s="148"/>
      <c r="AX202" s="148"/>
      <c r="AY202" s="148"/>
      <c r="AZ202" s="148"/>
      <c r="BA202" s="189" t="str">
        <f>C202</f>
        <v>s uložením hmot na skládku na vzdálenost do 3 m nebo s naložením na dopravní prostředek, se zásypem jam a jeho zhutněním</v>
      </c>
      <c r="BB202" s="148"/>
      <c r="BC202" s="148"/>
      <c r="BD202" s="148"/>
      <c r="BE202" s="148"/>
      <c r="BF202" s="148"/>
      <c r="BG202" s="148"/>
      <c r="BH202" s="148"/>
    </row>
    <row r="203" spans="1:60" outlineLevel="2" x14ac:dyDescent="0.25">
      <c r="A203" s="155"/>
      <c r="B203" s="156"/>
      <c r="C203" s="190" t="s">
        <v>485</v>
      </c>
      <c r="D203" s="187"/>
      <c r="E203" s="188">
        <v>2</v>
      </c>
      <c r="F203" s="158"/>
      <c r="G203" s="158"/>
      <c r="H203" s="158"/>
      <c r="I203" s="158"/>
      <c r="J203" s="158"/>
      <c r="K203" s="158"/>
      <c r="L203" s="158"/>
      <c r="M203" s="158"/>
      <c r="N203" s="157"/>
      <c r="O203" s="157"/>
      <c r="P203" s="157"/>
      <c r="Q203" s="157"/>
      <c r="R203" s="158"/>
      <c r="S203" s="158"/>
      <c r="T203" s="158"/>
      <c r="U203" s="158"/>
      <c r="V203" s="158"/>
      <c r="W203" s="158"/>
      <c r="X203" s="158"/>
      <c r="Y203" s="158"/>
      <c r="Z203" s="148"/>
      <c r="AA203" s="148"/>
      <c r="AB203" s="148"/>
      <c r="AC203" s="148"/>
      <c r="AD203" s="148"/>
      <c r="AE203" s="148"/>
      <c r="AF203" s="148"/>
      <c r="AG203" s="148" t="s">
        <v>210</v>
      </c>
      <c r="AH203" s="148">
        <v>0</v>
      </c>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row>
    <row r="204" spans="1:60" x14ac:dyDescent="0.25">
      <c r="A204" s="160" t="s">
        <v>172</v>
      </c>
      <c r="B204" s="161" t="s">
        <v>136</v>
      </c>
      <c r="C204" s="181" t="s">
        <v>137</v>
      </c>
      <c r="D204" s="162"/>
      <c r="E204" s="163"/>
      <c r="F204" s="164"/>
      <c r="G204" s="164">
        <f>SUMIF(AG205:AG221,"&lt;&gt;NOR",G205:G221)</f>
        <v>0</v>
      </c>
      <c r="H204" s="164"/>
      <c r="I204" s="164">
        <f>SUM(I205:I221)</f>
        <v>0</v>
      </c>
      <c r="J204" s="164"/>
      <c r="K204" s="164">
        <f>SUM(K205:K221)</f>
        <v>0</v>
      </c>
      <c r="L204" s="164"/>
      <c r="M204" s="164">
        <f>SUM(M205:M221)</f>
        <v>0</v>
      </c>
      <c r="N204" s="163"/>
      <c r="O204" s="163">
        <f>SUM(O205:O221)</f>
        <v>0</v>
      </c>
      <c r="P204" s="163"/>
      <c r="Q204" s="163">
        <f>SUM(Q205:Q221)</f>
        <v>0</v>
      </c>
      <c r="R204" s="164"/>
      <c r="S204" s="164"/>
      <c r="T204" s="165"/>
      <c r="U204" s="159"/>
      <c r="V204" s="159">
        <f>SUM(V205:V221)</f>
        <v>1.0900000000000001</v>
      </c>
      <c r="W204" s="159"/>
      <c r="X204" s="159"/>
      <c r="Y204" s="159"/>
      <c r="AG204" t="s">
        <v>173</v>
      </c>
    </row>
    <row r="205" spans="1:60" ht="20.399999999999999" outlineLevel="1" x14ac:dyDescent="0.25">
      <c r="A205" s="167">
        <v>78</v>
      </c>
      <c r="B205" s="168" t="s">
        <v>486</v>
      </c>
      <c r="C205" s="183" t="s">
        <v>487</v>
      </c>
      <c r="D205" s="169" t="s">
        <v>302</v>
      </c>
      <c r="E205" s="170">
        <v>19.579999999999998</v>
      </c>
      <c r="F205" s="171"/>
      <c r="G205" s="172">
        <f>ROUND(E205*F205,2)</f>
        <v>0</v>
      </c>
      <c r="H205" s="171"/>
      <c r="I205" s="172">
        <f>ROUND(E205*H205,2)</f>
        <v>0</v>
      </c>
      <c r="J205" s="171"/>
      <c r="K205" s="172">
        <f>ROUND(E205*J205,2)</f>
        <v>0</v>
      </c>
      <c r="L205" s="172">
        <v>21</v>
      </c>
      <c r="M205" s="172">
        <f>G205*(1+L205/100)</f>
        <v>0</v>
      </c>
      <c r="N205" s="170">
        <v>0</v>
      </c>
      <c r="O205" s="170">
        <f>ROUND(E205*N205,2)</f>
        <v>0</v>
      </c>
      <c r="P205" s="170">
        <v>0</v>
      </c>
      <c r="Q205" s="170">
        <f>ROUND(E205*P205,2)</f>
        <v>0</v>
      </c>
      <c r="R205" s="172" t="s">
        <v>205</v>
      </c>
      <c r="S205" s="172" t="s">
        <v>177</v>
      </c>
      <c r="T205" s="173" t="s">
        <v>206</v>
      </c>
      <c r="U205" s="158">
        <v>0.01</v>
      </c>
      <c r="V205" s="158">
        <f>ROUND(E205*U205,2)</f>
        <v>0.2</v>
      </c>
      <c r="W205" s="158"/>
      <c r="X205" s="158" t="s">
        <v>207</v>
      </c>
      <c r="Y205" s="158" t="s">
        <v>180</v>
      </c>
      <c r="Z205" s="148"/>
      <c r="AA205" s="148"/>
      <c r="AB205" s="148"/>
      <c r="AC205" s="148"/>
      <c r="AD205" s="148"/>
      <c r="AE205" s="148"/>
      <c r="AF205" s="148"/>
      <c r="AG205" s="148" t="s">
        <v>488</v>
      </c>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row>
    <row r="206" spans="1:60" outlineLevel="2" x14ac:dyDescent="0.25">
      <c r="A206" s="155"/>
      <c r="B206" s="156"/>
      <c r="C206" s="190" t="s">
        <v>489</v>
      </c>
      <c r="D206" s="187"/>
      <c r="E206" s="188">
        <v>19.579999999999998</v>
      </c>
      <c r="F206" s="158"/>
      <c r="G206" s="158"/>
      <c r="H206" s="158"/>
      <c r="I206" s="158"/>
      <c r="J206" s="158"/>
      <c r="K206" s="158"/>
      <c r="L206" s="158"/>
      <c r="M206" s="158"/>
      <c r="N206" s="157"/>
      <c r="O206" s="157"/>
      <c r="P206" s="157"/>
      <c r="Q206" s="157"/>
      <c r="R206" s="158"/>
      <c r="S206" s="158"/>
      <c r="T206" s="158"/>
      <c r="U206" s="158"/>
      <c r="V206" s="158"/>
      <c r="W206" s="158"/>
      <c r="X206" s="158"/>
      <c r="Y206" s="158"/>
      <c r="Z206" s="148"/>
      <c r="AA206" s="148"/>
      <c r="AB206" s="148"/>
      <c r="AC206" s="148"/>
      <c r="AD206" s="148"/>
      <c r="AE206" s="148"/>
      <c r="AF206" s="148"/>
      <c r="AG206" s="148" t="s">
        <v>210</v>
      </c>
      <c r="AH206" s="148">
        <v>0</v>
      </c>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row>
    <row r="207" spans="1:60" outlineLevel="1" x14ac:dyDescent="0.25">
      <c r="A207" s="167">
        <v>79</v>
      </c>
      <c r="B207" s="168" t="s">
        <v>490</v>
      </c>
      <c r="C207" s="183" t="s">
        <v>491</v>
      </c>
      <c r="D207" s="169" t="s">
        <v>302</v>
      </c>
      <c r="E207" s="170">
        <v>27.44</v>
      </c>
      <c r="F207" s="171"/>
      <c r="G207" s="172">
        <f>ROUND(E207*F207,2)</f>
        <v>0</v>
      </c>
      <c r="H207" s="171"/>
      <c r="I207" s="172">
        <f>ROUND(E207*H207,2)</f>
        <v>0</v>
      </c>
      <c r="J207" s="171"/>
      <c r="K207" s="172">
        <f>ROUND(E207*J207,2)</f>
        <v>0</v>
      </c>
      <c r="L207" s="172">
        <v>21</v>
      </c>
      <c r="M207" s="172">
        <f>G207*(1+L207/100)</f>
        <v>0</v>
      </c>
      <c r="N207" s="170">
        <v>0</v>
      </c>
      <c r="O207" s="170">
        <f>ROUND(E207*N207,2)</f>
        <v>0</v>
      </c>
      <c r="P207" s="170">
        <v>0</v>
      </c>
      <c r="Q207" s="170">
        <f>ROUND(E207*P207,2)</f>
        <v>0</v>
      </c>
      <c r="R207" s="172" t="s">
        <v>205</v>
      </c>
      <c r="S207" s="172" t="s">
        <v>177</v>
      </c>
      <c r="T207" s="173" t="s">
        <v>206</v>
      </c>
      <c r="U207" s="158">
        <v>0</v>
      </c>
      <c r="V207" s="158">
        <f>ROUND(E207*U207,2)</f>
        <v>0</v>
      </c>
      <c r="W207" s="158"/>
      <c r="X207" s="158" t="s">
        <v>207</v>
      </c>
      <c r="Y207" s="158" t="s">
        <v>180</v>
      </c>
      <c r="Z207" s="148"/>
      <c r="AA207" s="148"/>
      <c r="AB207" s="148"/>
      <c r="AC207" s="148"/>
      <c r="AD207" s="148"/>
      <c r="AE207" s="148"/>
      <c r="AF207" s="148"/>
      <c r="AG207" s="148" t="s">
        <v>488</v>
      </c>
      <c r="AH207" s="148"/>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row>
    <row r="208" spans="1:60" outlineLevel="2" x14ac:dyDescent="0.25">
      <c r="A208" s="155"/>
      <c r="B208" s="156"/>
      <c r="C208" s="190" t="s">
        <v>492</v>
      </c>
      <c r="D208" s="187"/>
      <c r="E208" s="188">
        <v>27.44</v>
      </c>
      <c r="F208" s="158"/>
      <c r="G208" s="158"/>
      <c r="H208" s="158"/>
      <c r="I208" s="158"/>
      <c r="J208" s="158"/>
      <c r="K208" s="158"/>
      <c r="L208" s="158"/>
      <c r="M208" s="158"/>
      <c r="N208" s="157"/>
      <c r="O208" s="157"/>
      <c r="P208" s="157"/>
      <c r="Q208" s="157"/>
      <c r="R208" s="158"/>
      <c r="S208" s="158"/>
      <c r="T208" s="158"/>
      <c r="U208" s="158"/>
      <c r="V208" s="158"/>
      <c r="W208" s="158"/>
      <c r="X208" s="158"/>
      <c r="Y208" s="158"/>
      <c r="Z208" s="148"/>
      <c r="AA208" s="148"/>
      <c r="AB208" s="148"/>
      <c r="AC208" s="148"/>
      <c r="AD208" s="148"/>
      <c r="AE208" s="148"/>
      <c r="AF208" s="148"/>
      <c r="AG208" s="148" t="s">
        <v>210</v>
      </c>
      <c r="AH208" s="148">
        <v>0</v>
      </c>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row>
    <row r="209" spans="1:60" ht="20.399999999999999" outlineLevel="1" x14ac:dyDescent="0.25">
      <c r="A209" s="167">
        <v>80</v>
      </c>
      <c r="B209" s="168" t="s">
        <v>493</v>
      </c>
      <c r="C209" s="183" t="s">
        <v>494</v>
      </c>
      <c r="D209" s="169" t="s">
        <v>302</v>
      </c>
      <c r="E209" s="170">
        <v>0.16</v>
      </c>
      <c r="F209" s="171"/>
      <c r="G209" s="172">
        <f>ROUND(E209*F209,2)</f>
        <v>0</v>
      </c>
      <c r="H209" s="171"/>
      <c r="I209" s="172">
        <f>ROUND(E209*H209,2)</f>
        <v>0</v>
      </c>
      <c r="J209" s="171"/>
      <c r="K209" s="172">
        <f>ROUND(E209*J209,2)</f>
        <v>0</v>
      </c>
      <c r="L209" s="172">
        <v>21</v>
      </c>
      <c r="M209" s="172">
        <f>G209*(1+L209/100)</f>
        <v>0</v>
      </c>
      <c r="N209" s="170">
        <v>0</v>
      </c>
      <c r="O209" s="170">
        <f>ROUND(E209*N209,2)</f>
        <v>0</v>
      </c>
      <c r="P209" s="170">
        <v>0</v>
      </c>
      <c r="Q209" s="170">
        <f>ROUND(E209*P209,2)</f>
        <v>0</v>
      </c>
      <c r="R209" s="172" t="s">
        <v>205</v>
      </c>
      <c r="S209" s="172" t="s">
        <v>177</v>
      </c>
      <c r="T209" s="173" t="s">
        <v>206</v>
      </c>
      <c r="U209" s="158">
        <v>0.69</v>
      </c>
      <c r="V209" s="158">
        <f>ROUND(E209*U209,2)</f>
        <v>0.11</v>
      </c>
      <c r="W209" s="158"/>
      <c r="X209" s="158" t="s">
        <v>207</v>
      </c>
      <c r="Y209" s="158" t="s">
        <v>180</v>
      </c>
      <c r="Z209" s="148"/>
      <c r="AA209" s="148"/>
      <c r="AB209" s="148"/>
      <c r="AC209" s="148"/>
      <c r="AD209" s="148"/>
      <c r="AE209" s="148"/>
      <c r="AF209" s="148"/>
      <c r="AG209" s="148" t="s">
        <v>488</v>
      </c>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row>
    <row r="210" spans="1:60" outlineLevel="2" x14ac:dyDescent="0.25">
      <c r="A210" s="155"/>
      <c r="B210" s="156"/>
      <c r="C210" s="256" t="s">
        <v>495</v>
      </c>
      <c r="D210" s="257"/>
      <c r="E210" s="257"/>
      <c r="F210" s="257"/>
      <c r="G210" s="257"/>
      <c r="H210" s="158"/>
      <c r="I210" s="158"/>
      <c r="J210" s="158"/>
      <c r="K210" s="158"/>
      <c r="L210" s="158"/>
      <c r="M210" s="158"/>
      <c r="N210" s="157"/>
      <c r="O210" s="157"/>
      <c r="P210" s="157"/>
      <c r="Q210" s="157"/>
      <c r="R210" s="158"/>
      <c r="S210" s="158"/>
      <c r="T210" s="158"/>
      <c r="U210" s="158"/>
      <c r="V210" s="158"/>
      <c r="W210" s="158"/>
      <c r="X210" s="158"/>
      <c r="Y210" s="158"/>
      <c r="Z210" s="148"/>
      <c r="AA210" s="148"/>
      <c r="AB210" s="148"/>
      <c r="AC210" s="148"/>
      <c r="AD210" s="148"/>
      <c r="AE210" s="148"/>
      <c r="AF210" s="148"/>
      <c r="AG210" s="148" t="s">
        <v>346</v>
      </c>
      <c r="AH210" s="148"/>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row>
    <row r="211" spans="1:60" outlineLevel="2" x14ac:dyDescent="0.25">
      <c r="A211" s="155"/>
      <c r="B211" s="156"/>
      <c r="C211" s="190" t="s">
        <v>496</v>
      </c>
      <c r="D211" s="187"/>
      <c r="E211" s="188">
        <v>0.16</v>
      </c>
      <c r="F211" s="158"/>
      <c r="G211" s="158"/>
      <c r="H211" s="158"/>
      <c r="I211" s="158"/>
      <c r="J211" s="158"/>
      <c r="K211" s="158"/>
      <c r="L211" s="158"/>
      <c r="M211" s="158"/>
      <c r="N211" s="157"/>
      <c r="O211" s="157"/>
      <c r="P211" s="157"/>
      <c r="Q211" s="157"/>
      <c r="R211" s="158"/>
      <c r="S211" s="158"/>
      <c r="T211" s="158"/>
      <c r="U211" s="158"/>
      <c r="V211" s="158"/>
      <c r="W211" s="158"/>
      <c r="X211" s="158"/>
      <c r="Y211" s="158"/>
      <c r="Z211" s="148"/>
      <c r="AA211" s="148"/>
      <c r="AB211" s="148"/>
      <c r="AC211" s="148"/>
      <c r="AD211" s="148"/>
      <c r="AE211" s="148"/>
      <c r="AF211" s="148"/>
      <c r="AG211" s="148" t="s">
        <v>210</v>
      </c>
      <c r="AH211" s="148">
        <v>0</v>
      </c>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row>
    <row r="212" spans="1:60" ht="20.399999999999999" outlineLevel="1" x14ac:dyDescent="0.25">
      <c r="A212" s="167">
        <v>81</v>
      </c>
      <c r="B212" s="168" t="s">
        <v>497</v>
      </c>
      <c r="C212" s="183" t="s">
        <v>498</v>
      </c>
      <c r="D212" s="169" t="s">
        <v>302</v>
      </c>
      <c r="E212" s="170">
        <v>0.16</v>
      </c>
      <c r="F212" s="171"/>
      <c r="G212" s="172">
        <f>ROUND(E212*F212,2)</f>
        <v>0</v>
      </c>
      <c r="H212" s="171"/>
      <c r="I212" s="172">
        <f>ROUND(E212*H212,2)</f>
        <v>0</v>
      </c>
      <c r="J212" s="171"/>
      <c r="K212" s="172">
        <f>ROUND(E212*J212,2)</f>
        <v>0</v>
      </c>
      <c r="L212" s="172">
        <v>21</v>
      </c>
      <c r="M212" s="172">
        <f>G212*(1+L212/100)</f>
        <v>0</v>
      </c>
      <c r="N212" s="170">
        <v>0</v>
      </c>
      <c r="O212" s="170">
        <f>ROUND(E212*N212,2)</f>
        <v>0</v>
      </c>
      <c r="P212" s="170">
        <v>0</v>
      </c>
      <c r="Q212" s="170">
        <f>ROUND(E212*P212,2)</f>
        <v>0</v>
      </c>
      <c r="R212" s="172" t="s">
        <v>205</v>
      </c>
      <c r="S212" s="172" t="s">
        <v>177</v>
      </c>
      <c r="T212" s="173" t="s">
        <v>206</v>
      </c>
      <c r="U212" s="158">
        <v>0</v>
      </c>
      <c r="V212" s="158">
        <f>ROUND(E212*U212,2)</f>
        <v>0</v>
      </c>
      <c r="W212" s="158"/>
      <c r="X212" s="158" t="s">
        <v>207</v>
      </c>
      <c r="Y212" s="158" t="s">
        <v>180</v>
      </c>
      <c r="Z212" s="148"/>
      <c r="AA212" s="148"/>
      <c r="AB212" s="148"/>
      <c r="AC212" s="148"/>
      <c r="AD212" s="148"/>
      <c r="AE212" s="148"/>
      <c r="AF212" s="148"/>
      <c r="AG212" s="148" t="s">
        <v>488</v>
      </c>
      <c r="AH212" s="148"/>
      <c r="AI212" s="148"/>
      <c r="AJ212" s="148"/>
      <c r="AK212" s="148"/>
      <c r="AL212" s="148"/>
      <c r="AM212" s="148"/>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row>
    <row r="213" spans="1:60" outlineLevel="2" x14ac:dyDescent="0.25">
      <c r="A213" s="155"/>
      <c r="B213" s="156"/>
      <c r="C213" s="256" t="s">
        <v>495</v>
      </c>
      <c r="D213" s="257"/>
      <c r="E213" s="257"/>
      <c r="F213" s="257"/>
      <c r="G213" s="257"/>
      <c r="H213" s="158"/>
      <c r="I213" s="158"/>
      <c r="J213" s="158"/>
      <c r="K213" s="158"/>
      <c r="L213" s="158"/>
      <c r="M213" s="158"/>
      <c r="N213" s="157"/>
      <c r="O213" s="157"/>
      <c r="P213" s="157"/>
      <c r="Q213" s="157"/>
      <c r="R213" s="158"/>
      <c r="S213" s="158"/>
      <c r="T213" s="158"/>
      <c r="U213" s="158"/>
      <c r="V213" s="158"/>
      <c r="W213" s="158"/>
      <c r="X213" s="158"/>
      <c r="Y213" s="158"/>
      <c r="Z213" s="148"/>
      <c r="AA213" s="148"/>
      <c r="AB213" s="148"/>
      <c r="AC213" s="148"/>
      <c r="AD213" s="148"/>
      <c r="AE213" s="148"/>
      <c r="AF213" s="148"/>
      <c r="AG213" s="148" t="s">
        <v>346</v>
      </c>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row>
    <row r="214" spans="1:60" outlineLevel="2" x14ac:dyDescent="0.25">
      <c r="A214" s="155"/>
      <c r="B214" s="156"/>
      <c r="C214" s="190" t="s">
        <v>499</v>
      </c>
      <c r="D214" s="187"/>
      <c r="E214" s="188">
        <v>0.16</v>
      </c>
      <c r="F214" s="158"/>
      <c r="G214" s="158"/>
      <c r="H214" s="158"/>
      <c r="I214" s="158"/>
      <c r="J214" s="158"/>
      <c r="K214" s="158"/>
      <c r="L214" s="158"/>
      <c r="M214" s="158"/>
      <c r="N214" s="157"/>
      <c r="O214" s="157"/>
      <c r="P214" s="157"/>
      <c r="Q214" s="157"/>
      <c r="R214" s="158"/>
      <c r="S214" s="158"/>
      <c r="T214" s="158"/>
      <c r="U214" s="158"/>
      <c r="V214" s="158"/>
      <c r="W214" s="158"/>
      <c r="X214" s="158"/>
      <c r="Y214" s="158"/>
      <c r="Z214" s="148"/>
      <c r="AA214" s="148"/>
      <c r="AB214" s="148"/>
      <c r="AC214" s="148"/>
      <c r="AD214" s="148"/>
      <c r="AE214" s="148"/>
      <c r="AF214" s="148"/>
      <c r="AG214" s="148" t="s">
        <v>210</v>
      </c>
      <c r="AH214" s="148">
        <v>0</v>
      </c>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row>
    <row r="215" spans="1:60" outlineLevel="1" x14ac:dyDescent="0.25">
      <c r="A215" s="167">
        <v>82</v>
      </c>
      <c r="B215" s="168" t="s">
        <v>500</v>
      </c>
      <c r="C215" s="183" t="s">
        <v>501</v>
      </c>
      <c r="D215" s="169" t="s">
        <v>302</v>
      </c>
      <c r="E215" s="170">
        <v>0.16</v>
      </c>
      <c r="F215" s="171"/>
      <c r="G215" s="172">
        <f>ROUND(E215*F215,2)</f>
        <v>0</v>
      </c>
      <c r="H215" s="171"/>
      <c r="I215" s="172">
        <f>ROUND(E215*H215,2)</f>
        <v>0</v>
      </c>
      <c r="J215" s="171"/>
      <c r="K215" s="172">
        <f>ROUND(E215*J215,2)</f>
        <v>0</v>
      </c>
      <c r="L215" s="172">
        <v>21</v>
      </c>
      <c r="M215" s="172">
        <f>G215*(1+L215/100)</f>
        <v>0</v>
      </c>
      <c r="N215" s="170">
        <v>0</v>
      </c>
      <c r="O215" s="170">
        <f>ROUND(E215*N215,2)</f>
        <v>0</v>
      </c>
      <c r="P215" s="170">
        <v>0</v>
      </c>
      <c r="Q215" s="170">
        <f>ROUND(E215*P215,2)</f>
        <v>0</v>
      </c>
      <c r="R215" s="172" t="s">
        <v>502</v>
      </c>
      <c r="S215" s="172" t="s">
        <v>177</v>
      </c>
      <c r="T215" s="173" t="s">
        <v>206</v>
      </c>
      <c r="U215" s="158">
        <v>0</v>
      </c>
      <c r="V215" s="158">
        <f>ROUND(E215*U215,2)</f>
        <v>0</v>
      </c>
      <c r="W215" s="158"/>
      <c r="X215" s="158" t="s">
        <v>207</v>
      </c>
      <c r="Y215" s="158" t="s">
        <v>180</v>
      </c>
      <c r="Z215" s="148"/>
      <c r="AA215" s="148"/>
      <c r="AB215" s="148"/>
      <c r="AC215" s="148"/>
      <c r="AD215" s="148"/>
      <c r="AE215" s="148"/>
      <c r="AF215" s="148"/>
      <c r="AG215" s="148" t="s">
        <v>488</v>
      </c>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row>
    <row r="216" spans="1:60" outlineLevel="2" x14ac:dyDescent="0.25">
      <c r="A216" s="155"/>
      <c r="B216" s="156"/>
      <c r="C216" s="190" t="s">
        <v>503</v>
      </c>
      <c r="D216" s="187"/>
      <c r="E216" s="188">
        <v>0.16</v>
      </c>
      <c r="F216" s="158"/>
      <c r="G216" s="158"/>
      <c r="H216" s="158"/>
      <c r="I216" s="158"/>
      <c r="J216" s="158"/>
      <c r="K216" s="158"/>
      <c r="L216" s="158"/>
      <c r="M216" s="158"/>
      <c r="N216" s="157"/>
      <c r="O216" s="157"/>
      <c r="P216" s="157"/>
      <c r="Q216" s="157"/>
      <c r="R216" s="158"/>
      <c r="S216" s="158"/>
      <c r="T216" s="158"/>
      <c r="U216" s="158"/>
      <c r="V216" s="158"/>
      <c r="W216" s="158"/>
      <c r="X216" s="158"/>
      <c r="Y216" s="158"/>
      <c r="Z216" s="148"/>
      <c r="AA216" s="148"/>
      <c r="AB216" s="148"/>
      <c r="AC216" s="148"/>
      <c r="AD216" s="148"/>
      <c r="AE216" s="148"/>
      <c r="AF216" s="148"/>
      <c r="AG216" s="148" t="s">
        <v>210</v>
      </c>
      <c r="AH216" s="148">
        <v>0</v>
      </c>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row>
    <row r="217" spans="1:60" outlineLevel="1" x14ac:dyDescent="0.25">
      <c r="A217" s="167">
        <v>83</v>
      </c>
      <c r="B217" s="168" t="s">
        <v>504</v>
      </c>
      <c r="C217" s="183" t="s">
        <v>505</v>
      </c>
      <c r="D217" s="169" t="s">
        <v>302</v>
      </c>
      <c r="E217" s="170">
        <v>7.83</v>
      </c>
      <c r="F217" s="171"/>
      <c r="G217" s="172">
        <f>ROUND(E217*F217,2)</f>
        <v>0</v>
      </c>
      <c r="H217" s="171"/>
      <c r="I217" s="172">
        <f>ROUND(E217*H217,2)</f>
        <v>0</v>
      </c>
      <c r="J217" s="171"/>
      <c r="K217" s="172">
        <f>ROUND(E217*J217,2)</f>
        <v>0</v>
      </c>
      <c r="L217" s="172">
        <v>21</v>
      </c>
      <c r="M217" s="172">
        <f>G217*(1+L217/100)</f>
        <v>0</v>
      </c>
      <c r="N217" s="170">
        <v>0</v>
      </c>
      <c r="O217" s="170">
        <f>ROUND(E217*N217,2)</f>
        <v>0</v>
      </c>
      <c r="P217" s="170">
        <v>0</v>
      </c>
      <c r="Q217" s="170">
        <f>ROUND(E217*P217,2)</f>
        <v>0</v>
      </c>
      <c r="R217" s="172" t="s">
        <v>205</v>
      </c>
      <c r="S217" s="172" t="s">
        <v>177</v>
      </c>
      <c r="T217" s="173" t="s">
        <v>206</v>
      </c>
      <c r="U217" s="158">
        <v>0.1</v>
      </c>
      <c r="V217" s="158">
        <f>ROUND(E217*U217,2)</f>
        <v>0.78</v>
      </c>
      <c r="W217" s="158"/>
      <c r="X217" s="158" t="s">
        <v>207</v>
      </c>
      <c r="Y217" s="158" t="s">
        <v>180</v>
      </c>
      <c r="Z217" s="148"/>
      <c r="AA217" s="148"/>
      <c r="AB217" s="148"/>
      <c r="AC217" s="148"/>
      <c r="AD217" s="148"/>
      <c r="AE217" s="148"/>
      <c r="AF217" s="148"/>
      <c r="AG217" s="148" t="s">
        <v>488</v>
      </c>
      <c r="AH217" s="148"/>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row>
    <row r="218" spans="1:60" outlineLevel="2" x14ac:dyDescent="0.25">
      <c r="A218" s="155"/>
      <c r="B218" s="156"/>
      <c r="C218" s="254" t="s">
        <v>506</v>
      </c>
      <c r="D218" s="255"/>
      <c r="E218" s="255"/>
      <c r="F218" s="255"/>
      <c r="G218" s="255"/>
      <c r="H218" s="158"/>
      <c r="I218" s="158"/>
      <c r="J218" s="158"/>
      <c r="K218" s="158"/>
      <c r="L218" s="158"/>
      <c r="M218" s="158"/>
      <c r="N218" s="157"/>
      <c r="O218" s="157"/>
      <c r="P218" s="157"/>
      <c r="Q218" s="157"/>
      <c r="R218" s="158"/>
      <c r="S218" s="158"/>
      <c r="T218" s="158"/>
      <c r="U218" s="158"/>
      <c r="V218" s="158"/>
      <c r="W218" s="158"/>
      <c r="X218" s="158"/>
      <c r="Y218" s="158"/>
      <c r="Z218" s="148"/>
      <c r="AA218" s="148"/>
      <c r="AB218" s="148"/>
      <c r="AC218" s="148"/>
      <c r="AD218" s="148"/>
      <c r="AE218" s="148"/>
      <c r="AF218" s="148"/>
      <c r="AG218" s="148" t="s">
        <v>219</v>
      </c>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row>
    <row r="219" spans="1:60" outlineLevel="2" x14ac:dyDescent="0.25">
      <c r="A219" s="155"/>
      <c r="B219" s="156"/>
      <c r="C219" s="190" t="s">
        <v>507</v>
      </c>
      <c r="D219" s="187"/>
      <c r="E219" s="188">
        <v>7.83</v>
      </c>
      <c r="F219" s="158"/>
      <c r="G219" s="158"/>
      <c r="H219" s="158"/>
      <c r="I219" s="158"/>
      <c r="J219" s="158"/>
      <c r="K219" s="158"/>
      <c r="L219" s="158"/>
      <c r="M219" s="158"/>
      <c r="N219" s="157"/>
      <c r="O219" s="157"/>
      <c r="P219" s="157"/>
      <c r="Q219" s="157"/>
      <c r="R219" s="158"/>
      <c r="S219" s="158"/>
      <c r="T219" s="158"/>
      <c r="U219" s="158"/>
      <c r="V219" s="158"/>
      <c r="W219" s="158"/>
      <c r="X219" s="158"/>
      <c r="Y219" s="158"/>
      <c r="Z219" s="148"/>
      <c r="AA219" s="148"/>
      <c r="AB219" s="148"/>
      <c r="AC219" s="148"/>
      <c r="AD219" s="148"/>
      <c r="AE219" s="148"/>
      <c r="AF219" s="148"/>
      <c r="AG219" s="148" t="s">
        <v>210</v>
      </c>
      <c r="AH219" s="148">
        <v>0</v>
      </c>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row>
    <row r="220" spans="1:60" ht="20.399999999999999" outlineLevel="1" x14ac:dyDescent="0.25">
      <c r="A220" s="167">
        <v>84</v>
      </c>
      <c r="B220" s="168" t="s">
        <v>508</v>
      </c>
      <c r="C220" s="183" t="s">
        <v>509</v>
      </c>
      <c r="D220" s="169" t="s">
        <v>302</v>
      </c>
      <c r="E220" s="170">
        <v>3.92</v>
      </c>
      <c r="F220" s="171"/>
      <c r="G220" s="172">
        <f>ROUND(E220*F220,2)</f>
        <v>0</v>
      </c>
      <c r="H220" s="171"/>
      <c r="I220" s="172">
        <f>ROUND(E220*H220,2)</f>
        <v>0</v>
      </c>
      <c r="J220" s="171"/>
      <c r="K220" s="172">
        <f>ROUND(E220*J220,2)</f>
        <v>0</v>
      </c>
      <c r="L220" s="172">
        <v>21</v>
      </c>
      <c r="M220" s="172">
        <f>G220*(1+L220/100)</f>
        <v>0</v>
      </c>
      <c r="N220" s="170">
        <v>0</v>
      </c>
      <c r="O220" s="170">
        <f>ROUND(E220*N220,2)</f>
        <v>0</v>
      </c>
      <c r="P220" s="170">
        <v>0</v>
      </c>
      <c r="Q220" s="170">
        <f>ROUND(E220*P220,2)</f>
        <v>0</v>
      </c>
      <c r="R220" s="172" t="s">
        <v>502</v>
      </c>
      <c r="S220" s="172" t="s">
        <v>325</v>
      </c>
      <c r="T220" s="173" t="s">
        <v>206</v>
      </c>
      <c r="U220" s="158">
        <v>0</v>
      </c>
      <c r="V220" s="158">
        <f>ROUND(E220*U220,2)</f>
        <v>0</v>
      </c>
      <c r="W220" s="158"/>
      <c r="X220" s="158" t="s">
        <v>207</v>
      </c>
      <c r="Y220" s="158" t="s">
        <v>180</v>
      </c>
      <c r="Z220" s="148"/>
      <c r="AA220" s="148"/>
      <c r="AB220" s="148"/>
      <c r="AC220" s="148"/>
      <c r="AD220" s="148"/>
      <c r="AE220" s="148"/>
      <c r="AF220" s="148"/>
      <c r="AG220" s="148" t="s">
        <v>488</v>
      </c>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row>
    <row r="221" spans="1:60" outlineLevel="2" x14ac:dyDescent="0.25">
      <c r="A221" s="155"/>
      <c r="B221" s="156"/>
      <c r="C221" s="190" t="s">
        <v>510</v>
      </c>
      <c r="D221" s="187"/>
      <c r="E221" s="188">
        <v>3.92</v>
      </c>
      <c r="F221" s="158"/>
      <c r="G221" s="158"/>
      <c r="H221" s="158"/>
      <c r="I221" s="158"/>
      <c r="J221" s="158"/>
      <c r="K221" s="158"/>
      <c r="L221" s="158"/>
      <c r="M221" s="158"/>
      <c r="N221" s="157"/>
      <c r="O221" s="157"/>
      <c r="P221" s="157"/>
      <c r="Q221" s="157"/>
      <c r="R221" s="158"/>
      <c r="S221" s="158"/>
      <c r="T221" s="158"/>
      <c r="U221" s="158"/>
      <c r="V221" s="158"/>
      <c r="W221" s="158"/>
      <c r="X221" s="158"/>
      <c r="Y221" s="158"/>
      <c r="Z221" s="148"/>
      <c r="AA221" s="148"/>
      <c r="AB221" s="148"/>
      <c r="AC221" s="148"/>
      <c r="AD221" s="148"/>
      <c r="AE221" s="148"/>
      <c r="AF221" s="148"/>
      <c r="AG221" s="148" t="s">
        <v>210</v>
      </c>
      <c r="AH221" s="148">
        <v>0</v>
      </c>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row>
    <row r="222" spans="1:60" x14ac:dyDescent="0.25">
      <c r="A222" s="160" t="s">
        <v>172</v>
      </c>
      <c r="B222" s="161" t="s">
        <v>138</v>
      </c>
      <c r="C222" s="181" t="s">
        <v>139</v>
      </c>
      <c r="D222" s="162"/>
      <c r="E222" s="163"/>
      <c r="F222" s="164"/>
      <c r="G222" s="164">
        <f>SUMIF(AG223:AG228,"&lt;&gt;NOR",G223:G228)</f>
        <v>0</v>
      </c>
      <c r="H222" s="164"/>
      <c r="I222" s="164">
        <f>SUM(I223:I228)</f>
        <v>0</v>
      </c>
      <c r="J222" s="164"/>
      <c r="K222" s="164">
        <f>SUM(K223:K228)</f>
        <v>0</v>
      </c>
      <c r="L222" s="164"/>
      <c r="M222" s="164">
        <f>SUM(M223:M228)</f>
        <v>0</v>
      </c>
      <c r="N222" s="163"/>
      <c r="O222" s="163">
        <f>SUM(O223:O228)</f>
        <v>0</v>
      </c>
      <c r="P222" s="163"/>
      <c r="Q222" s="163">
        <f>SUM(Q223:Q228)</f>
        <v>0</v>
      </c>
      <c r="R222" s="164"/>
      <c r="S222" s="164"/>
      <c r="T222" s="165"/>
      <c r="U222" s="159"/>
      <c r="V222" s="159">
        <f>SUM(V223:V228)</f>
        <v>82.71</v>
      </c>
      <c r="W222" s="159"/>
      <c r="X222" s="159"/>
      <c r="Y222" s="159"/>
      <c r="AG222" t="s">
        <v>173</v>
      </c>
    </row>
    <row r="223" spans="1:60" outlineLevel="1" x14ac:dyDescent="0.25">
      <c r="A223" s="167">
        <v>85</v>
      </c>
      <c r="B223" s="168" t="s">
        <v>511</v>
      </c>
      <c r="C223" s="183" t="s">
        <v>512</v>
      </c>
      <c r="D223" s="169" t="s">
        <v>302</v>
      </c>
      <c r="E223" s="170">
        <v>5169.0854399999998</v>
      </c>
      <c r="F223" s="171"/>
      <c r="G223" s="172">
        <f>ROUND(E223*F223,2)</f>
        <v>0</v>
      </c>
      <c r="H223" s="171"/>
      <c r="I223" s="172">
        <f>ROUND(E223*H223,2)</f>
        <v>0</v>
      </c>
      <c r="J223" s="171"/>
      <c r="K223" s="172">
        <f>ROUND(E223*J223,2)</f>
        <v>0</v>
      </c>
      <c r="L223" s="172">
        <v>21</v>
      </c>
      <c r="M223" s="172">
        <f>G223*(1+L223/100)</f>
        <v>0</v>
      </c>
      <c r="N223" s="170">
        <v>0</v>
      </c>
      <c r="O223" s="170">
        <f>ROUND(E223*N223,2)</f>
        <v>0</v>
      </c>
      <c r="P223" s="170">
        <v>0</v>
      </c>
      <c r="Q223" s="170">
        <f>ROUND(E223*P223,2)</f>
        <v>0</v>
      </c>
      <c r="R223" s="172" t="s">
        <v>205</v>
      </c>
      <c r="S223" s="172" t="s">
        <v>177</v>
      </c>
      <c r="T223" s="173" t="s">
        <v>206</v>
      </c>
      <c r="U223" s="158">
        <v>1.6E-2</v>
      </c>
      <c r="V223" s="158">
        <f>ROUND(E223*U223,2)</f>
        <v>82.71</v>
      </c>
      <c r="W223" s="158"/>
      <c r="X223" s="158" t="s">
        <v>513</v>
      </c>
      <c r="Y223" s="158" t="s">
        <v>180</v>
      </c>
      <c r="Z223" s="148"/>
      <c r="AA223" s="148"/>
      <c r="AB223" s="148"/>
      <c r="AC223" s="148"/>
      <c r="AD223" s="148"/>
      <c r="AE223" s="148"/>
      <c r="AF223" s="148"/>
      <c r="AG223" s="148" t="s">
        <v>514</v>
      </c>
      <c r="AH223" s="148"/>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row>
    <row r="224" spans="1:60" outlineLevel="2" x14ac:dyDescent="0.25">
      <c r="A224" s="155"/>
      <c r="B224" s="156"/>
      <c r="C224" s="254" t="s">
        <v>515</v>
      </c>
      <c r="D224" s="255"/>
      <c r="E224" s="255"/>
      <c r="F224" s="255"/>
      <c r="G224" s="255"/>
      <c r="H224" s="158"/>
      <c r="I224" s="158"/>
      <c r="J224" s="158"/>
      <c r="K224" s="158"/>
      <c r="L224" s="158"/>
      <c r="M224" s="158"/>
      <c r="N224" s="157"/>
      <c r="O224" s="157"/>
      <c r="P224" s="157"/>
      <c r="Q224" s="157"/>
      <c r="R224" s="158"/>
      <c r="S224" s="158"/>
      <c r="T224" s="158"/>
      <c r="U224" s="158"/>
      <c r="V224" s="158"/>
      <c r="W224" s="158"/>
      <c r="X224" s="158"/>
      <c r="Y224" s="158"/>
      <c r="Z224" s="148"/>
      <c r="AA224" s="148"/>
      <c r="AB224" s="148"/>
      <c r="AC224" s="148"/>
      <c r="AD224" s="148"/>
      <c r="AE224" s="148"/>
      <c r="AF224" s="148"/>
      <c r="AG224" s="148" t="s">
        <v>219</v>
      </c>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row>
    <row r="225" spans="1:60" outlineLevel="2" x14ac:dyDescent="0.25">
      <c r="A225" s="155"/>
      <c r="B225" s="156"/>
      <c r="C225" s="190" t="s">
        <v>516</v>
      </c>
      <c r="D225" s="187"/>
      <c r="E225" s="188"/>
      <c r="F225" s="158"/>
      <c r="G225" s="158"/>
      <c r="H225" s="158"/>
      <c r="I225" s="158"/>
      <c r="J225" s="158"/>
      <c r="K225" s="158"/>
      <c r="L225" s="158"/>
      <c r="M225" s="158"/>
      <c r="N225" s="157"/>
      <c r="O225" s="157"/>
      <c r="P225" s="157"/>
      <c r="Q225" s="157"/>
      <c r="R225" s="158"/>
      <c r="S225" s="158"/>
      <c r="T225" s="158"/>
      <c r="U225" s="158"/>
      <c r="V225" s="158"/>
      <c r="W225" s="158"/>
      <c r="X225" s="158"/>
      <c r="Y225" s="158"/>
      <c r="Z225" s="148"/>
      <c r="AA225" s="148"/>
      <c r="AB225" s="148"/>
      <c r="AC225" s="148"/>
      <c r="AD225" s="148"/>
      <c r="AE225" s="148"/>
      <c r="AF225" s="148"/>
      <c r="AG225" s="148" t="s">
        <v>210</v>
      </c>
      <c r="AH225" s="148">
        <v>0</v>
      </c>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row>
    <row r="226" spans="1:60" ht="20.399999999999999" outlineLevel="3" x14ac:dyDescent="0.25">
      <c r="A226" s="155"/>
      <c r="B226" s="156"/>
      <c r="C226" s="190" t="s">
        <v>517</v>
      </c>
      <c r="D226" s="187"/>
      <c r="E226" s="188"/>
      <c r="F226" s="158"/>
      <c r="G226" s="158"/>
      <c r="H226" s="158"/>
      <c r="I226" s="158"/>
      <c r="J226" s="158"/>
      <c r="K226" s="158"/>
      <c r="L226" s="158"/>
      <c r="M226" s="158"/>
      <c r="N226" s="157"/>
      <c r="O226" s="157"/>
      <c r="P226" s="157"/>
      <c r="Q226" s="157"/>
      <c r="R226" s="158"/>
      <c r="S226" s="158"/>
      <c r="T226" s="158"/>
      <c r="U226" s="158"/>
      <c r="V226" s="158"/>
      <c r="W226" s="158"/>
      <c r="X226" s="158"/>
      <c r="Y226" s="158"/>
      <c r="Z226" s="148"/>
      <c r="AA226" s="148"/>
      <c r="AB226" s="148"/>
      <c r="AC226" s="148"/>
      <c r="AD226" s="148"/>
      <c r="AE226" s="148"/>
      <c r="AF226" s="148"/>
      <c r="AG226" s="148" t="s">
        <v>210</v>
      </c>
      <c r="AH226" s="148">
        <v>0</v>
      </c>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row>
    <row r="227" spans="1:60" outlineLevel="3" x14ac:dyDescent="0.25">
      <c r="A227" s="155"/>
      <c r="B227" s="156"/>
      <c r="C227" s="190" t="s">
        <v>518</v>
      </c>
      <c r="D227" s="187"/>
      <c r="E227" s="188"/>
      <c r="F227" s="158"/>
      <c r="G227" s="158"/>
      <c r="H227" s="158"/>
      <c r="I227" s="158"/>
      <c r="J227" s="158"/>
      <c r="K227" s="158"/>
      <c r="L227" s="158"/>
      <c r="M227" s="158"/>
      <c r="N227" s="157"/>
      <c r="O227" s="157"/>
      <c r="P227" s="157"/>
      <c r="Q227" s="157"/>
      <c r="R227" s="158"/>
      <c r="S227" s="158"/>
      <c r="T227" s="158"/>
      <c r="U227" s="158"/>
      <c r="V227" s="158"/>
      <c r="W227" s="158"/>
      <c r="X227" s="158"/>
      <c r="Y227" s="158"/>
      <c r="Z227" s="148"/>
      <c r="AA227" s="148"/>
      <c r="AB227" s="148"/>
      <c r="AC227" s="148"/>
      <c r="AD227" s="148"/>
      <c r="AE227" s="148"/>
      <c r="AF227" s="148"/>
      <c r="AG227" s="148" t="s">
        <v>210</v>
      </c>
      <c r="AH227" s="148">
        <v>0</v>
      </c>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row>
    <row r="228" spans="1:60" outlineLevel="3" x14ac:dyDescent="0.25">
      <c r="A228" s="155"/>
      <c r="B228" s="156"/>
      <c r="C228" s="190" t="s">
        <v>519</v>
      </c>
      <c r="D228" s="187"/>
      <c r="E228" s="188">
        <v>5169.0854399999998</v>
      </c>
      <c r="F228" s="158"/>
      <c r="G228" s="158"/>
      <c r="H228" s="158"/>
      <c r="I228" s="158"/>
      <c r="J228" s="158"/>
      <c r="K228" s="158"/>
      <c r="L228" s="158"/>
      <c r="M228" s="158"/>
      <c r="N228" s="157"/>
      <c r="O228" s="157"/>
      <c r="P228" s="157"/>
      <c r="Q228" s="157"/>
      <c r="R228" s="158"/>
      <c r="S228" s="158"/>
      <c r="T228" s="158"/>
      <c r="U228" s="158"/>
      <c r="V228" s="158"/>
      <c r="W228" s="158"/>
      <c r="X228" s="158"/>
      <c r="Y228" s="158"/>
      <c r="Z228" s="148"/>
      <c r="AA228" s="148"/>
      <c r="AB228" s="148"/>
      <c r="AC228" s="148"/>
      <c r="AD228" s="148"/>
      <c r="AE228" s="148"/>
      <c r="AF228" s="148"/>
      <c r="AG228" s="148" t="s">
        <v>210</v>
      </c>
      <c r="AH228" s="148">
        <v>0</v>
      </c>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row>
    <row r="229" spans="1:60" x14ac:dyDescent="0.25">
      <c r="A229" s="160" t="s">
        <v>172</v>
      </c>
      <c r="B229" s="161" t="s">
        <v>140</v>
      </c>
      <c r="C229" s="181" t="s">
        <v>141</v>
      </c>
      <c r="D229" s="162"/>
      <c r="E229" s="163"/>
      <c r="F229" s="164"/>
      <c r="G229" s="164">
        <f>SUMIF(AG230:AG231,"&lt;&gt;NOR",G230:G231)</f>
        <v>0</v>
      </c>
      <c r="H229" s="164"/>
      <c r="I229" s="164">
        <f>SUM(I230:I231)</f>
        <v>0</v>
      </c>
      <c r="J229" s="164"/>
      <c r="K229" s="164">
        <f>SUM(K230:K231)</f>
        <v>0</v>
      </c>
      <c r="L229" s="164"/>
      <c r="M229" s="164">
        <f>SUM(M230:M231)</f>
        <v>0</v>
      </c>
      <c r="N229" s="163"/>
      <c r="O229" s="163">
        <f>SUM(O230:O231)</f>
        <v>0.02</v>
      </c>
      <c r="P229" s="163"/>
      <c r="Q229" s="163">
        <f>SUM(Q230:Q231)</f>
        <v>0</v>
      </c>
      <c r="R229" s="164"/>
      <c r="S229" s="164"/>
      <c r="T229" s="165"/>
      <c r="U229" s="159"/>
      <c r="V229" s="159">
        <f>SUM(V230:V231)</f>
        <v>10.54</v>
      </c>
      <c r="W229" s="159"/>
      <c r="X229" s="159"/>
      <c r="Y229" s="159"/>
      <c r="AG229" t="s">
        <v>173</v>
      </c>
    </row>
    <row r="230" spans="1:60" outlineLevel="1" x14ac:dyDescent="0.25">
      <c r="A230" s="167">
        <v>86</v>
      </c>
      <c r="B230" s="168" t="s">
        <v>520</v>
      </c>
      <c r="C230" s="183" t="s">
        <v>521</v>
      </c>
      <c r="D230" s="169" t="s">
        <v>306</v>
      </c>
      <c r="E230" s="170">
        <v>405.5</v>
      </c>
      <c r="F230" s="171"/>
      <c r="G230" s="172">
        <f>ROUND(E230*F230,2)</f>
        <v>0</v>
      </c>
      <c r="H230" s="171"/>
      <c r="I230" s="172">
        <f>ROUND(E230*H230,2)</f>
        <v>0</v>
      </c>
      <c r="J230" s="171"/>
      <c r="K230" s="172">
        <f>ROUND(E230*J230,2)</f>
        <v>0</v>
      </c>
      <c r="L230" s="172">
        <v>21</v>
      </c>
      <c r="M230" s="172">
        <f>G230*(1+L230/100)</f>
        <v>0</v>
      </c>
      <c r="N230" s="170">
        <v>6.0000000000000002E-5</v>
      </c>
      <c r="O230" s="170">
        <f>ROUND(E230*N230,2)</f>
        <v>0.02</v>
      </c>
      <c r="P230" s="170">
        <v>0</v>
      </c>
      <c r="Q230" s="170">
        <f>ROUND(E230*P230,2)</f>
        <v>0</v>
      </c>
      <c r="R230" s="172"/>
      <c r="S230" s="172" t="s">
        <v>177</v>
      </c>
      <c r="T230" s="173" t="s">
        <v>206</v>
      </c>
      <c r="U230" s="158">
        <v>2.5999999999999999E-2</v>
      </c>
      <c r="V230" s="158">
        <f>ROUND(E230*U230,2)</f>
        <v>10.54</v>
      </c>
      <c r="W230" s="158"/>
      <c r="X230" s="158" t="s">
        <v>207</v>
      </c>
      <c r="Y230" s="158" t="s">
        <v>180</v>
      </c>
      <c r="Z230" s="148"/>
      <c r="AA230" s="148"/>
      <c r="AB230" s="148"/>
      <c r="AC230" s="148"/>
      <c r="AD230" s="148"/>
      <c r="AE230" s="148"/>
      <c r="AF230" s="148"/>
      <c r="AG230" s="148" t="s">
        <v>208</v>
      </c>
      <c r="AH230" s="148"/>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row>
    <row r="231" spans="1:60" outlineLevel="2" x14ac:dyDescent="0.25">
      <c r="A231" s="155"/>
      <c r="B231" s="156"/>
      <c r="C231" s="190" t="s">
        <v>522</v>
      </c>
      <c r="D231" s="187"/>
      <c r="E231" s="188">
        <v>405.5</v>
      </c>
      <c r="F231" s="158"/>
      <c r="G231" s="158"/>
      <c r="H231" s="158"/>
      <c r="I231" s="158"/>
      <c r="J231" s="158"/>
      <c r="K231" s="158"/>
      <c r="L231" s="158"/>
      <c r="M231" s="158"/>
      <c r="N231" s="157"/>
      <c r="O231" s="157"/>
      <c r="P231" s="157"/>
      <c r="Q231" s="157"/>
      <c r="R231" s="158"/>
      <c r="S231" s="158"/>
      <c r="T231" s="158"/>
      <c r="U231" s="158"/>
      <c r="V231" s="158"/>
      <c r="W231" s="158"/>
      <c r="X231" s="158"/>
      <c r="Y231" s="158"/>
      <c r="Z231" s="148"/>
      <c r="AA231" s="148"/>
      <c r="AB231" s="148"/>
      <c r="AC231" s="148"/>
      <c r="AD231" s="148"/>
      <c r="AE231" s="148"/>
      <c r="AF231" s="148"/>
      <c r="AG231" s="148" t="s">
        <v>210</v>
      </c>
      <c r="AH231" s="148">
        <v>0</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row>
    <row r="232" spans="1:60" x14ac:dyDescent="0.25">
      <c r="A232" s="3"/>
      <c r="B232" s="4"/>
      <c r="C232" s="184"/>
      <c r="D232" s="6"/>
      <c r="E232" s="3"/>
      <c r="F232" s="3"/>
      <c r="G232" s="3"/>
      <c r="H232" s="3"/>
      <c r="I232" s="3"/>
      <c r="J232" s="3"/>
      <c r="K232" s="3"/>
      <c r="L232" s="3"/>
      <c r="M232" s="3"/>
      <c r="N232" s="3"/>
      <c r="O232" s="3"/>
      <c r="P232" s="3"/>
      <c r="Q232" s="3"/>
      <c r="R232" s="3"/>
      <c r="S232" s="3"/>
      <c r="T232" s="3"/>
      <c r="U232" s="3"/>
      <c r="V232" s="3"/>
      <c r="W232" s="3"/>
      <c r="X232" s="3"/>
      <c r="Y232" s="3"/>
      <c r="AE232">
        <v>15</v>
      </c>
      <c r="AF232">
        <v>21</v>
      </c>
      <c r="AG232" t="s">
        <v>158</v>
      </c>
    </row>
    <row r="233" spans="1:60" x14ac:dyDescent="0.25">
      <c r="A233" s="151"/>
      <c r="B233" s="152" t="s">
        <v>29</v>
      </c>
      <c r="C233" s="185"/>
      <c r="D233" s="153"/>
      <c r="E233" s="154"/>
      <c r="F233" s="154"/>
      <c r="G233" s="166">
        <f>G8+G71+G74+G86+G121+G165+G200+G204+G222+G229</f>
        <v>0</v>
      </c>
      <c r="H233" s="3"/>
      <c r="I233" s="3"/>
      <c r="J233" s="3"/>
      <c r="K233" s="3"/>
      <c r="L233" s="3"/>
      <c r="M233" s="3"/>
      <c r="N233" s="3"/>
      <c r="O233" s="3"/>
      <c r="P233" s="3"/>
      <c r="Q233" s="3"/>
      <c r="R233" s="3"/>
      <c r="S233" s="3"/>
      <c r="T233" s="3"/>
      <c r="U233" s="3"/>
      <c r="V233" s="3"/>
      <c r="W233" s="3"/>
      <c r="X233" s="3"/>
      <c r="Y233" s="3"/>
      <c r="AE233">
        <f>SUMIF(L7:L231,AE232,G7:G231)</f>
        <v>0</v>
      </c>
      <c r="AF233">
        <f>SUMIF(L7:L231,AF232,G7:G231)</f>
        <v>0</v>
      </c>
      <c r="AG233" t="s">
        <v>198</v>
      </c>
    </row>
    <row r="234" spans="1:60" x14ac:dyDescent="0.25">
      <c r="A234" s="253" t="s">
        <v>523</v>
      </c>
      <c r="B234" s="253"/>
      <c r="C234" s="184"/>
      <c r="D234" s="6"/>
      <c r="E234" s="3"/>
      <c r="F234" s="3"/>
      <c r="G234" s="3"/>
      <c r="H234" s="3"/>
      <c r="I234" s="3"/>
      <c r="J234" s="3"/>
      <c r="K234" s="3"/>
      <c r="L234" s="3"/>
      <c r="M234" s="3"/>
      <c r="N234" s="3"/>
      <c r="O234" s="3"/>
      <c r="P234" s="3"/>
      <c r="Q234" s="3"/>
      <c r="R234" s="3"/>
      <c r="S234" s="3"/>
      <c r="T234" s="3"/>
      <c r="U234" s="3"/>
      <c r="V234" s="3"/>
      <c r="W234" s="3"/>
      <c r="X234" s="3"/>
      <c r="Y234" s="3"/>
    </row>
    <row r="235" spans="1:60" x14ac:dyDescent="0.25">
      <c r="A235" s="3"/>
      <c r="B235" s="4" t="s">
        <v>524</v>
      </c>
      <c r="C235" s="184" t="s">
        <v>525</v>
      </c>
      <c r="D235" s="6"/>
      <c r="E235" s="3"/>
      <c r="F235" s="3"/>
      <c r="G235" s="3"/>
      <c r="H235" s="3"/>
      <c r="I235" s="3"/>
      <c r="J235" s="3"/>
      <c r="K235" s="3"/>
      <c r="L235" s="3"/>
      <c r="M235" s="3"/>
      <c r="N235" s="3"/>
      <c r="O235" s="3"/>
      <c r="P235" s="3"/>
      <c r="Q235" s="3"/>
      <c r="R235" s="3"/>
      <c r="S235" s="3"/>
      <c r="T235" s="3"/>
      <c r="U235" s="3"/>
      <c r="V235" s="3"/>
      <c r="W235" s="3"/>
      <c r="X235" s="3"/>
      <c r="Y235" s="3"/>
      <c r="AG235" t="s">
        <v>526</v>
      </c>
    </row>
    <row r="236" spans="1:60" x14ac:dyDescent="0.25">
      <c r="A236" s="3"/>
      <c r="B236" s="4" t="s">
        <v>527</v>
      </c>
      <c r="C236" s="184" t="s">
        <v>528</v>
      </c>
      <c r="D236" s="6"/>
      <c r="E236" s="3"/>
      <c r="F236" s="3"/>
      <c r="G236" s="3"/>
      <c r="H236" s="3"/>
      <c r="I236" s="3"/>
      <c r="J236" s="3"/>
      <c r="K236" s="3"/>
      <c r="L236" s="3"/>
      <c r="M236" s="3"/>
      <c r="N236" s="3"/>
      <c r="O236" s="3"/>
      <c r="P236" s="3"/>
      <c r="Q236" s="3"/>
      <c r="R236" s="3"/>
      <c r="S236" s="3"/>
      <c r="T236" s="3"/>
      <c r="U236" s="3"/>
      <c r="V236" s="3"/>
      <c r="W236" s="3"/>
      <c r="X236" s="3"/>
      <c r="Y236" s="3"/>
      <c r="AG236" t="s">
        <v>529</v>
      </c>
    </row>
    <row r="237" spans="1:60" x14ac:dyDescent="0.25">
      <c r="A237" s="3"/>
      <c r="B237" s="4"/>
      <c r="C237" s="184" t="s">
        <v>530</v>
      </c>
      <c r="D237" s="6"/>
      <c r="E237" s="3"/>
      <c r="F237" s="3"/>
      <c r="G237" s="3"/>
      <c r="H237" s="3"/>
      <c r="I237" s="3"/>
      <c r="J237" s="3"/>
      <c r="K237" s="3"/>
      <c r="L237" s="3"/>
      <c r="M237" s="3"/>
      <c r="N237" s="3"/>
      <c r="O237" s="3"/>
      <c r="P237" s="3"/>
      <c r="Q237" s="3"/>
      <c r="R237" s="3"/>
      <c r="S237" s="3"/>
      <c r="T237" s="3"/>
      <c r="U237" s="3"/>
      <c r="V237" s="3"/>
      <c r="W237" s="3"/>
      <c r="X237" s="3"/>
      <c r="Y237" s="3"/>
      <c r="AG237" t="s">
        <v>531</v>
      </c>
    </row>
    <row r="238" spans="1:60" x14ac:dyDescent="0.25">
      <c r="A238" s="3"/>
      <c r="B238" s="4"/>
      <c r="C238" s="184"/>
      <c r="D238" s="6"/>
      <c r="E238" s="3"/>
      <c r="F238" s="3"/>
      <c r="G238" s="3"/>
      <c r="H238" s="3"/>
      <c r="I238" s="3"/>
      <c r="J238" s="3"/>
      <c r="K238" s="3"/>
      <c r="L238" s="3"/>
      <c r="M238" s="3"/>
      <c r="N238" s="3"/>
      <c r="O238" s="3"/>
      <c r="P238" s="3"/>
      <c r="Q238" s="3"/>
      <c r="R238" s="3"/>
      <c r="S238" s="3"/>
      <c r="T238" s="3"/>
      <c r="U238" s="3"/>
      <c r="V238" s="3"/>
      <c r="W238" s="3"/>
      <c r="X238" s="3"/>
      <c r="Y238" s="3"/>
    </row>
    <row r="239" spans="1:60" x14ac:dyDescent="0.25">
      <c r="C239" s="186"/>
      <c r="D239" s="10"/>
      <c r="AG239" t="s">
        <v>199</v>
      </c>
    </row>
    <row r="240" spans="1:60"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WIt3Y8Kbg7pnKHosbKbDpSoD+LVQ9K2plj0sq6Qt2nreaxwtIDGA4sWEjHP48UbQYqOoFHnhvLE2cuChCvr4+Q==" saltValue="3CRCazZf7gWuoCMGlkFzAA==" spinCount="100000" sheet="1" objects="1" scenarios="1" autoFilter="0"/>
  <mergeCells count="43">
    <mergeCell ref="A1:F1"/>
    <mergeCell ref="C213:G213"/>
    <mergeCell ref="C218:G218"/>
    <mergeCell ref="C224:G224"/>
    <mergeCell ref="C141:G141"/>
    <mergeCell ref="C169:G169"/>
    <mergeCell ref="C172:G172"/>
    <mergeCell ref="C173:G173"/>
    <mergeCell ref="C202:G202"/>
    <mergeCell ref="C210:G210"/>
    <mergeCell ref="C59:G59"/>
    <mergeCell ref="C136:G136"/>
    <mergeCell ref="C94:G94"/>
    <mergeCell ref="C99:G99"/>
    <mergeCell ref="C102:G102"/>
    <mergeCell ref="C103:G103"/>
    <mergeCell ref="C108:G108"/>
    <mergeCell ref="C111:G111"/>
    <mergeCell ref="C123:G123"/>
    <mergeCell ref="C126:G126"/>
    <mergeCell ref="C127:G127"/>
    <mergeCell ref="C130:G130"/>
    <mergeCell ref="C133:G133"/>
    <mergeCell ref="C44:G44"/>
    <mergeCell ref="C47:G47"/>
    <mergeCell ref="C50:G50"/>
    <mergeCell ref="C53:G53"/>
    <mergeCell ref="C56:G56"/>
    <mergeCell ref="C2:G2"/>
    <mergeCell ref="C3:G3"/>
    <mergeCell ref="C4:G4"/>
    <mergeCell ref="A234:B234"/>
    <mergeCell ref="C14:G14"/>
    <mergeCell ref="C17:G17"/>
    <mergeCell ref="C20:G20"/>
    <mergeCell ref="C23:G23"/>
    <mergeCell ref="C26:G26"/>
    <mergeCell ref="C76:G76"/>
    <mergeCell ref="C29:G29"/>
    <mergeCell ref="C32:G32"/>
    <mergeCell ref="C35:G35"/>
    <mergeCell ref="C38:G38"/>
    <mergeCell ref="C41:G41"/>
  </mergeCells>
  <pageMargins left="0.59055118110236227" right="0.19685039370078741" top="0.39370078740157483" bottom="0.59055118110236227" header="0.31496062992125984" footer="0.31496062992125984"/>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Stavba</vt:lpstr>
      <vt:lpstr>VzorPolozky</vt:lpstr>
      <vt:lpstr>Pokyny pro vyplnění</vt:lpstr>
      <vt:lpstr>00 00 Naklady</vt:lpstr>
      <vt:lpstr>SO 101 SO 101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00 Naklady'!Názvy_tisku</vt:lpstr>
      <vt:lpstr>'SO 101 SO 101 Pol'!Názvy_tisku</vt:lpstr>
      <vt:lpstr>oadresa</vt:lpstr>
      <vt:lpstr>Stavba!Objednatel</vt:lpstr>
      <vt:lpstr>Stavba!Objekt</vt:lpstr>
      <vt:lpstr>'00 00 Naklady'!Oblast_tisku</vt:lpstr>
      <vt:lpstr>'SO 101 SO 101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Humpolík Michal</dc:creator>
  <cp:lastModifiedBy>DAVID SLOUKA</cp:lastModifiedBy>
  <cp:lastPrinted>2023-12-20T13:08:18Z</cp:lastPrinted>
  <dcterms:created xsi:type="dcterms:W3CDTF">2009-04-08T07:15:50Z</dcterms:created>
  <dcterms:modified xsi:type="dcterms:W3CDTF">2023-12-20T13:11:09Z</dcterms:modified>
</cp:coreProperties>
</file>