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\\win\mnb\10 Investiční akce\2018-AKCE\2016-Rybník Rohlík N-Skřeněř\II. ETAPA - ODBAHNĚNÍ CELKOVÉ\PD\Rozpočty\"/>
    </mc:Choice>
  </mc:AlternateContent>
  <xr:revisionPtr revIDLastSave="0" documentId="13_ncr:1_{2E09FF1D-F587-4C6F-9AD0-857A96C26A74}" xr6:coauthVersionLast="36" xr6:coauthVersionMax="36" xr10:uidLastSave="{00000000-0000-0000-0000-000000000000}"/>
  <bookViews>
    <workbookView xWindow="0" yWindow="0" windowWidth="21570" windowHeight="7185" xr2:uid="{00000000-000D-0000-FFFF-FFFF00000000}"/>
  </bookViews>
  <sheets>
    <sheet name="Rekapitulace stavby" sheetId="1" r:id="rId1"/>
    <sheet name="2018_28_01 - SO-01 Odstra..." sheetId="2" r:id="rId2"/>
    <sheet name="2018_28_02 - SO-01 Kbel-v..." sheetId="3" r:id="rId3"/>
  </sheets>
  <definedNames>
    <definedName name="_xlnm._FilterDatabase" localSheetId="1" hidden="1">'2018_28_01 - SO-01 Odstra...'!$C$81:$K$98</definedName>
    <definedName name="_xlnm._FilterDatabase" localSheetId="2" hidden="1">'2018_28_02 - SO-01 Kbel-v...'!$C$89:$K$131</definedName>
    <definedName name="_xlnm.Print_Titles" localSheetId="1">'2018_28_01 - SO-01 Odstra...'!$81:$81</definedName>
    <definedName name="_xlnm.Print_Titles" localSheetId="2">'2018_28_02 - SO-01 Kbel-v...'!$89:$89</definedName>
    <definedName name="_xlnm.Print_Titles" localSheetId="0">'Rekapitulace stavby'!$52:$52</definedName>
    <definedName name="_xlnm.Print_Area" localSheetId="1">'2018_28_01 - SO-01 Odstra...'!$C$4:$J$39,'2018_28_01 - SO-01 Odstra...'!$C$69:$K$98</definedName>
    <definedName name="_xlnm.Print_Area" localSheetId="2">'2018_28_02 - SO-01 Kbel-v...'!$C$4:$J$39,'2018_28_02 - SO-01 Kbel-v...'!$C$77:$K$131</definedName>
    <definedName name="_xlnm.Print_Area" localSheetId="0">'Rekapitulace stavby'!$D$4:$AO$36,'Rekapitulace stavby'!$C$42:$AQ$57</definedName>
  </definedNames>
  <calcPr calcId="191029"/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 s="1"/>
  <c r="BI129" i="3"/>
  <c r="BH129" i="3"/>
  <c r="BG129" i="3"/>
  <c r="BF129" i="3"/>
  <c r="T129" i="3"/>
  <c r="T128" i="3"/>
  <c r="R129" i="3"/>
  <c r="R128" i="3" s="1"/>
  <c r="P129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3" i="3"/>
  <c r="BH123" i="3"/>
  <c r="BG123" i="3"/>
  <c r="BF123" i="3"/>
  <c r="T123" i="3"/>
  <c r="R123" i="3"/>
  <c r="P123" i="3"/>
  <c r="BI121" i="3"/>
  <c r="BH121" i="3"/>
  <c r="BG121" i="3"/>
  <c r="BF121" i="3"/>
  <c r="T121" i="3"/>
  <c r="T120" i="3" s="1"/>
  <c r="R121" i="3"/>
  <c r="R120" i="3" s="1"/>
  <c r="P121" i="3"/>
  <c r="P120" i="3" s="1"/>
  <c r="BI119" i="3"/>
  <c r="BH119" i="3"/>
  <c r="BG119" i="3"/>
  <c r="BF119" i="3"/>
  <c r="T119" i="3"/>
  <c r="R119" i="3"/>
  <c r="P119" i="3"/>
  <c r="BI118" i="3"/>
  <c r="BH118" i="3"/>
  <c r="BG118" i="3"/>
  <c r="BF118" i="3"/>
  <c r="T118" i="3"/>
  <c r="R118" i="3"/>
  <c r="P118" i="3"/>
  <c r="BI117" i="3"/>
  <c r="BH117" i="3"/>
  <c r="BG117" i="3"/>
  <c r="BF117" i="3"/>
  <c r="T117" i="3"/>
  <c r="R117" i="3"/>
  <c r="P117" i="3"/>
  <c r="BI115" i="3"/>
  <c r="BH115" i="3"/>
  <c r="BG115" i="3"/>
  <c r="BF115" i="3"/>
  <c r="T115" i="3"/>
  <c r="R115" i="3"/>
  <c r="P115" i="3"/>
  <c r="BI114" i="3"/>
  <c r="BH114" i="3"/>
  <c r="BG114" i="3"/>
  <c r="BF114" i="3"/>
  <c r="T114" i="3"/>
  <c r="R114" i="3"/>
  <c r="P114" i="3"/>
  <c r="BI113" i="3"/>
  <c r="BH113" i="3"/>
  <c r="BG113" i="3"/>
  <c r="BF113" i="3"/>
  <c r="T113" i="3"/>
  <c r="R113" i="3"/>
  <c r="P113" i="3"/>
  <c r="BI112" i="3"/>
  <c r="BH112" i="3"/>
  <c r="BG112" i="3"/>
  <c r="BF112" i="3"/>
  <c r="T112" i="3"/>
  <c r="R112" i="3"/>
  <c r="P112" i="3"/>
  <c r="BI110" i="3"/>
  <c r="BH110" i="3"/>
  <c r="BG110" i="3"/>
  <c r="BF110" i="3"/>
  <c r="T110" i="3"/>
  <c r="R110" i="3"/>
  <c r="P110" i="3"/>
  <c r="BI109" i="3"/>
  <c r="BH109" i="3"/>
  <c r="BG109" i="3"/>
  <c r="BF109" i="3"/>
  <c r="T109" i="3"/>
  <c r="R109" i="3"/>
  <c r="P109" i="3"/>
  <c r="BI107" i="3"/>
  <c r="BH107" i="3"/>
  <c r="BG107" i="3"/>
  <c r="BF107" i="3"/>
  <c r="T107" i="3"/>
  <c r="R107" i="3"/>
  <c r="P107" i="3"/>
  <c r="BI106" i="3"/>
  <c r="BH106" i="3"/>
  <c r="BG106" i="3"/>
  <c r="BF106" i="3"/>
  <c r="T106" i="3"/>
  <c r="R106" i="3"/>
  <c r="P106" i="3"/>
  <c r="BI105" i="3"/>
  <c r="BH105" i="3"/>
  <c r="BG105" i="3"/>
  <c r="BF105" i="3"/>
  <c r="T105" i="3"/>
  <c r="R105" i="3"/>
  <c r="P105" i="3"/>
  <c r="BI104" i="3"/>
  <c r="BH104" i="3"/>
  <c r="BG104" i="3"/>
  <c r="BF104" i="3"/>
  <c r="T104" i="3"/>
  <c r="R104" i="3"/>
  <c r="P104" i="3"/>
  <c r="BI103" i="3"/>
  <c r="BH103" i="3"/>
  <c r="BG103" i="3"/>
  <c r="BF103" i="3"/>
  <c r="T103" i="3"/>
  <c r="R103" i="3"/>
  <c r="P103" i="3"/>
  <c r="BI102" i="3"/>
  <c r="BH102" i="3"/>
  <c r="BG102" i="3"/>
  <c r="BF102" i="3"/>
  <c r="T102" i="3"/>
  <c r="R102" i="3"/>
  <c r="P102" i="3"/>
  <c r="BI100" i="3"/>
  <c r="BH100" i="3"/>
  <c r="BG100" i="3"/>
  <c r="BF100" i="3"/>
  <c r="T100" i="3"/>
  <c r="T99" i="3"/>
  <c r="R100" i="3"/>
  <c r="R99" i="3"/>
  <c r="P100" i="3"/>
  <c r="P99" i="3"/>
  <c r="BI98" i="3"/>
  <c r="BH98" i="3"/>
  <c r="BG98" i="3"/>
  <c r="BF98" i="3"/>
  <c r="T98" i="3"/>
  <c r="R98" i="3"/>
  <c r="P98" i="3"/>
  <c r="BI97" i="3"/>
  <c r="BH97" i="3"/>
  <c r="BG97" i="3"/>
  <c r="BF97" i="3"/>
  <c r="T97" i="3"/>
  <c r="R97" i="3"/>
  <c r="P97" i="3"/>
  <c r="BI96" i="3"/>
  <c r="BH96" i="3"/>
  <c r="BG96" i="3"/>
  <c r="BF96" i="3"/>
  <c r="T96" i="3"/>
  <c r="R96" i="3"/>
  <c r="P96" i="3"/>
  <c r="BI95" i="3"/>
  <c r="BH95" i="3"/>
  <c r="BG95" i="3"/>
  <c r="BF95" i="3"/>
  <c r="T95" i="3"/>
  <c r="R95" i="3"/>
  <c r="P95" i="3"/>
  <c r="BI94" i="3"/>
  <c r="BH94" i="3"/>
  <c r="BG94" i="3"/>
  <c r="BF94" i="3"/>
  <c r="T94" i="3"/>
  <c r="R94" i="3"/>
  <c r="P94" i="3"/>
  <c r="BI93" i="3"/>
  <c r="BH93" i="3"/>
  <c r="BG93" i="3"/>
  <c r="BF93" i="3"/>
  <c r="T93" i="3"/>
  <c r="R93" i="3"/>
  <c r="P93" i="3"/>
  <c r="J86" i="3"/>
  <c r="F86" i="3"/>
  <c r="F84" i="3"/>
  <c r="E82" i="3"/>
  <c r="J54" i="3"/>
  <c r="F54" i="3"/>
  <c r="F52" i="3"/>
  <c r="E50" i="3"/>
  <c r="J24" i="3"/>
  <c r="E24" i="3"/>
  <c r="J87" i="3" s="1"/>
  <c r="J23" i="3"/>
  <c r="J18" i="3"/>
  <c r="E18" i="3"/>
  <c r="F87" i="3" s="1"/>
  <c r="J17" i="3"/>
  <c r="J12" i="3"/>
  <c r="J84" i="3"/>
  <c r="E7" i="3"/>
  <c r="E80" i="3"/>
  <c r="J37" i="2"/>
  <c r="J36" i="2"/>
  <c r="AY55" i="1" s="1"/>
  <c r="J35" i="2"/>
  <c r="AX55" i="1" s="1"/>
  <c r="BI96" i="2"/>
  <c r="BH96" i="2"/>
  <c r="BG96" i="2"/>
  <c r="BF96" i="2"/>
  <c r="T96" i="2"/>
  <c r="T95" i="2" s="1"/>
  <c r="R96" i="2"/>
  <c r="R95" i="2" s="1"/>
  <c r="P96" i="2"/>
  <c r="P95" i="2" s="1"/>
  <c r="BI94" i="2"/>
  <c r="BH94" i="2"/>
  <c r="BG94" i="2"/>
  <c r="BF94" i="2"/>
  <c r="T94" i="2"/>
  <c r="R94" i="2"/>
  <c r="P94" i="2"/>
  <c r="BI91" i="2"/>
  <c r="BH91" i="2"/>
  <c r="BG91" i="2"/>
  <c r="BF91" i="2"/>
  <c r="T91" i="2"/>
  <c r="R91" i="2"/>
  <c r="P91" i="2"/>
  <c r="BI88" i="2"/>
  <c r="BH88" i="2"/>
  <c r="BG88" i="2"/>
  <c r="BF88" i="2"/>
  <c r="T88" i="2"/>
  <c r="R88" i="2"/>
  <c r="P88" i="2"/>
  <c r="BI85" i="2"/>
  <c r="BH85" i="2"/>
  <c r="BG85" i="2"/>
  <c r="BF85" i="2"/>
  <c r="T85" i="2"/>
  <c r="R85" i="2"/>
  <c r="P85" i="2"/>
  <c r="J78" i="2"/>
  <c r="F78" i="2"/>
  <c r="F76" i="2"/>
  <c r="E74" i="2"/>
  <c r="J54" i="2"/>
  <c r="F54" i="2"/>
  <c r="F52" i="2"/>
  <c r="E50" i="2"/>
  <c r="J24" i="2"/>
  <c r="E24" i="2"/>
  <c r="J79" i="2"/>
  <c r="J23" i="2"/>
  <c r="J18" i="2"/>
  <c r="E18" i="2"/>
  <c r="F79" i="2"/>
  <c r="J17" i="2"/>
  <c r="J12" i="2"/>
  <c r="J76" i="2" s="1"/>
  <c r="E7" i="2"/>
  <c r="E72" i="2" s="1"/>
  <c r="L50" i="1"/>
  <c r="AM50" i="1"/>
  <c r="AM49" i="1"/>
  <c r="L49" i="1"/>
  <c r="AM47" i="1"/>
  <c r="L47" i="1"/>
  <c r="L45" i="1"/>
  <c r="L44" i="1"/>
  <c r="BK129" i="3"/>
  <c r="J129" i="3"/>
  <c r="BK127" i="3"/>
  <c r="J127" i="3"/>
  <c r="BK126" i="3"/>
  <c r="J126" i="3"/>
  <c r="BK125" i="3"/>
  <c r="J125" i="3"/>
  <c r="BK123" i="3"/>
  <c r="J123" i="3"/>
  <c r="BK121" i="3"/>
  <c r="J121" i="3"/>
  <c r="BK119" i="3"/>
  <c r="J119" i="3"/>
  <c r="BK118" i="3"/>
  <c r="J118" i="3"/>
  <c r="BK117" i="3"/>
  <c r="J117" i="3"/>
  <c r="BK115" i="3"/>
  <c r="J115" i="3"/>
  <c r="BK114" i="3"/>
  <c r="J114" i="3"/>
  <c r="BK113" i="3"/>
  <c r="J113" i="3"/>
  <c r="BK112" i="3"/>
  <c r="J112" i="3"/>
  <c r="BK110" i="3"/>
  <c r="J110" i="3"/>
  <c r="BK109" i="3"/>
  <c r="J109" i="3"/>
  <c r="BK107" i="3"/>
  <c r="J107" i="3"/>
  <c r="BK106" i="3"/>
  <c r="J106" i="3"/>
  <c r="BK105" i="3"/>
  <c r="J105" i="3"/>
  <c r="BK104" i="3"/>
  <c r="J104" i="3"/>
  <c r="BK103" i="3"/>
  <c r="J103" i="3"/>
  <c r="BK102" i="3"/>
  <c r="J102" i="3"/>
  <c r="BK100" i="3"/>
  <c r="J100" i="3"/>
  <c r="BK98" i="3"/>
  <c r="J98" i="3"/>
  <c r="BK97" i="3"/>
  <c r="J97" i="3"/>
  <c r="BK96" i="3"/>
  <c r="J96" i="3"/>
  <c r="BK95" i="3"/>
  <c r="J95" i="3"/>
  <c r="BK94" i="3"/>
  <c r="J94" i="3"/>
  <c r="BK93" i="3"/>
  <c r="J93" i="3"/>
  <c r="BK96" i="2"/>
  <c r="J96" i="2"/>
  <c r="BK94" i="2"/>
  <c r="J94" i="2"/>
  <c r="BK91" i="2"/>
  <c r="J91" i="2"/>
  <c r="BK88" i="2"/>
  <c r="J88" i="2"/>
  <c r="BK85" i="2"/>
  <c r="J85" i="2"/>
  <c r="AS54" i="1"/>
  <c r="BK84" i="2" l="1"/>
  <c r="J84" i="2"/>
  <c r="J61" i="2" s="1"/>
  <c r="P84" i="2"/>
  <c r="P83" i="2" s="1"/>
  <c r="P82" i="2" s="1"/>
  <c r="AU55" i="1" s="1"/>
  <c r="R84" i="2"/>
  <c r="R83" i="2" s="1"/>
  <c r="R82" i="2" s="1"/>
  <c r="T84" i="2"/>
  <c r="T83" i="2"/>
  <c r="T82" i="2" s="1"/>
  <c r="BK92" i="3"/>
  <c r="J92" i="3"/>
  <c r="J61" i="3"/>
  <c r="P92" i="3"/>
  <c r="R92" i="3"/>
  <c r="T92" i="3"/>
  <c r="BK101" i="3"/>
  <c r="J101" i="3" s="1"/>
  <c r="J63" i="3" s="1"/>
  <c r="P101" i="3"/>
  <c r="R101" i="3"/>
  <c r="T101" i="3"/>
  <c r="BK108" i="3"/>
  <c r="J108" i="3"/>
  <c r="J64" i="3"/>
  <c r="P108" i="3"/>
  <c r="R108" i="3"/>
  <c r="T108" i="3"/>
  <c r="BK111" i="3"/>
  <c r="J111" i="3" s="1"/>
  <c r="J65" i="3" s="1"/>
  <c r="P111" i="3"/>
  <c r="R111" i="3"/>
  <c r="T111" i="3"/>
  <c r="BK116" i="3"/>
  <c r="J116" i="3"/>
  <c r="J66" i="3"/>
  <c r="P116" i="3"/>
  <c r="R116" i="3"/>
  <c r="T116" i="3"/>
  <c r="BK124" i="3"/>
  <c r="J124" i="3" s="1"/>
  <c r="J69" i="3" s="1"/>
  <c r="P124" i="3"/>
  <c r="P122" i="3"/>
  <c r="R124" i="3"/>
  <c r="R122" i="3"/>
  <c r="T124" i="3"/>
  <c r="T122" i="3"/>
  <c r="E48" i="2"/>
  <c r="J52" i="2"/>
  <c r="F55" i="2"/>
  <c r="J55" i="2"/>
  <c r="BE85" i="2"/>
  <c r="BE88" i="2"/>
  <c r="BE91" i="2"/>
  <c r="BE94" i="2"/>
  <c r="BE96" i="2"/>
  <c r="BK95" i="2"/>
  <c r="J95" i="2" s="1"/>
  <c r="J62" i="2" s="1"/>
  <c r="E48" i="3"/>
  <c r="J52" i="3"/>
  <c r="F55" i="3"/>
  <c r="J55" i="3"/>
  <c r="BE93" i="3"/>
  <c r="BE94" i="3"/>
  <c r="BE95" i="3"/>
  <c r="BE96" i="3"/>
  <c r="BE97" i="3"/>
  <c r="BE98" i="3"/>
  <c r="BE100" i="3"/>
  <c r="BE102" i="3"/>
  <c r="BE103" i="3"/>
  <c r="BE104" i="3"/>
  <c r="BE105" i="3"/>
  <c r="BE106" i="3"/>
  <c r="BE107" i="3"/>
  <c r="BE109" i="3"/>
  <c r="BE110" i="3"/>
  <c r="BE112" i="3"/>
  <c r="BE113" i="3"/>
  <c r="BE114" i="3"/>
  <c r="BE115" i="3"/>
  <c r="BE117" i="3"/>
  <c r="BE118" i="3"/>
  <c r="BE119" i="3"/>
  <c r="BE121" i="3"/>
  <c r="BE123" i="3"/>
  <c r="BE125" i="3"/>
  <c r="BE126" i="3"/>
  <c r="BE127" i="3"/>
  <c r="BE129" i="3"/>
  <c r="BK99" i="3"/>
  <c r="J99" i="3" s="1"/>
  <c r="J62" i="3" s="1"/>
  <c r="BK120" i="3"/>
  <c r="J120" i="3" s="1"/>
  <c r="J67" i="3" s="1"/>
  <c r="BK128" i="3"/>
  <c r="J128" i="3" s="1"/>
  <c r="J70" i="3" s="1"/>
  <c r="J34" i="2"/>
  <c r="AW55" i="1" s="1"/>
  <c r="F37" i="2"/>
  <c r="BD55" i="1"/>
  <c r="F34" i="3"/>
  <c r="BA56" i="1" s="1"/>
  <c r="F37" i="3"/>
  <c r="BD56" i="1"/>
  <c r="F34" i="2"/>
  <c r="BA55" i="1" s="1"/>
  <c r="F36" i="2"/>
  <c r="BC55" i="1"/>
  <c r="J34" i="3"/>
  <c r="AW56" i="1" s="1"/>
  <c r="F36" i="3"/>
  <c r="BC56" i="1"/>
  <c r="F35" i="2"/>
  <c r="BB55" i="1" s="1"/>
  <c r="F35" i="3"/>
  <c r="BB56" i="1"/>
  <c r="BK122" i="3" l="1"/>
  <c r="J122" i="3" s="1"/>
  <c r="J68" i="3" s="1"/>
  <c r="R91" i="3"/>
  <c r="R90" i="3"/>
  <c r="P91" i="3"/>
  <c r="P90" i="3" s="1"/>
  <c r="AU56" i="1" s="1"/>
  <c r="AU54" i="1" s="1"/>
  <c r="T91" i="3"/>
  <c r="T90" i="3"/>
  <c r="BK83" i="2"/>
  <c r="J83" i="2" s="1"/>
  <c r="J60" i="2" s="1"/>
  <c r="BK91" i="3"/>
  <c r="J91" i="3" s="1"/>
  <c r="J60" i="3" s="1"/>
  <c r="BA54" i="1"/>
  <c r="W30" i="1"/>
  <c r="BD54" i="1"/>
  <c r="W33" i="1" s="1"/>
  <c r="J33" i="3"/>
  <c r="AV56" i="1"/>
  <c r="AT56" i="1" s="1"/>
  <c r="BB54" i="1"/>
  <c r="W31" i="1"/>
  <c r="J33" i="2"/>
  <c r="AV55" i="1" s="1"/>
  <c r="AT55" i="1" s="1"/>
  <c r="BC54" i="1"/>
  <c r="W32" i="1"/>
  <c r="F33" i="3"/>
  <c r="AZ56" i="1"/>
  <c r="F33" i="2"/>
  <c r="AZ55" i="1"/>
  <c r="BK82" i="2" l="1"/>
  <c r="J82" i="2" s="1"/>
  <c r="J59" i="2" s="1"/>
  <c r="BK90" i="3"/>
  <c r="J90" i="3" s="1"/>
  <c r="J59" i="3" s="1"/>
  <c r="AZ54" i="1"/>
  <c r="W29" i="1"/>
  <c r="AW54" i="1"/>
  <c r="AK30" i="1" s="1"/>
  <c r="AX54" i="1"/>
  <c r="AY54" i="1"/>
  <c r="AV54" i="1" l="1"/>
  <c r="AK29" i="1" s="1"/>
  <c r="J30" i="2"/>
  <c r="AG55" i="1" s="1"/>
  <c r="AN55" i="1" s="1"/>
  <c r="J30" i="3"/>
  <c r="AG56" i="1"/>
  <c r="AN56" i="1"/>
  <c r="J39" i="2" l="1"/>
  <c r="J39" i="3"/>
  <c r="AG54" i="1"/>
  <c r="AK26" i="1" s="1"/>
  <c r="AK35" i="1" s="1"/>
  <c r="AT54" i="1"/>
  <c r="AN54" i="1" l="1"/>
</calcChain>
</file>

<file path=xl/sharedStrings.xml><?xml version="1.0" encoding="utf-8"?>
<sst xmlns="http://schemas.openxmlformats.org/spreadsheetml/2006/main" count="995" uniqueCount="272">
  <si>
    <t>Export Komplet</t>
  </si>
  <si>
    <t>VZ</t>
  </si>
  <si>
    <t>2.0</t>
  </si>
  <si>
    <t>ZAMOK</t>
  </si>
  <si>
    <t>False</t>
  </si>
  <si>
    <t>{3ca67885-9d0b-4f63-9201-a1f3cbd86305}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</si>
  <si>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</si>
  <si>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</si>
  <si>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</si>
  <si>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</si>
  <si>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</si>
  <si>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</si>
  <si>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</si>
  <si>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</si>
  <si>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2018_28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</si>
  <si>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</si>
  <si>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</si>
  <si>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Odbahnění rybníka Rohlík - II. etapa</t>
  </si>
  <si>
    <t>KSO:</t>
  </si>
  <si>
    <t>814</t>
  </si>
  <si>
    <t>CC-CZ:</t>
  </si>
  <si>
    <t>2</t>
  </si>
  <si>
    <t>Místo:</t>
  </si>
  <si>
    <t>Nová Skřeněř</t>
  </si>
  <si>
    <t>Datum:</t>
  </si>
  <si>
    <t>CZ-CPV:</t>
  </si>
  <si>
    <t>90000000-7</t>
  </si>
  <si>
    <t>CZ-CPA:</t>
  </si>
  <si>
    <t>42</t>
  </si>
  <si>
    <t>Zadavatel:</t>
  </si>
  <si>
    <t>IČ:</t>
  </si>
  <si>
    <t>00269247</t>
  </si>
  <si>
    <t>Město Nový Bydžov</t>
  </si>
  <si>
    <t>DIČ:</t>
  </si>
  <si>
    <t>CZ00269247</t>
  </si>
  <si>
    <t>Uchazeč:</t>
  </si>
  <si>
    <t>Vyplň údaj</t>
  </si>
  <si>
    <t>Projektant:</t>
  </si>
  <si>
    <t>28817613</t>
  </si>
  <si>
    <t>Projektový ateliér Dlabáček s.r.o.</t>
  </si>
  <si>
    <t>CZ28817613</t>
  </si>
  <si>
    <t>True</t>
  </si>
  <si>
    <t>Zpracovatel:</t>
  </si>
  <si>
    <t/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</si>
  <si>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</si>
  <si>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</si>
  <si>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</si>
  <si>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</si>
  <si>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</si>
  <si>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</si>
  <si>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</si>
  <si>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</si>
  <si>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</si>
  <si>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</si>
  <si>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</si>
  <si>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</si>
  <si>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</si>
  <si>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</si>
  <si>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</si>
  <si>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</si>
  <si>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</si>
  <si>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</si>
  <si>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</si>
  <si>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</si>
  <si>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</si>
  <si>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</si>
  <si>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</si>
  <si>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</si>
  <si>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</si>
  <si>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</si>
  <si>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</si>
  <si>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</si>
  <si>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</si>
  <si>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</si>
  <si>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</si>
  <si>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</si>
  <si>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</si>
  <si>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</si>
  <si>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</si>
  <si>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</si>
  <si>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</si>
  <si>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</si>
  <si>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</si>
  <si>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</si>
  <si>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</si>
  <si>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</si>
  <si>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2018_28_01</t>
  </si>
  <si>
    <t>SO-01 Odstranění nánosů</t>
  </si>
  <si>
    <t>STA</t>
  </si>
  <si>
    <t>1</t>
  </si>
  <si>
    <t>{90f49c6a-0bf6-4e0a-bc76-e0f3af9474d8}</t>
  </si>
  <si>
    <t>2018_28_02</t>
  </si>
  <si>
    <t>SO-01 Kbel-výpustné zařízení</t>
  </si>
  <si>
    <t>{f194c81c-47fc-461a-8429-bbe154ee1847}</t>
  </si>
  <si>
    <t>KRYCÍ LIST SOUPISU PRACÍ</t>
  </si>
  <si>
    <t>Objekt:</t>
  </si>
  <si>
    <t>2018_28_01 - SO-01 Odstranění nánosů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</si>
  <si>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</si>
  <si>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</si>
  <si>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</si>
  <si>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</si>
  <si>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</si>
  <si>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</si>
  <si>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</si>
  <si>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</si>
  <si>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</si>
  <si>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</si>
  <si>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</si>
  <si>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</si>
  <si>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</si>
  <si>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</si>
  <si>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</si>
  <si>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</si>
  <si>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</si>
  <si>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</si>
  <si>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</si>
  <si>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</si>
  <si>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</si>
  <si>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</si>
  <si>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</si>
  <si>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</si>
  <si>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</si>
  <si>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122703603</t>
  </si>
  <si>
    <t>Odstranění nánosů z vypuštěných vodních nádrží nebo rybníků s uložením do hromad na vzdálenost do 20 m ve výkopišti při únosnosti dna přes 60 kPa</t>
  </si>
  <si>
    <t>m3</t>
  </si>
  <si>
    <t>4</t>
  </si>
  <si>
    <t>-1114159034</t>
  </si>
  <si>
    <t>VV</t>
  </si>
  <si>
    <t>26700,00*0,40</t>
  </si>
  <si>
    <t>Součet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</si>
  <si>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</si>
  <si>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</si>
  <si>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-24539099</t>
  </si>
  <si>
    <t>3</t>
  </si>
  <si>
    <t>181006112</t>
  </si>
  <si>
    <t>Rozprostření zemin schopných zúrodnění v rovině a ve sklonu do 1:5, tloušťka vrstvy přes 0,10 do 0,15 m</t>
  </si>
  <si>
    <t>m2</t>
  </si>
  <si>
    <t>-13172167</t>
  </si>
  <si>
    <t>10680,00/0,13</t>
  </si>
  <si>
    <t>182101101</t>
  </si>
  <si>
    <t>Svahování trvalých svahů do projektovaných profilů s potřebným přemístěním výkopku při svahování v zářezech v hornině tř. 1 až 4</t>
  </si>
  <si>
    <t>-1279489394</t>
  </si>
  <si>
    <t>VRN</t>
  </si>
  <si>
    <t>Vedlejší rozpočtové náklady</t>
  </si>
  <si>
    <t>5</t>
  </si>
  <si>
    <t>001</t>
  </si>
  <si>
    <t>Zařízení staveniště</t>
  </si>
  <si>
    <t>soubor</t>
  </si>
  <si>
    <t>-335396595</t>
  </si>
  <si>
    <t>2018_28_02 - SO-01 Kbel-výpustné zařízení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</si>
  <si>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</si>
  <si>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</si>
  <si>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</si>
  <si>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</si>
  <si>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</si>
  <si>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</si>
  <si>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 xml:space="preserve">    D96 - Přesuny suti a vybouraných hmot</t>
  </si>
  <si>
    <t xml:space="preserve">      997 - Přesun sutě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</si>
  <si>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</si>
  <si>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</si>
  <si>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542002517</t>
  </si>
  <si>
    <t>113107141</t>
  </si>
  <si>
    <t>Odstranění podkladů nebo krytů ručně s přemístěním hmot na skládku na vzdálenost do 3 m nebo s naložením na dopravní prostředek živičných, o tl. vrstvy do 50 mm</t>
  </si>
  <si>
    <t>834960463</t>
  </si>
  <si>
    <t>131301101</t>
  </si>
  <si>
    <t>Hloubení nezapažených jam a zářezů s urovnáním dna do předepsaného profilu a spádu v hornině tř. 4 do 100 m3</t>
  </si>
  <si>
    <t>-576736503</t>
  </si>
  <si>
    <t>131301201</t>
  </si>
  <si>
    <t>Hloubení zapažených jam a zářezů s urovnáním dna do předepsaného profilu a spádu v hornině tř. 4 do 100 m3</t>
  </si>
  <si>
    <t>-1555009801</t>
  </si>
  <si>
    <t>1141979833</t>
  </si>
  <si>
    <t>6</t>
  </si>
  <si>
    <t>1768922251</t>
  </si>
  <si>
    <t>Svislé a kompletní konstrukce</t>
  </si>
  <si>
    <t>7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</si>
  <si>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</si>
  <si>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</si>
  <si>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871512018</t>
  </si>
  <si>
    <t>Vodorovné konstrukce</t>
  </si>
  <si>
    <t>8</t>
  </si>
  <si>
    <t>434312141</t>
  </si>
  <si>
    <t>Schody z betonu prostého o výšce a šířce stupňů do 250 mm, s bedněním, v dlažbách, se zřízením bočnic o výšce 300 mm a tl. 200 mm, z betonu tř. C 16/20</t>
  </si>
  <si>
    <t>m</t>
  </si>
  <si>
    <t>656626288</t>
  </si>
  <si>
    <t>9</t>
  </si>
  <si>
    <t>451311521</t>
  </si>
  <si>
    <t>Podklad z prostého betonu pod dlažbu pro prostředí s mrazovými cykly, ve vrstvě tl. přes 100 do 150 mm</t>
  </si>
  <si>
    <t>1033392278</t>
  </si>
  <si>
    <t>10</t>
  </si>
  <si>
    <t>452218142</t>
  </si>
  <si>
    <t>Zajišťovací práh z upraveného lomového kamene na dně a ve svahu melioračních kanálů, s patkami nebo bez patek s dlažbovitou úpravou viditelných ploch na cementovou maltu</t>
  </si>
  <si>
    <t>1249247349</t>
  </si>
  <si>
    <t>11</t>
  </si>
  <si>
    <t>452311141</t>
  </si>
  <si>
    <t>Podkladní a zajišťovací konstrukce z betonu prostého v otevřeném výkopu desky pod potrubí, stoky a drobné objekty z betonu tř. C 16/20</t>
  </si>
  <si>
    <t>1415029031</t>
  </si>
  <si>
    <t>12</t>
  </si>
  <si>
    <t>452351101</t>
  </si>
  <si>
    <t>Bednění podkladních a zajišťovacích konstrukcí v otevřeném výkopu desek nebo sedlových loží pod potrubí, stoky a drobné objekty</t>
  </si>
  <si>
    <t>-131929474</t>
  </si>
  <si>
    <t>13</t>
  </si>
  <si>
    <t>465513227</t>
  </si>
  <si>
    <t>Dlažba z lomového kamene lomařsky upraveného na cementovou maltu, s vyspárováním cementovou maltou, tl. kamene 250 mm</t>
  </si>
  <si>
    <t>-2063738461</t>
  </si>
  <si>
    <t>Komunikace pozemní</t>
  </si>
  <si>
    <t>14</t>
  </si>
  <si>
    <t>566901143</t>
  </si>
  <si>
    <t>Vyspravení podkladu po překopech inženýrských sítí plochy do 15 m2 s rozprostřením a zhutněním kamenivem hrubým drceným tl. 200 mm</t>
  </si>
  <si>
    <t>t</t>
  </si>
  <si>
    <t>-636332317</t>
  </si>
  <si>
    <t>566901162</t>
  </si>
  <si>
    <t>Vyspravení podkladu po překopech inženýrských sítí plochy do 15 m2 s rozprostřením a zhutněním obalovaným kamenivem ACP (OK) tl. 150 mm</t>
  </si>
  <si>
    <t>-381197360</t>
  </si>
  <si>
    <t>Trubní vedení</t>
  </si>
  <si>
    <t>16</t>
  </si>
  <si>
    <t>822492111</t>
  </si>
  <si>
    <t>Montáž potrubí z trub železobetonových hrdlových v otevřeném výkopu ve sklonu do 20 % s integrovaným těsněním DN 1000</t>
  </si>
  <si>
    <t>-471749509</t>
  </si>
  <si>
    <t>17</t>
  </si>
  <si>
    <t>899623141</t>
  </si>
  <si>
    <t>Obetonování potrubí nebo zdiva stok betonem prostým v otevřeném výkopu, beton tř. C 12/15</t>
  </si>
  <si>
    <t>1055052008</t>
  </si>
  <si>
    <t>18</t>
  </si>
  <si>
    <t>899643111</t>
  </si>
  <si>
    <t>Bednění pro obetonování potrubí v otevřeném výkopu</t>
  </si>
  <si>
    <t>2016640188</t>
  </si>
  <si>
    <t>19</t>
  </si>
  <si>
    <t>M</t>
  </si>
  <si>
    <t>59259222402</t>
  </si>
  <si>
    <t>trouba železobetonová hrdlová TZH-Q 1000/2500 VT</t>
  </si>
  <si>
    <t>kus</t>
  </si>
  <si>
    <t>-1586120064</t>
  </si>
  <si>
    <t>Ostatní konstrukce a práce, bourání</t>
  </si>
  <si>
    <t>20</t>
  </si>
  <si>
    <t>919735111</t>
  </si>
  <si>
    <t>Řezání stávajícího živičného krytu nebo podkladu hloubky do 50 mm</t>
  </si>
  <si>
    <t>186711904</t>
  </si>
  <si>
    <t>966008112</t>
  </si>
  <si>
    <t>Bourání trubního propustku s odklizením a uložením vybouraného materiálu na skládku na vzdálenost do 3 m nebo s naložením na dopravní prostředek z trub DN přes 300 do 500 mm</t>
  </si>
  <si>
    <t>-313789524</t>
  </si>
  <si>
    <t>22</t>
  </si>
  <si>
    <t>963042819</t>
  </si>
  <si>
    <t>Bourání schodišťových stupňů betonových zhotovených na místě</t>
  </si>
  <si>
    <t>1809373044</t>
  </si>
  <si>
    <t>998</t>
  </si>
  <si>
    <t>Přesun hmot</t>
  </si>
  <si>
    <t>23</t>
  </si>
  <si>
    <t>998324011</t>
  </si>
  <si>
    <t>Přesun hmot pro objekty budované v souvislosti se sypanými hrázemi a vodní elektrárny dopravní vzdálenost do 500 m</t>
  </si>
  <si>
    <t>-1306142817</t>
  </si>
  <si>
    <t>D96</t>
  </si>
  <si>
    <t>Přesuny suti a vybouraných hmot</t>
  </si>
  <si>
    <t>24</t>
  </si>
  <si>
    <t>979084113R00</t>
  </si>
  <si>
    <t>Vodorovná doprava hmot po suchu do 1000 m</t>
  </si>
  <si>
    <t>-981633644</t>
  </si>
  <si>
    <t>997</t>
  </si>
  <si>
    <t>Přesun sutě</t>
  </si>
  <si>
    <t>25</t>
  </si>
  <si>
    <t>997211511</t>
  </si>
  <si>
    <t>Vodorovná doprava suti nebo vybouraných hmot suti se složením a hrubým urovnáním, na vzdálenost do 1 km</t>
  </si>
  <si>
    <t>-918146257</t>
  </si>
  <si>
    <t>26</t>
  </si>
  <si>
    <t>997211519</t>
  </si>
  <si>
    <t>Vodorovná doprava suti nebo vybouraných hmot suti se složením a hrubým urovnáním, na vzdálenost Příplatek k ceně za každý další i započatý 1 km přes 1 km</t>
  </si>
  <si>
    <t>193494955</t>
  </si>
  <si>
    <t>27</t>
  </si>
  <si>
    <t>997013831</t>
  </si>
  <si>
    <t>Poplatek za uložení stavebního odpadu na skládce (skládkovné) směsného stavebního</t>
  </si>
  <si>
    <t>-1492210312</t>
  </si>
  <si>
    <t>28</t>
  </si>
  <si>
    <t>1955686805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</si>
</sst>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>
      <selection activeCell="AN8" sqref="AN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1"/>
      <c r="AQ5" s="21"/>
      <c r="AR5" s="19"/>
      <c r="BE5" s="242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1"/>
      <c r="AQ6" s="21"/>
      <c r="AR6" s="19"/>
      <c r="BE6" s="243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21</v>
      </c>
      <c r="AO7" s="21"/>
      <c r="AP7" s="21"/>
      <c r="AQ7" s="21"/>
      <c r="AR7" s="19"/>
      <c r="BE7" s="243"/>
      <c r="BS7" s="16" t="s">
        <v>6</v>
      </c>
    </row>
    <row r="8" spans="1:74" s="1" customFormat="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36</v>
      </c>
      <c r="AO8" s="21"/>
      <c r="AP8" s="21"/>
      <c r="AQ8" s="21"/>
      <c r="AR8" s="19"/>
      <c r="BE8" s="243"/>
      <c r="BS8" s="16" t="s">
        <v>6</v>
      </c>
    </row>
    <row r="9" spans="1:74" s="1" customFormat="1" ht="29.25" customHeight="1">
      <c r="B9" s="20"/>
      <c r="C9" s="21"/>
      <c r="D9" s="25" t="s">
        <v>25</v>
      </c>
      <c r="E9" s="21"/>
      <c r="F9" s="21"/>
      <c r="G9" s="21"/>
      <c r="H9" s="21"/>
      <c r="I9" s="21"/>
      <c r="J9" s="21"/>
      <c r="K9" s="30" t="s">
        <v>26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27</v>
      </c>
      <c r="AL9" s="21"/>
      <c r="AM9" s="21"/>
      <c r="AN9" s="30" t="s">
        <v>28</v>
      </c>
      <c r="AO9" s="21"/>
      <c r="AP9" s="21"/>
      <c r="AQ9" s="21"/>
      <c r="AR9" s="19"/>
      <c r="BE9" s="243"/>
      <c r="BS9" s="16" t="s">
        <v>6</v>
      </c>
    </row>
    <row r="10" spans="1:74" s="1" customFormat="1" ht="12" customHeight="1">
      <c r="B10" s="20"/>
      <c r="C10" s="21"/>
      <c r="D10" s="28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30</v>
      </c>
      <c r="AL10" s="21"/>
      <c r="AM10" s="21"/>
      <c r="AN10" s="26" t="s">
        <v>31</v>
      </c>
      <c r="AO10" s="21"/>
      <c r="AP10" s="21"/>
      <c r="AQ10" s="21"/>
      <c r="AR10" s="19"/>
      <c r="BE10" s="243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33</v>
      </c>
      <c r="AL11" s="21"/>
      <c r="AM11" s="21"/>
      <c r="AN11" s="26" t="s">
        <v>34</v>
      </c>
      <c r="AO11" s="21"/>
      <c r="AP11" s="21"/>
      <c r="AQ11" s="21"/>
      <c r="AR11" s="19"/>
      <c r="BE11" s="243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3"/>
      <c r="BS12" s="16" t="s">
        <v>6</v>
      </c>
    </row>
    <row r="13" spans="1:74" s="1" customFormat="1" ht="12" customHeight="1">
      <c r="B13" s="20"/>
      <c r="C13" s="21"/>
      <c r="D13" s="28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30</v>
      </c>
      <c r="AL13" s="21"/>
      <c r="AM13" s="21"/>
      <c r="AN13" s="31" t="s">
        <v>36</v>
      </c>
      <c r="AO13" s="21"/>
      <c r="AP13" s="21"/>
      <c r="AQ13" s="21"/>
      <c r="AR13" s="19"/>
      <c r="BE13" s="243"/>
      <c r="BS13" s="16" t="s">
        <v>6</v>
      </c>
    </row>
    <row r="14" spans="1:74" ht="12.75">
      <c r="B14" s="20"/>
      <c r="C14" s="21"/>
      <c r="D14" s="21"/>
      <c r="E14" s="248" t="s">
        <v>36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8" t="s">
        <v>33</v>
      </c>
      <c r="AL14" s="21"/>
      <c r="AM14" s="21"/>
      <c r="AN14" s="31" t="s">
        <v>36</v>
      </c>
      <c r="AO14" s="21"/>
      <c r="AP14" s="21"/>
      <c r="AQ14" s="21"/>
      <c r="AR14" s="19"/>
      <c r="BE14" s="243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3"/>
      <c r="BS15" s="16" t="s">
        <v>4</v>
      </c>
    </row>
    <row r="16" spans="1:74" s="1" customFormat="1" ht="12" customHeight="1">
      <c r="B16" s="20"/>
      <c r="C16" s="21"/>
      <c r="D16" s="28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30</v>
      </c>
      <c r="AL16" s="21"/>
      <c r="AM16" s="21"/>
      <c r="AN16" s="26" t="s">
        <v>38</v>
      </c>
      <c r="AO16" s="21"/>
      <c r="AP16" s="21"/>
      <c r="AQ16" s="21"/>
      <c r="AR16" s="19"/>
      <c r="BE16" s="243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33</v>
      </c>
      <c r="AL17" s="21"/>
      <c r="AM17" s="21"/>
      <c r="AN17" s="26" t="s">
        <v>40</v>
      </c>
      <c r="AO17" s="21"/>
      <c r="AP17" s="21"/>
      <c r="AQ17" s="21"/>
      <c r="AR17" s="19"/>
      <c r="BE17" s="243"/>
      <c r="BS17" s="16" t="s">
        <v>41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3"/>
      <c r="BS18" s="16" t="s">
        <v>6</v>
      </c>
    </row>
    <row r="19" spans="1:71" s="1" customFormat="1" ht="12" customHeight="1">
      <c r="B19" s="20"/>
      <c r="C19" s="21"/>
      <c r="D19" s="28" t="s">
        <v>42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30</v>
      </c>
      <c r="AL19" s="21"/>
      <c r="AM19" s="21"/>
      <c r="AN19" s="26" t="s">
        <v>43</v>
      </c>
      <c r="AO19" s="21"/>
      <c r="AP19" s="21"/>
      <c r="AQ19" s="21"/>
      <c r="AR19" s="19"/>
      <c r="BE19" s="243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44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33</v>
      </c>
      <c r="AL20" s="21"/>
      <c r="AM20" s="21"/>
      <c r="AN20" s="26" t="s">
        <v>43</v>
      </c>
      <c r="AO20" s="21"/>
      <c r="AP20" s="21"/>
      <c r="AQ20" s="21"/>
      <c r="AR20" s="19"/>
      <c r="BE20" s="243"/>
      <c r="BS20" s="16" t="s">
        <v>4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3"/>
    </row>
    <row r="22" spans="1:71" s="1" customFormat="1" ht="12" customHeight="1">
      <c r="B22" s="20"/>
      <c r="C22" s="21"/>
      <c r="D22" s="28" t="s">
        <v>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3"/>
    </row>
    <row r="23" spans="1:71" s="1" customFormat="1" ht="47.25" customHeight="1">
      <c r="B23" s="20"/>
      <c r="C23" s="21"/>
      <c r="D23" s="21"/>
      <c r="E23" s="250" t="s">
        <v>46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1"/>
      <c r="AP23" s="21"/>
      <c r="AQ23" s="21"/>
      <c r="AR23" s="19"/>
      <c r="BE23" s="243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3"/>
    </row>
    <row r="25" spans="1:71" s="1" customFormat="1" ht="6.95" customHeight="1">
      <c r="B25" s="20"/>
      <c r="C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1"/>
      <c r="AQ25" s="21"/>
      <c r="AR25" s="19"/>
      <c r="BE25" s="243"/>
    </row>
    <row r="26" spans="1:71" s="2" customFormat="1" ht="25.9" customHeight="1">
      <c r="A26" s="34"/>
      <c r="B26" s="35"/>
      <c r="C26" s="36"/>
      <c r="D26" s="37" t="s">
        <v>47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1">
        <f>ROUND(AG54,2)</f>
        <v>0</v>
      </c>
      <c r="AL26" s="252"/>
      <c r="AM26" s="252"/>
      <c r="AN26" s="252"/>
      <c r="AO26" s="252"/>
      <c r="AP26" s="36"/>
      <c r="AQ26" s="36"/>
      <c r="AR26" s="39"/>
      <c r="BE26" s="243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3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3" t="s">
        <v>48</v>
      </c>
      <c r="M28" s="253"/>
      <c r="N28" s="253"/>
      <c r="O28" s="253"/>
      <c r="P28" s="253"/>
      <c r="Q28" s="36"/>
      <c r="R28" s="36"/>
      <c r="S28" s="36"/>
      <c r="T28" s="36"/>
      <c r="U28" s="36"/>
      <c r="V28" s="36"/>
      <c r="W28" s="253" t="s">
        <v>49</v>
      </c>
      <c r="X28" s="253"/>
      <c r="Y28" s="253"/>
      <c r="Z28" s="253"/>
      <c r="AA28" s="253"/>
      <c r="AB28" s="253"/>
      <c r="AC28" s="253"/>
      <c r="AD28" s="253"/>
      <c r="AE28" s="253"/>
      <c r="AF28" s="36"/>
      <c r="AG28" s="36"/>
      <c r="AH28" s="36"/>
      <c r="AI28" s="36"/>
      <c r="AJ28" s="36"/>
      <c r="AK28" s="253" t="s">
        <v>50</v>
      </c>
      <c r="AL28" s="253"/>
      <c r="AM28" s="253"/>
      <c r="AN28" s="253"/>
      <c r="AO28" s="253"/>
      <c r="AP28" s="36"/>
      <c r="AQ28" s="36"/>
      <c r="AR28" s="39"/>
      <c r="BE28" s="243"/>
    </row>
    <row r="29" spans="1:71" s="3" customFormat="1" ht="14.45" customHeight="1">
      <c r="B29" s="40"/>
      <c r="C29" s="41"/>
      <c r="D29" s="28" t="s">
        <v>51</v>
      </c>
      <c r="E29" s="41"/>
      <c r="F29" s="28" t="s">
        <v>52</v>
      </c>
      <c r="G29" s="41"/>
      <c r="H29" s="41"/>
      <c r="I29" s="41"/>
      <c r="J29" s="41"/>
      <c r="K29" s="41"/>
      <c r="L29" s="256">
        <v>0.21</v>
      </c>
      <c r="M29" s="255"/>
      <c r="N29" s="255"/>
      <c r="O29" s="255"/>
      <c r="P29" s="255"/>
      <c r="Q29" s="41"/>
      <c r="R29" s="41"/>
      <c r="S29" s="41"/>
      <c r="T29" s="41"/>
      <c r="U29" s="41"/>
      <c r="V29" s="41"/>
      <c r="W29" s="254">
        <f>ROUND(AZ54, 2)</f>
        <v>0</v>
      </c>
      <c r="X29" s="255"/>
      <c r="Y29" s="255"/>
      <c r="Z29" s="255"/>
      <c r="AA29" s="255"/>
      <c r="AB29" s="255"/>
      <c r="AC29" s="255"/>
      <c r="AD29" s="255"/>
      <c r="AE29" s="255"/>
      <c r="AF29" s="41"/>
      <c r="AG29" s="41"/>
      <c r="AH29" s="41"/>
      <c r="AI29" s="41"/>
      <c r="AJ29" s="41"/>
      <c r="AK29" s="254">
        <f>ROUND(AV54, 2)</f>
        <v>0</v>
      </c>
      <c r="AL29" s="255"/>
      <c r="AM29" s="255"/>
      <c r="AN29" s="255"/>
      <c r="AO29" s="255"/>
      <c r="AP29" s="41"/>
      <c r="AQ29" s="41"/>
      <c r="AR29" s="42"/>
      <c r="BE29" s="244"/>
    </row>
    <row r="30" spans="1:71" s="3" customFormat="1" ht="14.45" customHeight="1">
      <c r="B30" s="40"/>
      <c r="C30" s="41"/>
      <c r="D30" s="41"/>
      <c r="E30" s="41"/>
      <c r="F30" s="28" t="s">
        <v>53</v>
      </c>
      <c r="G30" s="41"/>
      <c r="H30" s="41"/>
      <c r="I30" s="41"/>
      <c r="J30" s="41"/>
      <c r="K30" s="41"/>
      <c r="L30" s="256">
        <v>0.15</v>
      </c>
      <c r="M30" s="255"/>
      <c r="N30" s="255"/>
      <c r="O30" s="255"/>
      <c r="P30" s="255"/>
      <c r="Q30" s="41"/>
      <c r="R30" s="41"/>
      <c r="S30" s="41"/>
      <c r="T30" s="41"/>
      <c r="U30" s="41"/>
      <c r="V30" s="41"/>
      <c r="W30" s="254">
        <f>ROUND(BA54, 2)</f>
        <v>0</v>
      </c>
      <c r="X30" s="255"/>
      <c r="Y30" s="255"/>
      <c r="Z30" s="255"/>
      <c r="AA30" s="255"/>
      <c r="AB30" s="255"/>
      <c r="AC30" s="255"/>
      <c r="AD30" s="255"/>
      <c r="AE30" s="255"/>
      <c r="AF30" s="41"/>
      <c r="AG30" s="41"/>
      <c r="AH30" s="41"/>
      <c r="AI30" s="41"/>
      <c r="AJ30" s="41"/>
      <c r="AK30" s="254">
        <f>ROUND(AW54, 2)</f>
        <v>0</v>
      </c>
      <c r="AL30" s="255"/>
      <c r="AM30" s="255"/>
      <c r="AN30" s="255"/>
      <c r="AO30" s="255"/>
      <c r="AP30" s="41"/>
      <c r="AQ30" s="41"/>
      <c r="AR30" s="42"/>
      <c r="BE30" s="244"/>
    </row>
    <row r="31" spans="1:71" s="3" customFormat="1" ht="14.45" hidden="1" customHeight="1">
      <c r="B31" s="40"/>
      <c r="C31" s="41"/>
      <c r="D31" s="41"/>
      <c r="E31" s="41"/>
      <c r="F31" s="28" t="s">
        <v>54</v>
      </c>
      <c r="G31" s="41"/>
      <c r="H31" s="41"/>
      <c r="I31" s="41"/>
      <c r="J31" s="41"/>
      <c r="K31" s="41"/>
      <c r="L31" s="256">
        <v>0.21</v>
      </c>
      <c r="M31" s="255"/>
      <c r="N31" s="255"/>
      <c r="O31" s="255"/>
      <c r="P31" s="255"/>
      <c r="Q31" s="41"/>
      <c r="R31" s="41"/>
      <c r="S31" s="41"/>
      <c r="T31" s="41"/>
      <c r="U31" s="41"/>
      <c r="V31" s="41"/>
      <c r="W31" s="254">
        <f>ROUND(BB54, 2)</f>
        <v>0</v>
      </c>
      <c r="X31" s="255"/>
      <c r="Y31" s="255"/>
      <c r="Z31" s="255"/>
      <c r="AA31" s="255"/>
      <c r="AB31" s="255"/>
      <c r="AC31" s="255"/>
      <c r="AD31" s="255"/>
      <c r="AE31" s="255"/>
      <c r="AF31" s="41"/>
      <c r="AG31" s="41"/>
      <c r="AH31" s="41"/>
      <c r="AI31" s="41"/>
      <c r="AJ31" s="41"/>
      <c r="AK31" s="254">
        <v>0</v>
      </c>
      <c r="AL31" s="255"/>
      <c r="AM31" s="255"/>
      <c r="AN31" s="255"/>
      <c r="AO31" s="255"/>
      <c r="AP31" s="41"/>
      <c r="AQ31" s="41"/>
      <c r="AR31" s="42"/>
      <c r="BE31" s="244"/>
    </row>
    <row r="32" spans="1:71" s="3" customFormat="1" ht="14.45" hidden="1" customHeight="1">
      <c r="B32" s="40"/>
      <c r="C32" s="41"/>
      <c r="D32" s="41"/>
      <c r="E32" s="41"/>
      <c r="F32" s="28" t="s">
        <v>55</v>
      </c>
      <c r="G32" s="41"/>
      <c r="H32" s="41"/>
      <c r="I32" s="41"/>
      <c r="J32" s="41"/>
      <c r="K32" s="41"/>
      <c r="L32" s="256">
        <v>0.15</v>
      </c>
      <c r="M32" s="255"/>
      <c r="N32" s="255"/>
      <c r="O32" s="255"/>
      <c r="P32" s="255"/>
      <c r="Q32" s="41"/>
      <c r="R32" s="41"/>
      <c r="S32" s="41"/>
      <c r="T32" s="41"/>
      <c r="U32" s="41"/>
      <c r="V32" s="41"/>
      <c r="W32" s="254">
        <f>ROUND(BC54, 2)</f>
        <v>0</v>
      </c>
      <c r="X32" s="255"/>
      <c r="Y32" s="255"/>
      <c r="Z32" s="255"/>
      <c r="AA32" s="255"/>
      <c r="AB32" s="255"/>
      <c r="AC32" s="255"/>
      <c r="AD32" s="255"/>
      <c r="AE32" s="255"/>
      <c r="AF32" s="41"/>
      <c r="AG32" s="41"/>
      <c r="AH32" s="41"/>
      <c r="AI32" s="41"/>
      <c r="AJ32" s="41"/>
      <c r="AK32" s="254">
        <v>0</v>
      </c>
      <c r="AL32" s="255"/>
      <c r="AM32" s="255"/>
      <c r="AN32" s="255"/>
      <c r="AO32" s="255"/>
      <c r="AP32" s="41"/>
      <c r="AQ32" s="41"/>
      <c r="AR32" s="42"/>
      <c r="BE32" s="244"/>
    </row>
    <row r="33" spans="1:57" s="3" customFormat="1" ht="14.45" hidden="1" customHeight="1">
      <c r="B33" s="40"/>
      <c r="C33" s="41"/>
      <c r="D33" s="41"/>
      <c r="E33" s="41"/>
      <c r="F33" s="28" t="s">
        <v>56</v>
      </c>
      <c r="G33" s="41"/>
      <c r="H33" s="41"/>
      <c r="I33" s="41"/>
      <c r="J33" s="41"/>
      <c r="K33" s="41"/>
      <c r="L33" s="256">
        <v>0</v>
      </c>
      <c r="M33" s="255"/>
      <c r="N33" s="255"/>
      <c r="O33" s="255"/>
      <c r="P33" s="255"/>
      <c r="Q33" s="41"/>
      <c r="R33" s="41"/>
      <c r="S33" s="41"/>
      <c r="T33" s="41"/>
      <c r="U33" s="41"/>
      <c r="V33" s="41"/>
      <c r="W33" s="254">
        <f>ROUND(BD54, 2)</f>
        <v>0</v>
      </c>
      <c r="X33" s="255"/>
      <c r="Y33" s="255"/>
      <c r="Z33" s="255"/>
      <c r="AA33" s="255"/>
      <c r="AB33" s="255"/>
      <c r="AC33" s="255"/>
      <c r="AD33" s="255"/>
      <c r="AE33" s="255"/>
      <c r="AF33" s="41"/>
      <c r="AG33" s="41"/>
      <c r="AH33" s="41"/>
      <c r="AI33" s="41"/>
      <c r="AJ33" s="41"/>
      <c r="AK33" s="254">
        <v>0</v>
      </c>
      <c r="AL33" s="255"/>
      <c r="AM33" s="255"/>
      <c r="AN33" s="255"/>
      <c r="AO33" s="255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58</v>
      </c>
      <c r="U35" s="45"/>
      <c r="V35" s="45"/>
      <c r="W35" s="45"/>
      <c r="X35" s="257" t="s">
        <v>59</v>
      </c>
      <c r="Y35" s="258"/>
      <c r="Z35" s="258"/>
      <c r="AA35" s="258"/>
      <c r="AB35" s="258"/>
      <c r="AC35" s="45"/>
      <c r="AD35" s="45"/>
      <c r="AE35" s="45"/>
      <c r="AF35" s="45"/>
      <c r="AG35" s="45"/>
      <c r="AH35" s="45"/>
      <c r="AI35" s="45"/>
      <c r="AJ35" s="45"/>
      <c r="AK35" s="259">
        <f>SUM(AK26:AK33)</f>
        <v>0</v>
      </c>
      <c r="AL35" s="258"/>
      <c r="AM35" s="258"/>
      <c r="AN35" s="258"/>
      <c r="AO35" s="260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2" t="s">
        <v>60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1:57" s="4" customFormat="1" ht="12" customHeight="1">
      <c r="B44" s="51"/>
      <c r="C44" s="28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2018_28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1:57" s="5" customFormat="1" ht="36.950000000000003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261" t="str">
        <f>K6</f>
        <v>Odbahnění rybníka Rohlík - II. etapa</v>
      </c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8" t="s">
        <v>22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Nová Skřeněř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8" t="s">
        <v>24</v>
      </c>
      <c r="AJ47" s="36"/>
      <c r="AK47" s="36"/>
      <c r="AL47" s="36"/>
      <c r="AM47" s="263" t="str">
        <f>IF(AN8= "","",AN8)</f>
        <v>Vyplň údaj</v>
      </c>
      <c r="AN47" s="263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91" s="2" customFormat="1" ht="25.7" customHeight="1">
      <c r="A49" s="34"/>
      <c r="B49" s="35"/>
      <c r="C49" s="28" t="s">
        <v>29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>Město Nový Bydžov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8" t="s">
        <v>37</v>
      </c>
      <c r="AJ49" s="36"/>
      <c r="AK49" s="36"/>
      <c r="AL49" s="36"/>
      <c r="AM49" s="264" t="str">
        <f>IF(E17="","",E17)</f>
        <v>Projektový ateliér Dlabáček s.r.o.</v>
      </c>
      <c r="AN49" s="265"/>
      <c r="AO49" s="265"/>
      <c r="AP49" s="265"/>
      <c r="AQ49" s="36"/>
      <c r="AR49" s="39"/>
      <c r="AS49" s="266" t="s">
        <v>61</v>
      </c>
      <c r="AT49" s="267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91" s="2" customFormat="1" ht="15.2" customHeight="1">
      <c r="A50" s="34"/>
      <c r="B50" s="35"/>
      <c r="C50" s="28" t="s">
        <v>35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8" t="s">
        <v>42</v>
      </c>
      <c r="AJ50" s="36"/>
      <c r="AK50" s="36"/>
      <c r="AL50" s="36"/>
      <c r="AM50" s="264" t="str">
        <f>IF(E20="","",E20)</f>
        <v xml:space="preserve"> </v>
      </c>
      <c r="AN50" s="265"/>
      <c r="AO50" s="265"/>
      <c r="AP50" s="265"/>
      <c r="AQ50" s="36"/>
      <c r="AR50" s="39"/>
      <c r="AS50" s="268"/>
      <c r="AT50" s="269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91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270"/>
      <c r="AT51" s="271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91" s="2" customFormat="1" ht="29.25" customHeight="1">
      <c r="A52" s="34"/>
      <c r="B52" s="35"/>
      <c r="C52" s="272" t="s">
        <v>62</v>
      </c>
      <c r="D52" s="273"/>
      <c r="E52" s="273"/>
      <c r="F52" s="273"/>
      <c r="G52" s="273"/>
      <c r="H52" s="66"/>
      <c r="I52" s="274" t="s">
        <v>63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5" t="s">
        <v>64</v>
      </c>
      <c r="AH52" s="273"/>
      <c r="AI52" s="273"/>
      <c r="AJ52" s="273"/>
      <c r="AK52" s="273"/>
      <c r="AL52" s="273"/>
      <c r="AM52" s="273"/>
      <c r="AN52" s="274" t="s">
        <v>65</v>
      </c>
      <c r="AO52" s="273"/>
      <c r="AP52" s="273"/>
      <c r="AQ52" s="67" t="s">
        <v>66</v>
      </c>
      <c r="AR52" s="39"/>
      <c r="AS52" s="68" t="s">
        <v>67</v>
      </c>
      <c r="AT52" s="69" t="s">
        <v>68</v>
      </c>
      <c r="AU52" s="69" t="s">
        <v>69</v>
      </c>
      <c r="AV52" s="69" t="s">
        <v>70</v>
      </c>
      <c r="AW52" s="69" t="s">
        <v>71</v>
      </c>
      <c r="AX52" s="69" t="s">
        <v>72</v>
      </c>
      <c r="AY52" s="69" t="s">
        <v>73</v>
      </c>
      <c r="AZ52" s="69" t="s">
        <v>74</v>
      </c>
      <c r="BA52" s="69" t="s">
        <v>75</v>
      </c>
      <c r="BB52" s="69" t="s">
        <v>76</v>
      </c>
      <c r="BC52" s="69" t="s">
        <v>77</v>
      </c>
      <c r="BD52" s="70" t="s">
        <v>78</v>
      </c>
      <c r="BE52" s="34"/>
    </row>
    <row r="53" spans="1:91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1:91" s="6" customFormat="1" ht="32.450000000000003" customHeight="1">
      <c r="B54" s="74"/>
      <c r="C54" s="75" t="s">
        <v>79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279">
        <f>ROUND(SUM(AG55:AG56),2)</f>
        <v>0</v>
      </c>
      <c r="AH54" s="279"/>
      <c r="AI54" s="279"/>
      <c r="AJ54" s="279"/>
      <c r="AK54" s="279"/>
      <c r="AL54" s="279"/>
      <c r="AM54" s="279"/>
      <c r="AN54" s="280">
        <f>SUM(AG54,AT54)</f>
        <v>0</v>
      </c>
      <c r="AO54" s="280"/>
      <c r="AP54" s="280"/>
      <c r="AQ54" s="78" t="s">
        <v>43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80</v>
      </c>
      <c r="BT54" s="84" t="s">
        <v>81</v>
      </c>
      <c r="BU54" s="85" t="s">
        <v>82</v>
      </c>
      <c r="BV54" s="84" t="s">
        <v>83</v>
      </c>
      <c r="BW54" s="84" t="s">
        <v>5</v>
      </c>
      <c r="BX54" s="84" t="s">
        <v>84</v>
      </c>
      <c r="CL54" s="84" t="s">
        <v>19</v>
      </c>
    </row>
    <row r="55" spans="1:91" s="7" customFormat="1" ht="24.75" customHeight="1">
      <c r="A55" s="86" t="s">
        <v>85</v>
      </c>
      <c r="B55" s="87"/>
      <c r="C55" s="88"/>
      <c r="D55" s="278" t="s">
        <v>86</v>
      </c>
      <c r="E55" s="278"/>
      <c r="F55" s="278"/>
      <c r="G55" s="278"/>
      <c r="H55" s="278"/>
      <c r="I55" s="89"/>
      <c r="J55" s="278" t="s">
        <v>87</v>
      </c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6">
        <f>'2018_28_01 - SO-01 Odstra...'!J30</f>
        <v>0</v>
      </c>
      <c r="AH55" s="277"/>
      <c r="AI55" s="277"/>
      <c r="AJ55" s="277"/>
      <c r="AK55" s="277"/>
      <c r="AL55" s="277"/>
      <c r="AM55" s="277"/>
      <c r="AN55" s="276">
        <f>SUM(AG55,AT55)</f>
        <v>0</v>
      </c>
      <c r="AO55" s="277"/>
      <c r="AP55" s="277"/>
      <c r="AQ55" s="90" t="s">
        <v>88</v>
      </c>
      <c r="AR55" s="91"/>
      <c r="AS55" s="92">
        <v>0</v>
      </c>
      <c r="AT55" s="93">
        <f>ROUND(SUM(AV55:AW55),2)</f>
        <v>0</v>
      </c>
      <c r="AU55" s="94">
        <f>'2018_28_01 - SO-01 Odstra...'!P82</f>
        <v>0</v>
      </c>
      <c r="AV55" s="93">
        <f>'2018_28_01 - SO-01 Odstra...'!J33</f>
        <v>0</v>
      </c>
      <c r="AW55" s="93">
        <f>'2018_28_01 - SO-01 Odstra...'!J34</f>
        <v>0</v>
      </c>
      <c r="AX55" s="93">
        <f>'2018_28_01 - SO-01 Odstra...'!J35</f>
        <v>0</v>
      </c>
      <c r="AY55" s="93">
        <f>'2018_28_01 - SO-01 Odstra...'!J36</f>
        <v>0</v>
      </c>
      <c r="AZ55" s="93">
        <f>'2018_28_01 - SO-01 Odstra...'!F33</f>
        <v>0</v>
      </c>
      <c r="BA55" s="93">
        <f>'2018_28_01 - SO-01 Odstra...'!F34</f>
        <v>0</v>
      </c>
      <c r="BB55" s="93">
        <f>'2018_28_01 - SO-01 Odstra...'!F35</f>
        <v>0</v>
      </c>
      <c r="BC55" s="93">
        <f>'2018_28_01 - SO-01 Odstra...'!F36</f>
        <v>0</v>
      </c>
      <c r="BD55" s="95">
        <f>'2018_28_01 - SO-01 Odstra...'!F37</f>
        <v>0</v>
      </c>
      <c r="BT55" s="96" t="s">
        <v>89</v>
      </c>
      <c r="BV55" s="96" t="s">
        <v>83</v>
      </c>
      <c r="BW55" s="96" t="s">
        <v>90</v>
      </c>
      <c r="BX55" s="96" t="s">
        <v>5</v>
      </c>
      <c r="CL55" s="96" t="s">
        <v>19</v>
      </c>
      <c r="CM55" s="96" t="s">
        <v>21</v>
      </c>
    </row>
    <row r="56" spans="1:91" s="7" customFormat="1" ht="24.75" customHeight="1">
      <c r="A56" s="86" t="s">
        <v>85</v>
      </c>
      <c r="B56" s="87"/>
      <c r="C56" s="88"/>
      <c r="D56" s="278" t="s">
        <v>91</v>
      </c>
      <c r="E56" s="278"/>
      <c r="F56" s="278"/>
      <c r="G56" s="278"/>
      <c r="H56" s="278"/>
      <c r="I56" s="89"/>
      <c r="J56" s="278" t="s">
        <v>92</v>
      </c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6">
        <f>'2018_28_02 - SO-01 Kbel-v...'!J30</f>
        <v>0</v>
      </c>
      <c r="AH56" s="277"/>
      <c r="AI56" s="277"/>
      <c r="AJ56" s="277"/>
      <c r="AK56" s="277"/>
      <c r="AL56" s="277"/>
      <c r="AM56" s="277"/>
      <c r="AN56" s="276">
        <f>SUM(AG56,AT56)</f>
        <v>0</v>
      </c>
      <c r="AO56" s="277"/>
      <c r="AP56" s="277"/>
      <c r="AQ56" s="90" t="s">
        <v>88</v>
      </c>
      <c r="AR56" s="91"/>
      <c r="AS56" s="97">
        <v>0</v>
      </c>
      <c r="AT56" s="98">
        <f>ROUND(SUM(AV56:AW56),2)</f>
        <v>0</v>
      </c>
      <c r="AU56" s="99">
        <f>'2018_28_02 - SO-01 Kbel-v...'!P90</f>
        <v>0</v>
      </c>
      <c r="AV56" s="98">
        <f>'2018_28_02 - SO-01 Kbel-v...'!J33</f>
        <v>0</v>
      </c>
      <c r="AW56" s="98">
        <f>'2018_28_02 - SO-01 Kbel-v...'!J34</f>
        <v>0</v>
      </c>
      <c r="AX56" s="98">
        <f>'2018_28_02 - SO-01 Kbel-v...'!J35</f>
        <v>0</v>
      </c>
      <c r="AY56" s="98">
        <f>'2018_28_02 - SO-01 Kbel-v...'!J36</f>
        <v>0</v>
      </c>
      <c r="AZ56" s="98">
        <f>'2018_28_02 - SO-01 Kbel-v...'!F33</f>
        <v>0</v>
      </c>
      <c r="BA56" s="98">
        <f>'2018_28_02 - SO-01 Kbel-v...'!F34</f>
        <v>0</v>
      </c>
      <c r="BB56" s="98">
        <f>'2018_28_02 - SO-01 Kbel-v...'!F35</f>
        <v>0</v>
      </c>
      <c r="BC56" s="98">
        <f>'2018_28_02 - SO-01 Kbel-v...'!F36</f>
        <v>0</v>
      </c>
      <c r="BD56" s="100">
        <f>'2018_28_02 - SO-01 Kbel-v...'!F37</f>
        <v>0</v>
      </c>
      <c r="BT56" s="96" t="s">
        <v>89</v>
      </c>
      <c r="BV56" s="96" t="s">
        <v>83</v>
      </c>
      <c r="BW56" s="96" t="s">
        <v>93</v>
      </c>
      <c r="BX56" s="96" t="s">
        <v>5</v>
      </c>
      <c r="CL56" s="96" t="s">
        <v>19</v>
      </c>
      <c r="CM56" s="96" t="s">
        <v>21</v>
      </c>
    </row>
    <row r="57" spans="1:91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91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uQBXm61MxiE3z8lPUtMYXKRR1y8P/Qhgfa00RkXhO/tbw/CSbHJeVIBt62mH2YKWOjTyzonPM3TjnWx6zhRpVA==" saltValue="OSVKM1zENn+G4ZT02w09jykd1dzUDjMmPsQ85vShEhkUv59KXsH8NK7SBeRhhzwTGmZB7zdt0fZRgEtMLVrJB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18_28_01 - SO-01 Odstra...'!C2" display="/" xr:uid="{00000000-0004-0000-0000-000000000000}"/>
    <hyperlink ref="A56" location="'2018_28_02 - SO-01 Kbel-v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9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1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6" t="s">
        <v>90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9"/>
      <c r="AT3" s="16" t="s">
        <v>21</v>
      </c>
    </row>
    <row r="4" spans="1:46" s="1" customFormat="1" ht="24.95" customHeight="1">
      <c r="B4" s="19"/>
      <c r="D4" s="105" t="s">
        <v>94</v>
      </c>
      <c r="I4" s="101"/>
      <c r="L4" s="19"/>
      <c r="M4" s="106" t="s">
        <v>10</v>
      </c>
      <c r="AT4" s="16" t="s">
        <v>4</v>
      </c>
    </row>
    <row r="5" spans="1:46" s="1" customFormat="1" ht="6.95" customHeight="1">
      <c r="B5" s="19"/>
      <c r="I5" s="101"/>
      <c r="L5" s="19"/>
    </row>
    <row r="6" spans="1:46" s="1" customFormat="1" ht="12" customHeight="1">
      <c r="B6" s="19"/>
      <c r="D6" s="107" t="s">
        <v>16</v>
      </c>
      <c r="I6" s="101"/>
      <c r="L6" s="19"/>
    </row>
    <row r="7" spans="1:46" s="1" customFormat="1" ht="16.5" customHeight="1">
      <c r="B7" s="19"/>
      <c r="E7" s="282" t="str">
        <f>'Rekapitulace stavby'!K6</f>
        <v>Odbahnění rybníka Rohlík - II. etapa</v>
      </c>
      <c r="F7" s="283"/>
      <c r="G7" s="283"/>
      <c r="H7" s="283"/>
      <c r="I7" s="101"/>
      <c r="L7" s="19"/>
    </row>
    <row r="8" spans="1:46" s="2" customFormat="1" ht="12" customHeight="1">
      <c r="A8" s="34"/>
      <c r="B8" s="39"/>
      <c r="C8" s="34"/>
      <c r="D8" s="107" t="s">
        <v>95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84" t="s">
        <v>96</v>
      </c>
      <c r="F9" s="285"/>
      <c r="G9" s="285"/>
      <c r="H9" s="285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21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7" t="s">
        <v>22</v>
      </c>
      <c r="E12" s="34"/>
      <c r="F12" s="110" t="s">
        <v>23</v>
      </c>
      <c r="G12" s="34"/>
      <c r="H12" s="34"/>
      <c r="I12" s="111" t="s">
        <v>24</v>
      </c>
      <c r="J12" s="112" t="str">
        <f>'Rekapitulace stavby'!AN8</f>
        <v>Vyplň údaj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21.75" customHeight="1">
      <c r="A13" s="34"/>
      <c r="B13" s="39"/>
      <c r="C13" s="34"/>
      <c r="D13" s="113" t="s">
        <v>25</v>
      </c>
      <c r="E13" s="34"/>
      <c r="F13" s="114" t="s">
        <v>26</v>
      </c>
      <c r="G13" s="34"/>
      <c r="H13" s="34"/>
      <c r="I13" s="115" t="s">
        <v>27</v>
      </c>
      <c r="J13" s="114" t="s">
        <v>28</v>
      </c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7" t="s">
        <v>29</v>
      </c>
      <c r="E14" s="34"/>
      <c r="F14" s="34"/>
      <c r="G14" s="34"/>
      <c r="H14" s="34"/>
      <c r="I14" s="111" t="s">
        <v>30</v>
      </c>
      <c r="J14" s="110" t="s">
        <v>31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32</v>
      </c>
      <c r="F15" s="34"/>
      <c r="G15" s="34"/>
      <c r="H15" s="34"/>
      <c r="I15" s="111" t="s">
        <v>33</v>
      </c>
      <c r="J15" s="110" t="s">
        <v>34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35</v>
      </c>
      <c r="E17" s="34"/>
      <c r="F17" s="34"/>
      <c r="G17" s="34"/>
      <c r="H17" s="34"/>
      <c r="I17" s="111" t="s">
        <v>30</v>
      </c>
      <c r="J17" s="29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6" t="str">
        <f>'Rekapitulace stavby'!E14</f>
        <v>Vyplň údaj</v>
      </c>
      <c r="F18" s="287"/>
      <c r="G18" s="287"/>
      <c r="H18" s="287"/>
      <c r="I18" s="111" t="s">
        <v>33</v>
      </c>
      <c r="J18" s="29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37</v>
      </c>
      <c r="E20" s="34"/>
      <c r="F20" s="34"/>
      <c r="G20" s="34"/>
      <c r="H20" s="34"/>
      <c r="I20" s="111" t="s">
        <v>30</v>
      </c>
      <c r="J20" s="110" t="s">
        <v>38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39</v>
      </c>
      <c r="F21" s="34"/>
      <c r="G21" s="34"/>
      <c r="H21" s="34"/>
      <c r="I21" s="111" t="s">
        <v>33</v>
      </c>
      <c r="J21" s="110" t="s">
        <v>40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42</v>
      </c>
      <c r="E23" s="34"/>
      <c r="F23" s="34"/>
      <c r="G23" s="34"/>
      <c r="H23" s="34"/>
      <c r="I23" s="111" t="s">
        <v>30</v>
      </c>
      <c r="J23" s="110" t="str">
        <f>IF('Rekapitulace stavby'!AN19="","",'Rekapitulace stavby'!AN19)</f>
        <v/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1" t="s">
        <v>33</v>
      </c>
      <c r="J24" s="110" t="str">
        <f>IF('Rekapitulace stavby'!AN20="","",'Rekapitulace stavby'!AN20)</f>
        <v/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45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83.25" customHeight="1">
      <c r="A27" s="116"/>
      <c r="B27" s="117"/>
      <c r="C27" s="116"/>
      <c r="D27" s="116"/>
      <c r="E27" s="288" t="s">
        <v>46</v>
      </c>
      <c r="F27" s="288"/>
      <c r="G27" s="288"/>
      <c r="H27" s="28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0"/>
      <c r="E29" s="120"/>
      <c r="F29" s="120"/>
      <c r="G29" s="120"/>
      <c r="H29" s="120"/>
      <c r="I29" s="121"/>
      <c r="J29" s="120"/>
      <c r="K29" s="120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2" t="s">
        <v>47</v>
      </c>
      <c r="E30" s="34"/>
      <c r="F30" s="34"/>
      <c r="G30" s="34"/>
      <c r="H30" s="34"/>
      <c r="I30" s="108"/>
      <c r="J30" s="123">
        <f>ROUND(J82, 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0"/>
      <c r="E31" s="120"/>
      <c r="F31" s="120"/>
      <c r="G31" s="120"/>
      <c r="H31" s="120"/>
      <c r="I31" s="121"/>
      <c r="J31" s="120"/>
      <c r="K31" s="120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4" t="s">
        <v>49</v>
      </c>
      <c r="G32" s="34"/>
      <c r="H32" s="34"/>
      <c r="I32" s="125" t="s">
        <v>48</v>
      </c>
      <c r="J32" s="124" t="s">
        <v>50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6" t="s">
        <v>51</v>
      </c>
      <c r="E33" s="107" t="s">
        <v>52</v>
      </c>
      <c r="F33" s="127">
        <f>ROUND((SUM(BE82:BE98)),  2)</f>
        <v>0</v>
      </c>
      <c r="G33" s="34"/>
      <c r="H33" s="34"/>
      <c r="I33" s="128">
        <v>0.21</v>
      </c>
      <c r="J33" s="127">
        <f>ROUND(((SUM(BE82:BE98))*I33),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7" t="s">
        <v>53</v>
      </c>
      <c r="F34" s="127">
        <f>ROUND((SUM(BF82:BF98)),  2)</f>
        <v>0</v>
      </c>
      <c r="G34" s="34"/>
      <c r="H34" s="34"/>
      <c r="I34" s="128">
        <v>0.15</v>
      </c>
      <c r="J34" s="127">
        <f>ROUND(((SUM(BF82:BF98))*I34),  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7" t="s">
        <v>54</v>
      </c>
      <c r="F35" s="127">
        <f>ROUND((SUM(BG82:BG98)),  2)</f>
        <v>0</v>
      </c>
      <c r="G35" s="34"/>
      <c r="H35" s="34"/>
      <c r="I35" s="128">
        <v>0.21</v>
      </c>
      <c r="J35" s="127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7" t="s">
        <v>55</v>
      </c>
      <c r="F36" s="127">
        <f>ROUND((SUM(BH82:BH98)),  2)</f>
        <v>0</v>
      </c>
      <c r="G36" s="34"/>
      <c r="H36" s="34"/>
      <c r="I36" s="128">
        <v>0.15</v>
      </c>
      <c r="J36" s="127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7" t="s">
        <v>56</v>
      </c>
      <c r="F37" s="127">
        <f>ROUND((SUM(BI82:BI98)),  2)</f>
        <v>0</v>
      </c>
      <c r="G37" s="34"/>
      <c r="H37" s="34"/>
      <c r="I37" s="128">
        <v>0</v>
      </c>
      <c r="J37" s="127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9"/>
      <c r="D39" s="130" t="s">
        <v>57</v>
      </c>
      <c r="E39" s="131"/>
      <c r="F39" s="131"/>
      <c r="G39" s="132" t="s">
        <v>58</v>
      </c>
      <c r="H39" s="133" t="s">
        <v>59</v>
      </c>
      <c r="I39" s="134"/>
      <c r="J39" s="135">
        <f>SUM(J30:J37)</f>
        <v>0</v>
      </c>
      <c r="K39" s="136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7"/>
      <c r="C40" s="138"/>
      <c r="D40" s="138"/>
      <c r="E40" s="138"/>
      <c r="F40" s="138"/>
      <c r="G40" s="138"/>
      <c r="H40" s="138"/>
      <c r="I40" s="139"/>
      <c r="J40" s="138"/>
      <c r="K40" s="138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hidden="1" customHeight="1">
      <c r="A44" s="34"/>
      <c r="B44" s="140"/>
      <c r="C44" s="141"/>
      <c r="D44" s="141"/>
      <c r="E44" s="141"/>
      <c r="F44" s="141"/>
      <c r="G44" s="141"/>
      <c r="H44" s="141"/>
      <c r="I44" s="142"/>
      <c r="J44" s="141"/>
      <c r="K44" s="141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hidden="1" customHeight="1">
      <c r="A45" s="34"/>
      <c r="B45" s="35"/>
      <c r="C45" s="22" t="s">
        <v>97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hidden="1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hidden="1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hidden="1" customHeight="1">
      <c r="A48" s="34"/>
      <c r="B48" s="35"/>
      <c r="C48" s="36"/>
      <c r="D48" s="36"/>
      <c r="E48" s="289" t="str">
        <f>E7</f>
        <v>Odbahnění rybníka Rohlík - II. etapa</v>
      </c>
      <c r="F48" s="290"/>
      <c r="G48" s="290"/>
      <c r="H48" s="290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hidden="1" customHeight="1">
      <c r="A49" s="34"/>
      <c r="B49" s="35"/>
      <c r="C49" s="28" t="s">
        <v>95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hidden="1" customHeight="1">
      <c r="A50" s="34"/>
      <c r="B50" s="35"/>
      <c r="C50" s="36"/>
      <c r="D50" s="36"/>
      <c r="E50" s="261" t="str">
        <f>E9</f>
        <v>2018_28_01 - SO-01 Odstranění nánosů</v>
      </c>
      <c r="F50" s="291"/>
      <c r="G50" s="291"/>
      <c r="H50" s="291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hidden="1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hidden="1" customHeight="1">
      <c r="A52" s="34"/>
      <c r="B52" s="35"/>
      <c r="C52" s="28" t="s">
        <v>22</v>
      </c>
      <c r="D52" s="36"/>
      <c r="E52" s="36"/>
      <c r="F52" s="26" t="str">
        <f>F12</f>
        <v>Nová Skřeněř</v>
      </c>
      <c r="G52" s="36"/>
      <c r="H52" s="36"/>
      <c r="I52" s="111" t="s">
        <v>24</v>
      </c>
      <c r="J52" s="59" t="str">
        <f>IF(J12="","",J12)</f>
        <v>Vyplň údaj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hidden="1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25.7" hidden="1" customHeight="1">
      <c r="A54" s="34"/>
      <c r="B54" s="35"/>
      <c r="C54" s="28" t="s">
        <v>29</v>
      </c>
      <c r="D54" s="36"/>
      <c r="E54" s="36"/>
      <c r="F54" s="26" t="str">
        <f>E15</f>
        <v>Město Nový Bydžov</v>
      </c>
      <c r="G54" s="36"/>
      <c r="H54" s="36"/>
      <c r="I54" s="111" t="s">
        <v>37</v>
      </c>
      <c r="J54" s="32" t="str">
        <f>E21</f>
        <v>Projektový ateliér Dlabáček s.r.o.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hidden="1" customHeight="1">
      <c r="A55" s="34"/>
      <c r="B55" s="35"/>
      <c r="C55" s="28" t="s">
        <v>35</v>
      </c>
      <c r="D55" s="36"/>
      <c r="E55" s="36"/>
      <c r="F55" s="26" t="str">
        <f>IF(E18="","",E18)</f>
        <v>Vyplň údaj</v>
      </c>
      <c r="G55" s="36"/>
      <c r="H55" s="36"/>
      <c r="I55" s="111" t="s">
        <v>42</v>
      </c>
      <c r="J55" s="32" t="str">
        <f>E24</f>
        <v xml:space="preserve"> 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hidden="1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hidden="1" customHeight="1">
      <c r="A57" s="34"/>
      <c r="B57" s="35"/>
      <c r="C57" s="143" t="s">
        <v>98</v>
      </c>
      <c r="D57" s="144"/>
      <c r="E57" s="144"/>
      <c r="F57" s="144"/>
      <c r="G57" s="144"/>
      <c r="H57" s="144"/>
      <c r="I57" s="145"/>
      <c r="J57" s="146" t="s">
        <v>99</v>
      </c>
      <c r="K57" s="144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hidden="1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hidden="1" customHeight="1">
      <c r="A59" s="34"/>
      <c r="B59" s="35"/>
      <c r="C59" s="147" t="s">
        <v>79</v>
      </c>
      <c r="D59" s="36"/>
      <c r="E59" s="36"/>
      <c r="F59" s="36"/>
      <c r="G59" s="36"/>
      <c r="H59" s="36"/>
      <c r="I59" s="108"/>
      <c r="J59" s="77">
        <f>J82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100</v>
      </c>
    </row>
    <row r="60" spans="1:47" s="9" customFormat="1" ht="24.95" hidden="1" customHeight="1">
      <c r="B60" s="148"/>
      <c r="C60" s="149"/>
      <c r="D60" s="150" t="s">
        <v>101</v>
      </c>
      <c r="E60" s="151"/>
      <c r="F60" s="151"/>
      <c r="G60" s="151"/>
      <c r="H60" s="151"/>
      <c r="I60" s="152"/>
      <c r="J60" s="153">
        <f>J83</f>
        <v>0</v>
      </c>
      <c r="K60" s="149"/>
      <c r="L60" s="154"/>
    </row>
    <row r="61" spans="1:47" s="10" customFormat="1" ht="19.899999999999999" hidden="1" customHeight="1">
      <c r="B61" s="155"/>
      <c r="C61" s="156"/>
      <c r="D61" s="157" t="s">
        <v>102</v>
      </c>
      <c r="E61" s="158"/>
      <c r="F61" s="158"/>
      <c r="G61" s="158"/>
      <c r="H61" s="158"/>
      <c r="I61" s="159"/>
      <c r="J61" s="160">
        <f>J84</f>
        <v>0</v>
      </c>
      <c r="K61" s="156"/>
      <c r="L61" s="161"/>
    </row>
    <row r="62" spans="1:47" s="9" customFormat="1" ht="24.95" hidden="1" customHeight="1">
      <c r="B62" s="148"/>
      <c r="C62" s="149"/>
      <c r="D62" s="150" t="s">
        <v>103</v>
      </c>
      <c r="E62" s="151"/>
      <c r="F62" s="151"/>
      <c r="G62" s="151"/>
      <c r="H62" s="151"/>
      <c r="I62" s="152"/>
      <c r="J62" s="153">
        <f>J95</f>
        <v>0</v>
      </c>
      <c r="K62" s="149"/>
      <c r="L62" s="154"/>
    </row>
    <row r="63" spans="1:47" s="2" customFormat="1" ht="21.75" hidden="1" customHeight="1">
      <c r="A63" s="34"/>
      <c r="B63" s="35"/>
      <c r="C63" s="36"/>
      <c r="D63" s="36"/>
      <c r="E63" s="36"/>
      <c r="F63" s="36"/>
      <c r="G63" s="36"/>
      <c r="H63" s="36"/>
      <c r="I63" s="108"/>
      <c r="J63" s="36"/>
      <c r="K63" s="36"/>
      <c r="L63" s="109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47" s="2" customFormat="1" ht="6.95" hidden="1" customHeight="1">
      <c r="A64" s="34"/>
      <c r="B64" s="47"/>
      <c r="C64" s="48"/>
      <c r="D64" s="48"/>
      <c r="E64" s="48"/>
      <c r="F64" s="48"/>
      <c r="G64" s="48"/>
      <c r="H64" s="48"/>
      <c r="I64" s="139"/>
      <c r="J64" s="48"/>
      <c r="K64" s="48"/>
      <c r="L64" s="109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ht="11.25" hidden="1"/>
    <row r="66" spans="1:31" ht="11.25" hidden="1"/>
    <row r="67" spans="1:31" ht="11.25" hidden="1"/>
    <row r="68" spans="1:31" s="2" customFormat="1" ht="6.95" customHeight="1">
      <c r="A68" s="34"/>
      <c r="B68" s="49"/>
      <c r="C68" s="50"/>
      <c r="D68" s="50"/>
      <c r="E68" s="50"/>
      <c r="F68" s="50"/>
      <c r="G68" s="50"/>
      <c r="H68" s="50"/>
      <c r="I68" s="142"/>
      <c r="J68" s="50"/>
      <c r="K68" s="50"/>
      <c r="L68" s="109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2" t="s">
        <v>104</v>
      </c>
      <c r="D69" s="36"/>
      <c r="E69" s="36"/>
      <c r="F69" s="36"/>
      <c r="G69" s="36"/>
      <c r="H69" s="36"/>
      <c r="I69" s="108"/>
      <c r="J69" s="36"/>
      <c r="K69" s="36"/>
      <c r="L69" s="109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108"/>
      <c r="J70" s="36"/>
      <c r="K70" s="36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16</v>
      </c>
      <c r="D71" s="36"/>
      <c r="E71" s="36"/>
      <c r="F71" s="36"/>
      <c r="G71" s="36"/>
      <c r="H71" s="36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6"/>
      <c r="D72" s="36"/>
      <c r="E72" s="289" t="str">
        <f>E7</f>
        <v>Odbahnění rybníka Rohlík - II. etapa</v>
      </c>
      <c r="F72" s="290"/>
      <c r="G72" s="290"/>
      <c r="H72" s="290"/>
      <c r="I72" s="108"/>
      <c r="J72" s="36"/>
      <c r="K72" s="36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95</v>
      </c>
      <c r="D73" s="36"/>
      <c r="E73" s="36"/>
      <c r="F73" s="36"/>
      <c r="G73" s="36"/>
      <c r="H73" s="36"/>
      <c r="I73" s="108"/>
      <c r="J73" s="36"/>
      <c r="K73" s="36"/>
      <c r="L73" s="1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261" t="str">
        <f>E9</f>
        <v>2018_28_01 - SO-01 Odstranění nánosů</v>
      </c>
      <c r="F74" s="291"/>
      <c r="G74" s="291"/>
      <c r="H74" s="291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108"/>
      <c r="J75" s="36"/>
      <c r="K75" s="36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8" t="s">
        <v>22</v>
      </c>
      <c r="D76" s="36"/>
      <c r="E76" s="36"/>
      <c r="F76" s="26" t="str">
        <f>F12</f>
        <v>Nová Skřeněř</v>
      </c>
      <c r="G76" s="36"/>
      <c r="H76" s="36"/>
      <c r="I76" s="111" t="s">
        <v>24</v>
      </c>
      <c r="J76" s="59" t="str">
        <f>IF(J12="","",J12)</f>
        <v>Vyplň údaj</v>
      </c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5.7" customHeight="1">
      <c r="A78" s="34"/>
      <c r="B78" s="35"/>
      <c r="C78" s="28" t="s">
        <v>29</v>
      </c>
      <c r="D78" s="36"/>
      <c r="E78" s="36"/>
      <c r="F78" s="26" t="str">
        <f>E15</f>
        <v>Město Nový Bydžov</v>
      </c>
      <c r="G78" s="36"/>
      <c r="H78" s="36"/>
      <c r="I78" s="111" t="s">
        <v>37</v>
      </c>
      <c r="J78" s="32" t="str">
        <f>E21</f>
        <v>Projektový ateliér Dlabáček s.r.o.</v>
      </c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8" t="s">
        <v>35</v>
      </c>
      <c r="D79" s="36"/>
      <c r="E79" s="36"/>
      <c r="F79" s="26" t="str">
        <f>IF(E18="","",E18)</f>
        <v>Vyplň údaj</v>
      </c>
      <c r="G79" s="36"/>
      <c r="H79" s="36"/>
      <c r="I79" s="111" t="s">
        <v>42</v>
      </c>
      <c r="J79" s="32" t="str">
        <f>E24</f>
        <v xml:space="preserve"> </v>
      </c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11" customFormat="1" ht="29.25" customHeight="1">
      <c r="A81" s="162"/>
      <c r="B81" s="163"/>
      <c r="C81" s="164" t="s">
        <v>105</v>
      </c>
      <c r="D81" s="165" t="s">
        <v>66</v>
      </c>
      <c r="E81" s="165" t="s">
        <v>62</v>
      </c>
      <c r="F81" s="165" t="s">
        <v>63</v>
      </c>
      <c r="G81" s="165" t="s">
        <v>106</v>
      </c>
      <c r="H81" s="165" t="s">
        <v>107</v>
      </c>
      <c r="I81" s="166" t="s">
        <v>108</v>
      </c>
      <c r="J81" s="167" t="s">
        <v>99</v>
      </c>
      <c r="K81" s="168" t="s">
        <v>109</v>
      </c>
      <c r="L81" s="169"/>
      <c r="M81" s="68" t="s">
        <v>43</v>
      </c>
      <c r="N81" s="69" t="s">
        <v>51</v>
      </c>
      <c r="O81" s="69" t="s">
        <v>110</v>
      </c>
      <c r="P81" s="69" t="s">
        <v>111</v>
      </c>
      <c r="Q81" s="69" t="s">
        <v>112</v>
      </c>
      <c r="R81" s="69" t="s">
        <v>113</v>
      </c>
      <c r="S81" s="69" t="s">
        <v>114</v>
      </c>
      <c r="T81" s="70" t="s">
        <v>115</v>
      </c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</row>
    <row r="82" spans="1:65" s="2" customFormat="1" ht="22.9" customHeight="1">
      <c r="A82" s="34"/>
      <c r="B82" s="35"/>
      <c r="C82" s="75" t="s">
        <v>116</v>
      </c>
      <c r="D82" s="36"/>
      <c r="E82" s="36"/>
      <c r="F82" s="36"/>
      <c r="G82" s="36"/>
      <c r="H82" s="36"/>
      <c r="I82" s="108"/>
      <c r="J82" s="170">
        <f>BK82</f>
        <v>0</v>
      </c>
      <c r="K82" s="36"/>
      <c r="L82" s="39"/>
      <c r="M82" s="71"/>
      <c r="N82" s="171"/>
      <c r="O82" s="72"/>
      <c r="P82" s="172">
        <f>P83+P95</f>
        <v>0</v>
      </c>
      <c r="Q82" s="72"/>
      <c r="R82" s="172">
        <f>R83+R95</f>
        <v>0</v>
      </c>
      <c r="S82" s="72"/>
      <c r="T82" s="173">
        <f>T83+T95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6" t="s">
        <v>80</v>
      </c>
      <c r="AU82" s="16" t="s">
        <v>100</v>
      </c>
      <c r="BK82" s="174">
        <f>BK83+BK95</f>
        <v>0</v>
      </c>
    </row>
    <row r="83" spans="1:65" s="12" customFormat="1" ht="25.9" customHeight="1">
      <c r="B83" s="175"/>
      <c r="C83" s="176"/>
      <c r="D83" s="177" t="s">
        <v>80</v>
      </c>
      <c r="E83" s="178" t="s">
        <v>117</v>
      </c>
      <c r="F83" s="178" t="s">
        <v>118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</f>
        <v>0</v>
      </c>
      <c r="Q83" s="183"/>
      <c r="R83" s="184">
        <f>R84</f>
        <v>0</v>
      </c>
      <c r="S83" s="183"/>
      <c r="T83" s="185">
        <f>T84</f>
        <v>0</v>
      </c>
      <c r="AR83" s="186" t="s">
        <v>89</v>
      </c>
      <c r="AT83" s="187" t="s">
        <v>80</v>
      </c>
      <c r="AU83" s="187" t="s">
        <v>81</v>
      </c>
      <c r="AY83" s="186" t="s">
        <v>119</v>
      </c>
      <c r="BK83" s="188">
        <f>BK84</f>
        <v>0</v>
      </c>
    </row>
    <row r="84" spans="1:65" s="12" customFormat="1" ht="22.9" customHeight="1">
      <c r="B84" s="175"/>
      <c r="C84" s="176"/>
      <c r="D84" s="177" t="s">
        <v>80</v>
      </c>
      <c r="E84" s="189" t="s">
        <v>89</v>
      </c>
      <c r="F84" s="189" t="s">
        <v>120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SUM(P85:P94)</f>
        <v>0</v>
      </c>
      <c r="Q84" s="183"/>
      <c r="R84" s="184">
        <f>SUM(R85:R94)</f>
        <v>0</v>
      </c>
      <c r="S84" s="183"/>
      <c r="T84" s="185">
        <f>SUM(T85:T94)</f>
        <v>0</v>
      </c>
      <c r="AR84" s="186" t="s">
        <v>89</v>
      </c>
      <c r="AT84" s="187" t="s">
        <v>80</v>
      </c>
      <c r="AU84" s="187" t="s">
        <v>89</v>
      </c>
      <c r="AY84" s="186" t="s">
        <v>119</v>
      </c>
      <c r="BK84" s="188">
        <f>SUM(BK85:BK94)</f>
        <v>0</v>
      </c>
    </row>
    <row r="85" spans="1:65" s="2" customFormat="1" ht="33" customHeight="1">
      <c r="A85" s="34"/>
      <c r="B85" s="35"/>
      <c r="C85" s="191" t="s">
        <v>89</v>
      </c>
      <c r="D85" s="191" t="s">
        <v>121</v>
      </c>
      <c r="E85" s="192" t="s">
        <v>122</v>
      </c>
      <c r="F85" s="193" t="s">
        <v>123</v>
      </c>
      <c r="G85" s="194" t="s">
        <v>124</v>
      </c>
      <c r="H85" s="195">
        <v>10680</v>
      </c>
      <c r="I85" s="196"/>
      <c r="J85" s="197">
        <f>ROUND(I85*H85,2)</f>
        <v>0</v>
      </c>
      <c r="K85" s="198"/>
      <c r="L85" s="39"/>
      <c r="M85" s="199" t="s">
        <v>43</v>
      </c>
      <c r="N85" s="200" t="s">
        <v>52</v>
      </c>
      <c r="O85" s="64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203" t="s">
        <v>125</v>
      </c>
      <c r="AT85" s="203" t="s">
        <v>121</v>
      </c>
      <c r="AU85" s="203" t="s">
        <v>21</v>
      </c>
      <c r="AY85" s="16" t="s">
        <v>119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16" t="s">
        <v>89</v>
      </c>
      <c r="BK85" s="204">
        <f>ROUND(I85*H85,2)</f>
        <v>0</v>
      </c>
      <c r="BL85" s="16" t="s">
        <v>125</v>
      </c>
      <c r="BM85" s="203" t="s">
        <v>126</v>
      </c>
    </row>
    <row r="86" spans="1:65" s="13" customFormat="1" ht="11.25">
      <c r="B86" s="205"/>
      <c r="C86" s="206"/>
      <c r="D86" s="207" t="s">
        <v>127</v>
      </c>
      <c r="E86" s="208" t="s">
        <v>43</v>
      </c>
      <c r="F86" s="209" t="s">
        <v>128</v>
      </c>
      <c r="G86" s="206"/>
      <c r="H86" s="210">
        <v>10680</v>
      </c>
      <c r="I86" s="211"/>
      <c r="J86" s="206"/>
      <c r="K86" s="206"/>
      <c r="L86" s="212"/>
      <c r="M86" s="213"/>
      <c r="N86" s="214"/>
      <c r="O86" s="214"/>
      <c r="P86" s="214"/>
      <c r="Q86" s="214"/>
      <c r="R86" s="214"/>
      <c r="S86" s="214"/>
      <c r="T86" s="215"/>
      <c r="AT86" s="216" t="s">
        <v>127</v>
      </c>
      <c r="AU86" s="216" t="s">
        <v>21</v>
      </c>
      <c r="AV86" s="13" t="s">
        <v>21</v>
      </c>
      <c r="AW86" s="13" t="s">
        <v>41</v>
      </c>
      <c r="AX86" s="13" t="s">
        <v>81</v>
      </c>
      <c r="AY86" s="216" t="s">
        <v>119</v>
      </c>
    </row>
    <row r="87" spans="1:65" s="14" customFormat="1" ht="11.25">
      <c r="B87" s="217"/>
      <c r="C87" s="218"/>
      <c r="D87" s="207" t="s">
        <v>127</v>
      </c>
      <c r="E87" s="219" t="s">
        <v>43</v>
      </c>
      <c r="F87" s="220" t="s">
        <v>129</v>
      </c>
      <c r="G87" s="218"/>
      <c r="H87" s="221">
        <v>10680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127</v>
      </c>
      <c r="AU87" s="227" t="s">
        <v>21</v>
      </c>
      <c r="AV87" s="14" t="s">
        <v>125</v>
      </c>
      <c r="AW87" s="14" t="s">
        <v>41</v>
      </c>
      <c r="AX87" s="14" t="s">
        <v>89</v>
      </c>
      <c r="AY87" s="227" t="s">
        <v>119</v>
      </c>
    </row>
    <row r="88" spans="1:65" s="2" customFormat="1" ht="44.25" customHeight="1">
      <c r="A88" s="34"/>
      <c r="B88" s="35"/>
      <c r="C88" s="191" t="s">
        <v>21</v>
      </c>
      <c r="D88" s="191" t="s">
        <v>121</v>
      </c>
      <c r="E88" s="192" t="s">
        <v>130</v>
      </c>
      <c r="F88" s="193" t="s">
        <v>131</v>
      </c>
      <c r="G88" s="194" t="s">
        <v>124</v>
      </c>
      <c r="H88" s="195">
        <v>10680</v>
      </c>
      <c r="I88" s="196"/>
      <c r="J88" s="197">
        <f>ROUND(I88*H88,2)</f>
        <v>0</v>
      </c>
      <c r="K88" s="198"/>
      <c r="L88" s="39"/>
      <c r="M88" s="199" t="s">
        <v>43</v>
      </c>
      <c r="N88" s="200" t="s">
        <v>52</v>
      </c>
      <c r="O88" s="64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203" t="s">
        <v>125</v>
      </c>
      <c r="AT88" s="203" t="s">
        <v>121</v>
      </c>
      <c r="AU88" s="203" t="s">
        <v>21</v>
      </c>
      <c r="AY88" s="16" t="s">
        <v>119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16" t="s">
        <v>89</v>
      </c>
      <c r="BK88" s="204">
        <f>ROUND(I88*H88,2)</f>
        <v>0</v>
      </c>
      <c r="BL88" s="16" t="s">
        <v>125</v>
      </c>
      <c r="BM88" s="203" t="s">
        <v>132</v>
      </c>
    </row>
    <row r="89" spans="1:65" s="13" customFormat="1" ht="11.25">
      <c r="B89" s="205"/>
      <c r="C89" s="206"/>
      <c r="D89" s="207" t="s">
        <v>127</v>
      </c>
      <c r="E89" s="208" t="s">
        <v>43</v>
      </c>
      <c r="F89" s="209" t="s">
        <v>128</v>
      </c>
      <c r="G89" s="206"/>
      <c r="H89" s="210">
        <v>10680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127</v>
      </c>
      <c r="AU89" s="216" t="s">
        <v>21</v>
      </c>
      <c r="AV89" s="13" t="s">
        <v>21</v>
      </c>
      <c r="AW89" s="13" t="s">
        <v>41</v>
      </c>
      <c r="AX89" s="13" t="s">
        <v>81</v>
      </c>
      <c r="AY89" s="216" t="s">
        <v>119</v>
      </c>
    </row>
    <row r="90" spans="1:65" s="14" customFormat="1" ht="11.25">
      <c r="B90" s="217"/>
      <c r="C90" s="218"/>
      <c r="D90" s="207" t="s">
        <v>127</v>
      </c>
      <c r="E90" s="219" t="s">
        <v>43</v>
      </c>
      <c r="F90" s="220" t="s">
        <v>129</v>
      </c>
      <c r="G90" s="218"/>
      <c r="H90" s="221">
        <v>10680</v>
      </c>
      <c r="I90" s="222"/>
      <c r="J90" s="218"/>
      <c r="K90" s="218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127</v>
      </c>
      <c r="AU90" s="227" t="s">
        <v>21</v>
      </c>
      <c r="AV90" s="14" t="s">
        <v>125</v>
      </c>
      <c r="AW90" s="14" t="s">
        <v>41</v>
      </c>
      <c r="AX90" s="14" t="s">
        <v>89</v>
      </c>
      <c r="AY90" s="227" t="s">
        <v>119</v>
      </c>
    </row>
    <row r="91" spans="1:65" s="2" customFormat="1" ht="21.75" customHeight="1">
      <c r="A91" s="34"/>
      <c r="B91" s="35"/>
      <c r="C91" s="191" t="s">
        <v>133</v>
      </c>
      <c r="D91" s="191" t="s">
        <v>121</v>
      </c>
      <c r="E91" s="192" t="s">
        <v>134</v>
      </c>
      <c r="F91" s="193" t="s">
        <v>135</v>
      </c>
      <c r="G91" s="194" t="s">
        <v>136</v>
      </c>
      <c r="H91" s="195">
        <v>82153.846000000005</v>
      </c>
      <c r="I91" s="196"/>
      <c r="J91" s="197">
        <f>ROUND(I91*H91,2)</f>
        <v>0</v>
      </c>
      <c r="K91" s="198"/>
      <c r="L91" s="39"/>
      <c r="M91" s="199" t="s">
        <v>43</v>
      </c>
      <c r="N91" s="200" t="s">
        <v>52</v>
      </c>
      <c r="O91" s="64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203" t="s">
        <v>125</v>
      </c>
      <c r="AT91" s="203" t="s">
        <v>121</v>
      </c>
      <c r="AU91" s="203" t="s">
        <v>21</v>
      </c>
      <c r="AY91" s="16" t="s">
        <v>119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6" t="s">
        <v>89</v>
      </c>
      <c r="BK91" s="204">
        <f>ROUND(I91*H91,2)</f>
        <v>0</v>
      </c>
      <c r="BL91" s="16" t="s">
        <v>125</v>
      </c>
      <c r="BM91" s="203" t="s">
        <v>137</v>
      </c>
    </row>
    <row r="92" spans="1:65" s="13" customFormat="1" ht="11.25">
      <c r="B92" s="205"/>
      <c r="C92" s="206"/>
      <c r="D92" s="207" t="s">
        <v>127</v>
      </c>
      <c r="E92" s="208" t="s">
        <v>43</v>
      </c>
      <c r="F92" s="209" t="s">
        <v>138</v>
      </c>
      <c r="G92" s="206"/>
      <c r="H92" s="210">
        <v>82153.846000000005</v>
      </c>
      <c r="I92" s="211"/>
      <c r="J92" s="206"/>
      <c r="K92" s="206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127</v>
      </c>
      <c r="AU92" s="216" t="s">
        <v>21</v>
      </c>
      <c r="AV92" s="13" t="s">
        <v>21</v>
      </c>
      <c r="AW92" s="13" t="s">
        <v>41</v>
      </c>
      <c r="AX92" s="13" t="s">
        <v>81</v>
      </c>
      <c r="AY92" s="216" t="s">
        <v>119</v>
      </c>
    </row>
    <row r="93" spans="1:65" s="14" customFormat="1" ht="11.25">
      <c r="B93" s="217"/>
      <c r="C93" s="218"/>
      <c r="D93" s="207" t="s">
        <v>127</v>
      </c>
      <c r="E93" s="219" t="s">
        <v>43</v>
      </c>
      <c r="F93" s="220" t="s">
        <v>129</v>
      </c>
      <c r="G93" s="218"/>
      <c r="H93" s="221">
        <v>82153.846000000005</v>
      </c>
      <c r="I93" s="222"/>
      <c r="J93" s="218"/>
      <c r="K93" s="218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127</v>
      </c>
      <c r="AU93" s="227" t="s">
        <v>21</v>
      </c>
      <c r="AV93" s="14" t="s">
        <v>125</v>
      </c>
      <c r="AW93" s="14" t="s">
        <v>41</v>
      </c>
      <c r="AX93" s="14" t="s">
        <v>89</v>
      </c>
      <c r="AY93" s="227" t="s">
        <v>119</v>
      </c>
    </row>
    <row r="94" spans="1:65" s="2" customFormat="1" ht="33" customHeight="1">
      <c r="A94" s="34"/>
      <c r="B94" s="35"/>
      <c r="C94" s="191" t="s">
        <v>125</v>
      </c>
      <c r="D94" s="191" t="s">
        <v>121</v>
      </c>
      <c r="E94" s="192" t="s">
        <v>139</v>
      </c>
      <c r="F94" s="193" t="s">
        <v>140</v>
      </c>
      <c r="G94" s="194" t="s">
        <v>136</v>
      </c>
      <c r="H94" s="195">
        <v>1327</v>
      </c>
      <c r="I94" s="196"/>
      <c r="J94" s="197">
        <f>ROUND(I94*H94,2)</f>
        <v>0</v>
      </c>
      <c r="K94" s="198"/>
      <c r="L94" s="39"/>
      <c r="M94" s="199" t="s">
        <v>43</v>
      </c>
      <c r="N94" s="200" t="s">
        <v>52</v>
      </c>
      <c r="O94" s="64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203" t="s">
        <v>125</v>
      </c>
      <c r="AT94" s="203" t="s">
        <v>121</v>
      </c>
      <c r="AU94" s="203" t="s">
        <v>21</v>
      </c>
      <c r="AY94" s="16" t="s">
        <v>119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16" t="s">
        <v>89</v>
      </c>
      <c r="BK94" s="204">
        <f>ROUND(I94*H94,2)</f>
        <v>0</v>
      </c>
      <c r="BL94" s="16" t="s">
        <v>125</v>
      </c>
      <c r="BM94" s="203" t="s">
        <v>141</v>
      </c>
    </row>
    <row r="95" spans="1:65" s="12" customFormat="1" ht="25.9" customHeight="1">
      <c r="B95" s="175"/>
      <c r="C95" s="176"/>
      <c r="D95" s="177" t="s">
        <v>80</v>
      </c>
      <c r="E95" s="178" t="s">
        <v>142</v>
      </c>
      <c r="F95" s="178" t="s">
        <v>143</v>
      </c>
      <c r="G95" s="176"/>
      <c r="H95" s="176"/>
      <c r="I95" s="179"/>
      <c r="J95" s="180">
        <f>BK95</f>
        <v>0</v>
      </c>
      <c r="K95" s="176"/>
      <c r="L95" s="181"/>
      <c r="M95" s="182"/>
      <c r="N95" s="183"/>
      <c r="O95" s="183"/>
      <c r="P95" s="184">
        <f>SUM(P96:P98)</f>
        <v>0</v>
      </c>
      <c r="Q95" s="183"/>
      <c r="R95" s="184">
        <f>SUM(R96:R98)</f>
        <v>0</v>
      </c>
      <c r="S95" s="183"/>
      <c r="T95" s="185">
        <f>SUM(T96:T98)</f>
        <v>0</v>
      </c>
      <c r="AR95" s="186" t="s">
        <v>144</v>
      </c>
      <c r="AT95" s="187" t="s">
        <v>80</v>
      </c>
      <c r="AU95" s="187" t="s">
        <v>81</v>
      </c>
      <c r="AY95" s="186" t="s">
        <v>119</v>
      </c>
      <c r="BK95" s="188">
        <f>SUM(BK96:BK98)</f>
        <v>0</v>
      </c>
    </row>
    <row r="96" spans="1:65" s="2" customFormat="1" ht="16.5" customHeight="1">
      <c r="A96" s="34"/>
      <c r="B96" s="35"/>
      <c r="C96" s="191" t="s">
        <v>144</v>
      </c>
      <c r="D96" s="191" t="s">
        <v>121</v>
      </c>
      <c r="E96" s="192" t="s">
        <v>145</v>
      </c>
      <c r="F96" s="193" t="s">
        <v>146</v>
      </c>
      <c r="G96" s="194" t="s">
        <v>147</v>
      </c>
      <c r="H96" s="195">
        <v>1</v>
      </c>
      <c r="I96" s="196"/>
      <c r="J96" s="197">
        <f>ROUND(I96*H96,2)</f>
        <v>0</v>
      </c>
      <c r="K96" s="198"/>
      <c r="L96" s="39"/>
      <c r="M96" s="199" t="s">
        <v>43</v>
      </c>
      <c r="N96" s="200" t="s">
        <v>52</v>
      </c>
      <c r="O96" s="64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203" t="s">
        <v>125</v>
      </c>
      <c r="AT96" s="203" t="s">
        <v>121</v>
      </c>
      <c r="AU96" s="203" t="s">
        <v>89</v>
      </c>
      <c r="AY96" s="16" t="s">
        <v>119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16" t="s">
        <v>89</v>
      </c>
      <c r="BK96" s="204">
        <f>ROUND(I96*H96,2)</f>
        <v>0</v>
      </c>
      <c r="BL96" s="16" t="s">
        <v>125</v>
      </c>
      <c r="BM96" s="203" t="s">
        <v>148</v>
      </c>
    </row>
    <row r="97" spans="1:51" s="13" customFormat="1" ht="11.25">
      <c r="B97" s="205"/>
      <c r="C97" s="206"/>
      <c r="D97" s="207" t="s">
        <v>127</v>
      </c>
      <c r="E97" s="208" t="s">
        <v>43</v>
      </c>
      <c r="F97" s="209" t="s">
        <v>89</v>
      </c>
      <c r="G97" s="206"/>
      <c r="H97" s="210">
        <v>1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127</v>
      </c>
      <c r="AU97" s="216" t="s">
        <v>89</v>
      </c>
      <c r="AV97" s="13" t="s">
        <v>21</v>
      </c>
      <c r="AW97" s="13" t="s">
        <v>41</v>
      </c>
      <c r="AX97" s="13" t="s">
        <v>81</v>
      </c>
      <c r="AY97" s="216" t="s">
        <v>119</v>
      </c>
    </row>
    <row r="98" spans="1:51" s="14" customFormat="1" ht="11.25">
      <c r="B98" s="217"/>
      <c r="C98" s="218"/>
      <c r="D98" s="207" t="s">
        <v>127</v>
      </c>
      <c r="E98" s="219" t="s">
        <v>43</v>
      </c>
      <c r="F98" s="220" t="s">
        <v>129</v>
      </c>
      <c r="G98" s="218"/>
      <c r="H98" s="221">
        <v>1</v>
      </c>
      <c r="I98" s="222"/>
      <c r="J98" s="218"/>
      <c r="K98" s="218"/>
      <c r="L98" s="223"/>
      <c r="M98" s="228"/>
      <c r="N98" s="229"/>
      <c r="O98" s="229"/>
      <c r="P98" s="229"/>
      <c r="Q98" s="229"/>
      <c r="R98" s="229"/>
      <c r="S98" s="229"/>
      <c r="T98" s="230"/>
      <c r="AT98" s="227" t="s">
        <v>127</v>
      </c>
      <c r="AU98" s="227" t="s">
        <v>89</v>
      </c>
      <c r="AV98" s="14" t="s">
        <v>125</v>
      </c>
      <c r="AW98" s="14" t="s">
        <v>41</v>
      </c>
      <c r="AX98" s="14" t="s">
        <v>89</v>
      </c>
      <c r="AY98" s="227" t="s">
        <v>119</v>
      </c>
    </row>
    <row r="99" spans="1:51" s="2" customFormat="1" ht="6.95" customHeight="1">
      <c r="A99" s="34"/>
      <c r="B99" s="47"/>
      <c r="C99" s="48"/>
      <c r="D99" s="48"/>
      <c r="E99" s="48"/>
      <c r="F99" s="48"/>
      <c r="G99" s="48"/>
      <c r="H99" s="48"/>
      <c r="I99" s="139"/>
      <c r="J99" s="48"/>
      <c r="K99" s="48"/>
      <c r="L99" s="39"/>
      <c r="M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</sheetData>
  <sheetProtection algorithmName="SHA-512" hashValue="/N3jU0zh/BEFnVbNIwM7cT4w9VXqZfq9cTVB6+liNkX0UyLcSwGCTBvTWMAc2BTEJSpJ5IZx2a7Kyuro/bsRZw==" saltValue="mKAd8pFt3jZl0QtvAX3GeKQoHB/cee+xz+P+MRANJ2Y9JCN90xbyGF6+uoKd2Tiyl3K77xVHEkUIbSWCMX/L+g==" spinCount="100000" sheet="1" objects="1" scenarios="1" formatColumns="0" formatRows="0" autoFilter="0"/>
  <autoFilter ref="C81:K98" xr:uid="{00000000-0009-0000-0000-000001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1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6" t="s">
        <v>93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9"/>
      <c r="AT3" s="16" t="s">
        <v>21</v>
      </c>
    </row>
    <row r="4" spans="1:46" s="1" customFormat="1" ht="24.95" customHeight="1">
      <c r="B4" s="19"/>
      <c r="D4" s="105" t="s">
        <v>94</v>
      </c>
      <c r="I4" s="101"/>
      <c r="L4" s="19"/>
      <c r="M4" s="106" t="s">
        <v>10</v>
      </c>
      <c r="AT4" s="16" t="s">
        <v>4</v>
      </c>
    </row>
    <row r="5" spans="1:46" s="1" customFormat="1" ht="6.95" customHeight="1">
      <c r="B5" s="19"/>
      <c r="I5" s="101"/>
      <c r="L5" s="19"/>
    </row>
    <row r="6" spans="1:46" s="1" customFormat="1" ht="12" customHeight="1">
      <c r="B6" s="19"/>
      <c r="D6" s="107" t="s">
        <v>16</v>
      </c>
      <c r="I6" s="101"/>
      <c r="L6" s="19"/>
    </row>
    <row r="7" spans="1:46" s="1" customFormat="1" ht="16.5" customHeight="1">
      <c r="B7" s="19"/>
      <c r="E7" s="282" t="str">
        <f>'Rekapitulace stavby'!K6</f>
        <v>Odbahnění rybníka Rohlík - II. etapa</v>
      </c>
      <c r="F7" s="283"/>
      <c r="G7" s="283"/>
      <c r="H7" s="283"/>
      <c r="I7" s="101"/>
      <c r="L7" s="19"/>
    </row>
    <row r="8" spans="1:46" s="2" customFormat="1" ht="12" customHeight="1">
      <c r="A8" s="34"/>
      <c r="B8" s="39"/>
      <c r="C8" s="34"/>
      <c r="D8" s="107" t="s">
        <v>95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84" t="s">
        <v>149</v>
      </c>
      <c r="F9" s="285"/>
      <c r="G9" s="285"/>
      <c r="H9" s="285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21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7" t="s">
        <v>22</v>
      </c>
      <c r="E12" s="34"/>
      <c r="F12" s="110" t="s">
        <v>23</v>
      </c>
      <c r="G12" s="34"/>
      <c r="H12" s="34"/>
      <c r="I12" s="111" t="s">
        <v>24</v>
      </c>
      <c r="J12" s="112" t="str">
        <f>'Rekapitulace stavby'!AN8</f>
        <v>Vyplň údaj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21.75" customHeight="1">
      <c r="A13" s="34"/>
      <c r="B13" s="39"/>
      <c r="C13" s="34"/>
      <c r="D13" s="113" t="s">
        <v>25</v>
      </c>
      <c r="E13" s="34"/>
      <c r="F13" s="114" t="s">
        <v>26</v>
      </c>
      <c r="G13" s="34"/>
      <c r="H13" s="34"/>
      <c r="I13" s="115" t="s">
        <v>27</v>
      </c>
      <c r="J13" s="114" t="s">
        <v>28</v>
      </c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7" t="s">
        <v>29</v>
      </c>
      <c r="E14" s="34"/>
      <c r="F14" s="34"/>
      <c r="G14" s="34"/>
      <c r="H14" s="34"/>
      <c r="I14" s="111" t="s">
        <v>30</v>
      </c>
      <c r="J14" s="110" t="s">
        <v>31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0" t="s">
        <v>32</v>
      </c>
      <c r="F15" s="34"/>
      <c r="G15" s="34"/>
      <c r="H15" s="34"/>
      <c r="I15" s="111" t="s">
        <v>33</v>
      </c>
      <c r="J15" s="110" t="s">
        <v>34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7" t="s">
        <v>35</v>
      </c>
      <c r="E17" s="34"/>
      <c r="F17" s="34"/>
      <c r="G17" s="34"/>
      <c r="H17" s="34"/>
      <c r="I17" s="111" t="s">
        <v>30</v>
      </c>
      <c r="J17" s="29" t="str">
        <f>'Rekapitulace stavby'!AN13</f>
        <v>Vyplň údaj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86" t="str">
        <f>'Rekapitulace stavby'!E14</f>
        <v>Vyplň údaj</v>
      </c>
      <c r="F18" s="287"/>
      <c r="G18" s="287"/>
      <c r="H18" s="287"/>
      <c r="I18" s="111" t="s">
        <v>33</v>
      </c>
      <c r="J18" s="29" t="str">
        <f>'Rekapitulace stavby'!AN14</f>
        <v>Vyplň údaj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7" t="s">
        <v>37</v>
      </c>
      <c r="E20" s="34"/>
      <c r="F20" s="34"/>
      <c r="G20" s="34"/>
      <c r="H20" s="34"/>
      <c r="I20" s="111" t="s">
        <v>30</v>
      </c>
      <c r="J20" s="110" t="s">
        <v>38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39</v>
      </c>
      <c r="F21" s="34"/>
      <c r="G21" s="34"/>
      <c r="H21" s="34"/>
      <c r="I21" s="111" t="s">
        <v>33</v>
      </c>
      <c r="J21" s="110" t="s">
        <v>40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7" t="s">
        <v>42</v>
      </c>
      <c r="E23" s="34"/>
      <c r="F23" s="34"/>
      <c r="G23" s="34"/>
      <c r="H23" s="34"/>
      <c r="I23" s="111" t="s">
        <v>30</v>
      </c>
      <c r="J23" s="110" t="str">
        <f>IF('Rekapitulace stavby'!AN19="","",'Rekapitulace stavby'!AN19)</f>
        <v/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1" t="s">
        <v>33</v>
      </c>
      <c r="J24" s="110" t="str">
        <f>IF('Rekapitulace stavby'!AN20="","",'Rekapitulace stavby'!AN20)</f>
        <v/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7" t="s">
        <v>45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83.25" customHeight="1">
      <c r="A27" s="116"/>
      <c r="B27" s="117"/>
      <c r="C27" s="116"/>
      <c r="D27" s="116"/>
      <c r="E27" s="288" t="s">
        <v>46</v>
      </c>
      <c r="F27" s="288"/>
      <c r="G27" s="288"/>
      <c r="H27" s="28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0"/>
      <c r="E29" s="120"/>
      <c r="F29" s="120"/>
      <c r="G29" s="120"/>
      <c r="H29" s="120"/>
      <c r="I29" s="121"/>
      <c r="J29" s="120"/>
      <c r="K29" s="120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2" t="s">
        <v>47</v>
      </c>
      <c r="E30" s="34"/>
      <c r="F30" s="34"/>
      <c r="G30" s="34"/>
      <c r="H30" s="34"/>
      <c r="I30" s="108"/>
      <c r="J30" s="123">
        <f>ROUND(J90, 2)</f>
        <v>0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0"/>
      <c r="E31" s="120"/>
      <c r="F31" s="120"/>
      <c r="G31" s="120"/>
      <c r="H31" s="120"/>
      <c r="I31" s="121"/>
      <c r="J31" s="120"/>
      <c r="K31" s="120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4" t="s">
        <v>49</v>
      </c>
      <c r="G32" s="34"/>
      <c r="H32" s="34"/>
      <c r="I32" s="125" t="s">
        <v>48</v>
      </c>
      <c r="J32" s="124" t="s">
        <v>50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6" t="s">
        <v>51</v>
      </c>
      <c r="E33" s="107" t="s">
        <v>52</v>
      </c>
      <c r="F33" s="127">
        <f>ROUND((SUM(BE90:BE131)),  2)</f>
        <v>0</v>
      </c>
      <c r="G33" s="34"/>
      <c r="H33" s="34"/>
      <c r="I33" s="128">
        <v>0.21</v>
      </c>
      <c r="J33" s="127">
        <f>ROUND(((SUM(BE90:BE131))*I33),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7" t="s">
        <v>53</v>
      </c>
      <c r="F34" s="127">
        <f>ROUND((SUM(BF90:BF131)),  2)</f>
        <v>0</v>
      </c>
      <c r="G34" s="34"/>
      <c r="H34" s="34"/>
      <c r="I34" s="128">
        <v>0.15</v>
      </c>
      <c r="J34" s="127">
        <f>ROUND(((SUM(BF90:BF131))*I34),  2)</f>
        <v>0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7" t="s">
        <v>54</v>
      </c>
      <c r="F35" s="127">
        <f>ROUND((SUM(BG90:BG131)),  2)</f>
        <v>0</v>
      </c>
      <c r="G35" s="34"/>
      <c r="H35" s="34"/>
      <c r="I35" s="128">
        <v>0.21</v>
      </c>
      <c r="J35" s="127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7" t="s">
        <v>55</v>
      </c>
      <c r="F36" s="127">
        <f>ROUND((SUM(BH90:BH131)),  2)</f>
        <v>0</v>
      </c>
      <c r="G36" s="34"/>
      <c r="H36" s="34"/>
      <c r="I36" s="128">
        <v>0.15</v>
      </c>
      <c r="J36" s="127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7" t="s">
        <v>56</v>
      </c>
      <c r="F37" s="127">
        <f>ROUND((SUM(BI90:BI131)),  2)</f>
        <v>0</v>
      </c>
      <c r="G37" s="34"/>
      <c r="H37" s="34"/>
      <c r="I37" s="128">
        <v>0</v>
      </c>
      <c r="J37" s="127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9"/>
      <c r="D39" s="130" t="s">
        <v>57</v>
      </c>
      <c r="E39" s="131"/>
      <c r="F39" s="131"/>
      <c r="G39" s="132" t="s">
        <v>58</v>
      </c>
      <c r="H39" s="133" t="s">
        <v>59</v>
      </c>
      <c r="I39" s="134"/>
      <c r="J39" s="135">
        <f>SUM(J30:J37)</f>
        <v>0</v>
      </c>
      <c r="K39" s="136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7"/>
      <c r="C40" s="138"/>
      <c r="D40" s="138"/>
      <c r="E40" s="138"/>
      <c r="F40" s="138"/>
      <c r="G40" s="138"/>
      <c r="H40" s="138"/>
      <c r="I40" s="139"/>
      <c r="J40" s="138"/>
      <c r="K40" s="138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hidden="1" customHeight="1">
      <c r="A44" s="34"/>
      <c r="B44" s="140"/>
      <c r="C44" s="141"/>
      <c r="D44" s="141"/>
      <c r="E44" s="141"/>
      <c r="F44" s="141"/>
      <c r="G44" s="141"/>
      <c r="H44" s="141"/>
      <c r="I44" s="142"/>
      <c r="J44" s="141"/>
      <c r="K44" s="141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hidden="1" customHeight="1">
      <c r="A45" s="34"/>
      <c r="B45" s="35"/>
      <c r="C45" s="22" t="s">
        <v>97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hidden="1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hidden="1" customHeight="1">
      <c r="A47" s="34"/>
      <c r="B47" s="35"/>
      <c r="C47" s="28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hidden="1" customHeight="1">
      <c r="A48" s="34"/>
      <c r="B48" s="35"/>
      <c r="C48" s="36"/>
      <c r="D48" s="36"/>
      <c r="E48" s="289" t="str">
        <f>E7</f>
        <v>Odbahnění rybníka Rohlík - II. etapa</v>
      </c>
      <c r="F48" s="290"/>
      <c r="G48" s="290"/>
      <c r="H48" s="290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hidden="1" customHeight="1">
      <c r="A49" s="34"/>
      <c r="B49" s="35"/>
      <c r="C49" s="28" t="s">
        <v>95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hidden="1" customHeight="1">
      <c r="A50" s="34"/>
      <c r="B50" s="35"/>
      <c r="C50" s="36"/>
      <c r="D50" s="36"/>
      <c r="E50" s="261" t="str">
        <f>E9</f>
        <v>2018_28_02 - SO-01 Kbel-výpustné zařízení</v>
      </c>
      <c r="F50" s="291"/>
      <c r="G50" s="291"/>
      <c r="H50" s="291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hidden="1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hidden="1" customHeight="1">
      <c r="A52" s="34"/>
      <c r="B52" s="35"/>
      <c r="C52" s="28" t="s">
        <v>22</v>
      </c>
      <c r="D52" s="36"/>
      <c r="E52" s="36"/>
      <c r="F52" s="26" t="str">
        <f>F12</f>
        <v>Nová Skřeněř</v>
      </c>
      <c r="G52" s="36"/>
      <c r="H52" s="36"/>
      <c r="I52" s="111" t="s">
        <v>24</v>
      </c>
      <c r="J52" s="59" t="str">
        <f>IF(J12="","",J12)</f>
        <v>Vyplň údaj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hidden="1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25.7" hidden="1" customHeight="1">
      <c r="A54" s="34"/>
      <c r="B54" s="35"/>
      <c r="C54" s="28" t="s">
        <v>29</v>
      </c>
      <c r="D54" s="36"/>
      <c r="E54" s="36"/>
      <c r="F54" s="26" t="str">
        <f>E15</f>
        <v>Město Nový Bydžov</v>
      </c>
      <c r="G54" s="36"/>
      <c r="H54" s="36"/>
      <c r="I54" s="111" t="s">
        <v>37</v>
      </c>
      <c r="J54" s="32" t="str">
        <f>E21</f>
        <v>Projektový ateliér Dlabáček s.r.o.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hidden="1" customHeight="1">
      <c r="A55" s="34"/>
      <c r="B55" s="35"/>
      <c r="C55" s="28" t="s">
        <v>35</v>
      </c>
      <c r="D55" s="36"/>
      <c r="E55" s="36"/>
      <c r="F55" s="26" t="str">
        <f>IF(E18="","",E18)</f>
        <v>Vyplň údaj</v>
      </c>
      <c r="G55" s="36"/>
      <c r="H55" s="36"/>
      <c r="I55" s="111" t="s">
        <v>42</v>
      </c>
      <c r="J55" s="32" t="str">
        <f>E24</f>
        <v xml:space="preserve"> 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hidden="1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hidden="1" customHeight="1">
      <c r="A57" s="34"/>
      <c r="B57" s="35"/>
      <c r="C57" s="143" t="s">
        <v>98</v>
      </c>
      <c r="D57" s="144"/>
      <c r="E57" s="144"/>
      <c r="F57" s="144"/>
      <c r="G57" s="144"/>
      <c r="H57" s="144"/>
      <c r="I57" s="145"/>
      <c r="J57" s="146" t="s">
        <v>99</v>
      </c>
      <c r="K57" s="144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hidden="1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hidden="1" customHeight="1">
      <c r="A59" s="34"/>
      <c r="B59" s="35"/>
      <c r="C59" s="147" t="s">
        <v>79</v>
      </c>
      <c r="D59" s="36"/>
      <c r="E59" s="36"/>
      <c r="F59" s="36"/>
      <c r="G59" s="36"/>
      <c r="H59" s="36"/>
      <c r="I59" s="108"/>
      <c r="J59" s="77">
        <f>J90</f>
        <v>0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6" t="s">
        <v>100</v>
      </c>
    </row>
    <row r="60" spans="1:47" s="9" customFormat="1" ht="24.95" hidden="1" customHeight="1">
      <c r="B60" s="148"/>
      <c r="C60" s="149"/>
      <c r="D60" s="150" t="s">
        <v>101</v>
      </c>
      <c r="E60" s="151"/>
      <c r="F60" s="151"/>
      <c r="G60" s="151"/>
      <c r="H60" s="151"/>
      <c r="I60" s="152"/>
      <c r="J60" s="153">
        <f>J91</f>
        <v>0</v>
      </c>
      <c r="K60" s="149"/>
      <c r="L60" s="154"/>
    </row>
    <row r="61" spans="1:47" s="10" customFormat="1" ht="19.899999999999999" hidden="1" customHeight="1">
      <c r="B61" s="155"/>
      <c r="C61" s="156"/>
      <c r="D61" s="157" t="s">
        <v>102</v>
      </c>
      <c r="E61" s="158"/>
      <c r="F61" s="158"/>
      <c r="G61" s="158"/>
      <c r="H61" s="158"/>
      <c r="I61" s="159"/>
      <c r="J61" s="160">
        <f>J92</f>
        <v>0</v>
      </c>
      <c r="K61" s="156"/>
      <c r="L61" s="161"/>
    </row>
    <row r="62" spans="1:47" s="10" customFormat="1" ht="19.899999999999999" hidden="1" customHeight="1">
      <c r="B62" s="155"/>
      <c r="C62" s="156"/>
      <c r="D62" s="157" t="s">
        <v>150</v>
      </c>
      <c r="E62" s="158"/>
      <c r="F62" s="158"/>
      <c r="G62" s="158"/>
      <c r="H62" s="158"/>
      <c r="I62" s="159"/>
      <c r="J62" s="160">
        <f>J99</f>
        <v>0</v>
      </c>
      <c r="K62" s="156"/>
      <c r="L62" s="161"/>
    </row>
    <row r="63" spans="1:47" s="10" customFormat="1" ht="19.899999999999999" hidden="1" customHeight="1">
      <c r="B63" s="155"/>
      <c r="C63" s="156"/>
      <c r="D63" s="157" t="s">
        <v>151</v>
      </c>
      <c r="E63" s="158"/>
      <c r="F63" s="158"/>
      <c r="G63" s="158"/>
      <c r="H63" s="158"/>
      <c r="I63" s="159"/>
      <c r="J63" s="160">
        <f>J101</f>
        <v>0</v>
      </c>
      <c r="K63" s="156"/>
      <c r="L63" s="161"/>
    </row>
    <row r="64" spans="1:47" s="10" customFormat="1" ht="19.899999999999999" hidden="1" customHeight="1">
      <c r="B64" s="155"/>
      <c r="C64" s="156"/>
      <c r="D64" s="157" t="s">
        <v>152</v>
      </c>
      <c r="E64" s="158"/>
      <c r="F64" s="158"/>
      <c r="G64" s="158"/>
      <c r="H64" s="158"/>
      <c r="I64" s="159"/>
      <c r="J64" s="160">
        <f>J108</f>
        <v>0</v>
      </c>
      <c r="K64" s="156"/>
      <c r="L64" s="161"/>
    </row>
    <row r="65" spans="1:31" s="10" customFormat="1" ht="19.899999999999999" hidden="1" customHeight="1">
      <c r="B65" s="155"/>
      <c r="C65" s="156"/>
      <c r="D65" s="157" t="s">
        <v>153</v>
      </c>
      <c r="E65" s="158"/>
      <c r="F65" s="158"/>
      <c r="G65" s="158"/>
      <c r="H65" s="158"/>
      <c r="I65" s="159"/>
      <c r="J65" s="160">
        <f>J111</f>
        <v>0</v>
      </c>
      <c r="K65" s="156"/>
      <c r="L65" s="161"/>
    </row>
    <row r="66" spans="1:31" s="10" customFormat="1" ht="19.899999999999999" hidden="1" customHeight="1">
      <c r="B66" s="155"/>
      <c r="C66" s="156"/>
      <c r="D66" s="157" t="s">
        <v>154</v>
      </c>
      <c r="E66" s="158"/>
      <c r="F66" s="158"/>
      <c r="G66" s="158"/>
      <c r="H66" s="158"/>
      <c r="I66" s="159"/>
      <c r="J66" s="160">
        <f>J116</f>
        <v>0</v>
      </c>
      <c r="K66" s="156"/>
      <c r="L66" s="161"/>
    </row>
    <row r="67" spans="1:31" s="10" customFormat="1" ht="19.899999999999999" hidden="1" customHeight="1">
      <c r="B67" s="155"/>
      <c r="C67" s="156"/>
      <c r="D67" s="157" t="s">
        <v>155</v>
      </c>
      <c r="E67" s="158"/>
      <c r="F67" s="158"/>
      <c r="G67" s="158"/>
      <c r="H67" s="158"/>
      <c r="I67" s="159"/>
      <c r="J67" s="160">
        <f>J120</f>
        <v>0</v>
      </c>
      <c r="K67" s="156"/>
      <c r="L67" s="161"/>
    </row>
    <row r="68" spans="1:31" s="10" customFormat="1" ht="19.899999999999999" hidden="1" customHeight="1">
      <c r="B68" s="155"/>
      <c r="C68" s="156"/>
      <c r="D68" s="157" t="s">
        <v>156</v>
      </c>
      <c r="E68" s="158"/>
      <c r="F68" s="158"/>
      <c r="G68" s="158"/>
      <c r="H68" s="158"/>
      <c r="I68" s="159"/>
      <c r="J68" s="160">
        <f>J122</f>
        <v>0</v>
      </c>
      <c r="K68" s="156"/>
      <c r="L68" s="161"/>
    </row>
    <row r="69" spans="1:31" s="10" customFormat="1" ht="14.85" hidden="1" customHeight="1">
      <c r="B69" s="155"/>
      <c r="C69" s="156"/>
      <c r="D69" s="157" t="s">
        <v>157</v>
      </c>
      <c r="E69" s="158"/>
      <c r="F69" s="158"/>
      <c r="G69" s="158"/>
      <c r="H69" s="158"/>
      <c r="I69" s="159"/>
      <c r="J69" s="160">
        <f>J124</f>
        <v>0</v>
      </c>
      <c r="K69" s="156"/>
      <c r="L69" s="161"/>
    </row>
    <row r="70" spans="1:31" s="9" customFormat="1" ht="24.95" hidden="1" customHeight="1">
      <c r="B70" s="148"/>
      <c r="C70" s="149"/>
      <c r="D70" s="150" t="s">
        <v>103</v>
      </c>
      <c r="E70" s="151"/>
      <c r="F70" s="151"/>
      <c r="G70" s="151"/>
      <c r="H70" s="151"/>
      <c r="I70" s="152"/>
      <c r="J70" s="153">
        <f>J128</f>
        <v>0</v>
      </c>
      <c r="K70" s="149"/>
      <c r="L70" s="154"/>
    </row>
    <row r="71" spans="1:31" s="2" customFormat="1" ht="21.75" hidden="1" customHeight="1">
      <c r="A71" s="34"/>
      <c r="B71" s="35"/>
      <c r="C71" s="36"/>
      <c r="D71" s="36"/>
      <c r="E71" s="36"/>
      <c r="F71" s="36"/>
      <c r="G71" s="36"/>
      <c r="H71" s="36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hidden="1" customHeight="1">
      <c r="A72" s="34"/>
      <c r="B72" s="47"/>
      <c r="C72" s="48"/>
      <c r="D72" s="48"/>
      <c r="E72" s="48"/>
      <c r="F72" s="48"/>
      <c r="G72" s="48"/>
      <c r="H72" s="48"/>
      <c r="I72" s="139"/>
      <c r="J72" s="48"/>
      <c r="K72" s="48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ht="11.25" hidden="1"/>
    <row r="74" spans="1:31" ht="11.25" hidden="1"/>
    <row r="75" spans="1:31" ht="11.25" hidden="1"/>
    <row r="76" spans="1:31" s="2" customFormat="1" ht="6.95" customHeight="1">
      <c r="A76" s="34"/>
      <c r="B76" s="49"/>
      <c r="C76" s="50"/>
      <c r="D76" s="50"/>
      <c r="E76" s="50"/>
      <c r="F76" s="50"/>
      <c r="G76" s="50"/>
      <c r="H76" s="50"/>
      <c r="I76" s="142"/>
      <c r="J76" s="50"/>
      <c r="K76" s="50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4.95" customHeight="1">
      <c r="A77" s="34"/>
      <c r="B77" s="35"/>
      <c r="C77" s="22" t="s">
        <v>104</v>
      </c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108"/>
      <c r="J78" s="36"/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8" t="s">
        <v>16</v>
      </c>
      <c r="D79" s="36"/>
      <c r="E79" s="36"/>
      <c r="F79" s="36"/>
      <c r="G79" s="36"/>
      <c r="H79" s="36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289" t="str">
        <f>E7</f>
        <v>Odbahnění rybníka Rohlík - II. etapa</v>
      </c>
      <c r="F80" s="290"/>
      <c r="G80" s="290"/>
      <c r="H80" s="290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12" customHeight="1">
      <c r="A81" s="34"/>
      <c r="B81" s="35"/>
      <c r="C81" s="28" t="s">
        <v>95</v>
      </c>
      <c r="D81" s="36"/>
      <c r="E81" s="36"/>
      <c r="F81" s="36"/>
      <c r="G81" s="36"/>
      <c r="H81" s="36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6.5" customHeight="1">
      <c r="A82" s="34"/>
      <c r="B82" s="35"/>
      <c r="C82" s="36"/>
      <c r="D82" s="36"/>
      <c r="E82" s="261" t="str">
        <f>E9</f>
        <v>2018_28_02 - SO-01 Kbel-výpustné zařízení</v>
      </c>
      <c r="F82" s="291"/>
      <c r="G82" s="291"/>
      <c r="H82" s="291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08"/>
      <c r="J83" s="36"/>
      <c r="K83" s="36"/>
      <c r="L83" s="10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2" customHeight="1">
      <c r="A84" s="34"/>
      <c r="B84" s="35"/>
      <c r="C84" s="28" t="s">
        <v>22</v>
      </c>
      <c r="D84" s="36"/>
      <c r="E84" s="36"/>
      <c r="F84" s="26" t="str">
        <f>F12</f>
        <v>Nová Skřeněř</v>
      </c>
      <c r="G84" s="36"/>
      <c r="H84" s="36"/>
      <c r="I84" s="111" t="s">
        <v>24</v>
      </c>
      <c r="J84" s="59" t="str">
        <f>IF(J12="","",J12)</f>
        <v>Vyplň údaj</v>
      </c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6.95" customHeight="1">
      <c r="A85" s="34"/>
      <c r="B85" s="35"/>
      <c r="C85" s="36"/>
      <c r="D85" s="36"/>
      <c r="E85" s="36"/>
      <c r="F85" s="36"/>
      <c r="G85" s="36"/>
      <c r="H85" s="36"/>
      <c r="I85" s="108"/>
      <c r="J85" s="36"/>
      <c r="K85" s="36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25.7" customHeight="1">
      <c r="A86" s="34"/>
      <c r="B86" s="35"/>
      <c r="C86" s="28" t="s">
        <v>29</v>
      </c>
      <c r="D86" s="36"/>
      <c r="E86" s="36"/>
      <c r="F86" s="26" t="str">
        <f>E15</f>
        <v>Město Nový Bydžov</v>
      </c>
      <c r="G86" s="36"/>
      <c r="H86" s="36"/>
      <c r="I86" s="111" t="s">
        <v>37</v>
      </c>
      <c r="J86" s="32" t="str">
        <f>E21</f>
        <v>Projektový ateliér Dlabáček s.r.o.</v>
      </c>
      <c r="K86" s="36"/>
      <c r="L86" s="10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15.2" customHeight="1">
      <c r="A87" s="34"/>
      <c r="B87" s="35"/>
      <c r="C87" s="28" t="s">
        <v>35</v>
      </c>
      <c r="D87" s="36"/>
      <c r="E87" s="36"/>
      <c r="F87" s="26" t="str">
        <f>IF(E18="","",E18)</f>
        <v>Vyplň údaj</v>
      </c>
      <c r="G87" s="36"/>
      <c r="H87" s="36"/>
      <c r="I87" s="111" t="s">
        <v>42</v>
      </c>
      <c r="J87" s="32" t="str">
        <f>E24</f>
        <v xml:space="preserve"> </v>
      </c>
      <c r="K87" s="36"/>
      <c r="L87" s="10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10.35" customHeight="1">
      <c r="A88" s="34"/>
      <c r="B88" s="35"/>
      <c r="C88" s="36"/>
      <c r="D88" s="36"/>
      <c r="E88" s="36"/>
      <c r="F88" s="36"/>
      <c r="G88" s="36"/>
      <c r="H88" s="36"/>
      <c r="I88" s="108"/>
      <c r="J88" s="36"/>
      <c r="K88" s="36"/>
      <c r="L88" s="10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11" customFormat="1" ht="29.25" customHeight="1">
      <c r="A89" s="162"/>
      <c r="B89" s="163"/>
      <c r="C89" s="164" t="s">
        <v>105</v>
      </c>
      <c r="D89" s="165" t="s">
        <v>66</v>
      </c>
      <c r="E89" s="165" t="s">
        <v>62</v>
      </c>
      <c r="F89" s="165" t="s">
        <v>63</v>
      </c>
      <c r="G89" s="165" t="s">
        <v>106</v>
      </c>
      <c r="H89" s="165" t="s">
        <v>107</v>
      </c>
      <c r="I89" s="166" t="s">
        <v>108</v>
      </c>
      <c r="J89" s="167" t="s">
        <v>99</v>
      </c>
      <c r="K89" s="168" t="s">
        <v>109</v>
      </c>
      <c r="L89" s="169"/>
      <c r="M89" s="68" t="s">
        <v>43</v>
      </c>
      <c r="N89" s="69" t="s">
        <v>51</v>
      </c>
      <c r="O89" s="69" t="s">
        <v>110</v>
      </c>
      <c r="P89" s="69" t="s">
        <v>111</v>
      </c>
      <c r="Q89" s="69" t="s">
        <v>112</v>
      </c>
      <c r="R89" s="69" t="s">
        <v>113</v>
      </c>
      <c r="S89" s="69" t="s">
        <v>114</v>
      </c>
      <c r="T89" s="70" t="s">
        <v>115</v>
      </c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</row>
    <row r="90" spans="1:65" s="2" customFormat="1" ht="22.9" customHeight="1">
      <c r="A90" s="34"/>
      <c r="B90" s="35"/>
      <c r="C90" s="75" t="s">
        <v>116</v>
      </c>
      <c r="D90" s="36"/>
      <c r="E90" s="36"/>
      <c r="F90" s="36"/>
      <c r="G90" s="36"/>
      <c r="H90" s="36"/>
      <c r="I90" s="108"/>
      <c r="J90" s="170">
        <f>BK90</f>
        <v>0</v>
      </c>
      <c r="K90" s="36"/>
      <c r="L90" s="39"/>
      <c r="M90" s="71"/>
      <c r="N90" s="171"/>
      <c r="O90" s="72"/>
      <c r="P90" s="172">
        <f>P91+P128</f>
        <v>0</v>
      </c>
      <c r="Q90" s="72"/>
      <c r="R90" s="172">
        <f>R91+R128</f>
        <v>167.70305020000001</v>
      </c>
      <c r="S90" s="72"/>
      <c r="T90" s="173">
        <f>T91+T128</f>
        <v>17.524000000000001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6" t="s">
        <v>80</v>
      </c>
      <c r="AU90" s="16" t="s">
        <v>100</v>
      </c>
      <c r="BK90" s="174">
        <f>BK91+BK128</f>
        <v>0</v>
      </c>
    </row>
    <row r="91" spans="1:65" s="12" customFormat="1" ht="25.9" customHeight="1">
      <c r="B91" s="175"/>
      <c r="C91" s="176"/>
      <c r="D91" s="177" t="s">
        <v>80</v>
      </c>
      <c r="E91" s="178" t="s">
        <v>117</v>
      </c>
      <c r="F91" s="178" t="s">
        <v>118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P92+P99+P101+P108+P111+P116+P120+P122</f>
        <v>0</v>
      </c>
      <c r="Q91" s="183"/>
      <c r="R91" s="184">
        <f>R92+R99+R101+R108+R111+R116+R120+R122</f>
        <v>167.70305020000001</v>
      </c>
      <c r="S91" s="183"/>
      <c r="T91" s="185">
        <f>T92+T99+T101+T108+T111+T116+T120+T122</f>
        <v>17.524000000000001</v>
      </c>
      <c r="AR91" s="186" t="s">
        <v>89</v>
      </c>
      <c r="AT91" s="187" t="s">
        <v>80</v>
      </c>
      <c r="AU91" s="187" t="s">
        <v>81</v>
      </c>
      <c r="AY91" s="186" t="s">
        <v>119</v>
      </c>
      <c r="BK91" s="188">
        <f>BK92+BK99+BK101+BK108+BK111+BK116+BK120+BK122</f>
        <v>0</v>
      </c>
    </row>
    <row r="92" spans="1:65" s="12" customFormat="1" ht="22.9" customHeight="1">
      <c r="B92" s="175"/>
      <c r="C92" s="176"/>
      <c r="D92" s="177" t="s">
        <v>80</v>
      </c>
      <c r="E92" s="189" t="s">
        <v>89</v>
      </c>
      <c r="F92" s="189" t="s">
        <v>120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SUM(P93:P98)</f>
        <v>0</v>
      </c>
      <c r="Q92" s="183"/>
      <c r="R92" s="184">
        <f>SUM(R93:R98)</f>
        <v>0</v>
      </c>
      <c r="S92" s="183"/>
      <c r="T92" s="185">
        <f>SUM(T93:T98)</f>
        <v>9.6839999999999993</v>
      </c>
      <c r="AR92" s="186" t="s">
        <v>89</v>
      </c>
      <c r="AT92" s="187" t="s">
        <v>80</v>
      </c>
      <c r="AU92" s="187" t="s">
        <v>89</v>
      </c>
      <c r="AY92" s="186" t="s">
        <v>119</v>
      </c>
      <c r="BK92" s="188">
        <f>SUM(BK93:BK98)</f>
        <v>0</v>
      </c>
    </row>
    <row r="93" spans="1:65" s="2" customFormat="1" ht="44.25" customHeight="1">
      <c r="A93" s="34"/>
      <c r="B93" s="35"/>
      <c r="C93" s="191" t="s">
        <v>89</v>
      </c>
      <c r="D93" s="191" t="s">
        <v>121</v>
      </c>
      <c r="E93" s="192" t="s">
        <v>158</v>
      </c>
      <c r="F93" s="193" t="s">
        <v>159</v>
      </c>
      <c r="G93" s="194" t="s">
        <v>136</v>
      </c>
      <c r="H93" s="195">
        <v>18</v>
      </c>
      <c r="I93" s="196"/>
      <c r="J93" s="197">
        <f t="shared" ref="J93:J98" si="0">ROUND(I93*H93,2)</f>
        <v>0</v>
      </c>
      <c r="K93" s="198"/>
      <c r="L93" s="39"/>
      <c r="M93" s="199" t="s">
        <v>43</v>
      </c>
      <c r="N93" s="200" t="s">
        <v>52</v>
      </c>
      <c r="O93" s="64"/>
      <c r="P93" s="201">
        <f t="shared" ref="P93:P98" si="1">O93*H93</f>
        <v>0</v>
      </c>
      <c r="Q93" s="201">
        <v>0</v>
      </c>
      <c r="R93" s="201">
        <f t="shared" ref="R93:R98" si="2">Q93*H93</f>
        <v>0</v>
      </c>
      <c r="S93" s="201">
        <v>0.44</v>
      </c>
      <c r="T93" s="202">
        <f t="shared" ref="T93:T98" si="3">S93*H93</f>
        <v>7.92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203" t="s">
        <v>125</v>
      </c>
      <c r="AT93" s="203" t="s">
        <v>121</v>
      </c>
      <c r="AU93" s="203" t="s">
        <v>21</v>
      </c>
      <c r="AY93" s="16" t="s">
        <v>119</v>
      </c>
      <c r="BE93" s="204">
        <f t="shared" ref="BE93:BE98" si="4">IF(N93="základní",J93,0)</f>
        <v>0</v>
      </c>
      <c r="BF93" s="204">
        <f t="shared" ref="BF93:BF98" si="5">IF(N93="snížená",J93,0)</f>
        <v>0</v>
      </c>
      <c r="BG93" s="204">
        <f t="shared" ref="BG93:BG98" si="6">IF(N93="zákl. přenesená",J93,0)</f>
        <v>0</v>
      </c>
      <c r="BH93" s="204">
        <f t="shared" ref="BH93:BH98" si="7">IF(N93="sníž. přenesená",J93,0)</f>
        <v>0</v>
      </c>
      <c r="BI93" s="204">
        <f t="shared" ref="BI93:BI98" si="8">IF(N93="nulová",J93,0)</f>
        <v>0</v>
      </c>
      <c r="BJ93" s="16" t="s">
        <v>89</v>
      </c>
      <c r="BK93" s="204">
        <f t="shared" ref="BK93:BK98" si="9">ROUND(I93*H93,2)</f>
        <v>0</v>
      </c>
      <c r="BL93" s="16" t="s">
        <v>125</v>
      </c>
      <c r="BM93" s="203" t="s">
        <v>160</v>
      </c>
    </row>
    <row r="94" spans="1:65" s="2" customFormat="1" ht="44.25" customHeight="1">
      <c r="A94" s="34"/>
      <c r="B94" s="35"/>
      <c r="C94" s="191" t="s">
        <v>21</v>
      </c>
      <c r="D94" s="191" t="s">
        <v>121</v>
      </c>
      <c r="E94" s="192" t="s">
        <v>161</v>
      </c>
      <c r="F94" s="193" t="s">
        <v>162</v>
      </c>
      <c r="G94" s="194" t="s">
        <v>136</v>
      </c>
      <c r="H94" s="195">
        <v>18</v>
      </c>
      <c r="I94" s="196"/>
      <c r="J94" s="197">
        <f t="shared" si="0"/>
        <v>0</v>
      </c>
      <c r="K94" s="198"/>
      <c r="L94" s="39"/>
      <c r="M94" s="199" t="s">
        <v>43</v>
      </c>
      <c r="N94" s="200" t="s">
        <v>52</v>
      </c>
      <c r="O94" s="64"/>
      <c r="P94" s="201">
        <f t="shared" si="1"/>
        <v>0</v>
      </c>
      <c r="Q94" s="201">
        <v>0</v>
      </c>
      <c r="R94" s="201">
        <f t="shared" si="2"/>
        <v>0</v>
      </c>
      <c r="S94" s="201">
        <v>9.8000000000000004E-2</v>
      </c>
      <c r="T94" s="202">
        <f t="shared" si="3"/>
        <v>1.764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203" t="s">
        <v>125</v>
      </c>
      <c r="AT94" s="203" t="s">
        <v>121</v>
      </c>
      <c r="AU94" s="203" t="s">
        <v>21</v>
      </c>
      <c r="AY94" s="16" t="s">
        <v>119</v>
      </c>
      <c r="BE94" s="204">
        <f t="shared" si="4"/>
        <v>0</v>
      </c>
      <c r="BF94" s="204">
        <f t="shared" si="5"/>
        <v>0</v>
      </c>
      <c r="BG94" s="204">
        <f t="shared" si="6"/>
        <v>0</v>
      </c>
      <c r="BH94" s="204">
        <f t="shared" si="7"/>
        <v>0</v>
      </c>
      <c r="BI94" s="204">
        <f t="shared" si="8"/>
        <v>0</v>
      </c>
      <c r="BJ94" s="16" t="s">
        <v>89</v>
      </c>
      <c r="BK94" s="204">
        <f t="shared" si="9"/>
        <v>0</v>
      </c>
      <c r="BL94" s="16" t="s">
        <v>125</v>
      </c>
      <c r="BM94" s="203" t="s">
        <v>163</v>
      </c>
    </row>
    <row r="95" spans="1:65" s="2" customFormat="1" ht="33" customHeight="1">
      <c r="A95" s="34"/>
      <c r="B95" s="35"/>
      <c r="C95" s="191" t="s">
        <v>133</v>
      </c>
      <c r="D95" s="191" t="s">
        <v>121</v>
      </c>
      <c r="E95" s="192" t="s">
        <v>164</v>
      </c>
      <c r="F95" s="193" t="s">
        <v>165</v>
      </c>
      <c r="G95" s="194" t="s">
        <v>124</v>
      </c>
      <c r="H95" s="195">
        <v>75.599999999999994</v>
      </c>
      <c r="I95" s="196"/>
      <c r="J95" s="197">
        <f t="shared" si="0"/>
        <v>0</v>
      </c>
      <c r="K95" s="198"/>
      <c r="L95" s="39"/>
      <c r="M95" s="199" t="s">
        <v>43</v>
      </c>
      <c r="N95" s="200" t="s">
        <v>52</v>
      </c>
      <c r="O95" s="64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203" t="s">
        <v>125</v>
      </c>
      <c r="AT95" s="203" t="s">
        <v>121</v>
      </c>
      <c r="AU95" s="203" t="s">
        <v>21</v>
      </c>
      <c r="AY95" s="16" t="s">
        <v>119</v>
      </c>
      <c r="BE95" s="204">
        <f t="shared" si="4"/>
        <v>0</v>
      </c>
      <c r="BF95" s="204">
        <f t="shared" si="5"/>
        <v>0</v>
      </c>
      <c r="BG95" s="204">
        <f t="shared" si="6"/>
        <v>0</v>
      </c>
      <c r="BH95" s="204">
        <f t="shared" si="7"/>
        <v>0</v>
      </c>
      <c r="BI95" s="204">
        <f t="shared" si="8"/>
        <v>0</v>
      </c>
      <c r="BJ95" s="16" t="s">
        <v>89</v>
      </c>
      <c r="BK95" s="204">
        <f t="shared" si="9"/>
        <v>0</v>
      </c>
      <c r="BL95" s="16" t="s">
        <v>125</v>
      </c>
      <c r="BM95" s="203" t="s">
        <v>166</v>
      </c>
    </row>
    <row r="96" spans="1:65" s="2" customFormat="1" ht="33" customHeight="1">
      <c r="A96" s="34"/>
      <c r="B96" s="35"/>
      <c r="C96" s="191" t="s">
        <v>125</v>
      </c>
      <c r="D96" s="191" t="s">
        <v>121</v>
      </c>
      <c r="E96" s="192" t="s">
        <v>167</v>
      </c>
      <c r="F96" s="193" t="s">
        <v>168</v>
      </c>
      <c r="G96" s="194" t="s">
        <v>124</v>
      </c>
      <c r="H96" s="195">
        <v>30.8</v>
      </c>
      <c r="I96" s="196"/>
      <c r="J96" s="197">
        <f t="shared" si="0"/>
        <v>0</v>
      </c>
      <c r="K96" s="198"/>
      <c r="L96" s="39"/>
      <c r="M96" s="199" t="s">
        <v>43</v>
      </c>
      <c r="N96" s="200" t="s">
        <v>52</v>
      </c>
      <c r="O96" s="64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203" t="s">
        <v>125</v>
      </c>
      <c r="AT96" s="203" t="s">
        <v>121</v>
      </c>
      <c r="AU96" s="203" t="s">
        <v>21</v>
      </c>
      <c r="AY96" s="16" t="s">
        <v>119</v>
      </c>
      <c r="BE96" s="204">
        <f t="shared" si="4"/>
        <v>0</v>
      </c>
      <c r="BF96" s="204">
        <f t="shared" si="5"/>
        <v>0</v>
      </c>
      <c r="BG96" s="204">
        <f t="shared" si="6"/>
        <v>0</v>
      </c>
      <c r="BH96" s="204">
        <f t="shared" si="7"/>
        <v>0</v>
      </c>
      <c r="BI96" s="204">
        <f t="shared" si="8"/>
        <v>0</v>
      </c>
      <c r="BJ96" s="16" t="s">
        <v>89</v>
      </c>
      <c r="BK96" s="204">
        <f t="shared" si="9"/>
        <v>0</v>
      </c>
      <c r="BL96" s="16" t="s">
        <v>125</v>
      </c>
      <c r="BM96" s="203" t="s">
        <v>169</v>
      </c>
    </row>
    <row r="97" spans="1:65" s="2" customFormat="1" ht="44.25" customHeight="1">
      <c r="A97" s="34"/>
      <c r="B97" s="35"/>
      <c r="C97" s="191" t="s">
        <v>144</v>
      </c>
      <c r="D97" s="191" t="s">
        <v>121</v>
      </c>
      <c r="E97" s="192" t="s">
        <v>130</v>
      </c>
      <c r="F97" s="193" t="s">
        <v>131</v>
      </c>
      <c r="G97" s="194" t="s">
        <v>124</v>
      </c>
      <c r="H97" s="195">
        <v>106.4</v>
      </c>
      <c r="I97" s="196"/>
      <c r="J97" s="197">
        <f t="shared" si="0"/>
        <v>0</v>
      </c>
      <c r="K97" s="198"/>
      <c r="L97" s="39"/>
      <c r="M97" s="199" t="s">
        <v>43</v>
      </c>
      <c r="N97" s="200" t="s">
        <v>52</v>
      </c>
      <c r="O97" s="64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203" t="s">
        <v>125</v>
      </c>
      <c r="AT97" s="203" t="s">
        <v>121</v>
      </c>
      <c r="AU97" s="203" t="s">
        <v>21</v>
      </c>
      <c r="AY97" s="16" t="s">
        <v>119</v>
      </c>
      <c r="BE97" s="204">
        <f t="shared" si="4"/>
        <v>0</v>
      </c>
      <c r="BF97" s="204">
        <f t="shared" si="5"/>
        <v>0</v>
      </c>
      <c r="BG97" s="204">
        <f t="shared" si="6"/>
        <v>0</v>
      </c>
      <c r="BH97" s="204">
        <f t="shared" si="7"/>
        <v>0</v>
      </c>
      <c r="BI97" s="204">
        <f t="shared" si="8"/>
        <v>0</v>
      </c>
      <c r="BJ97" s="16" t="s">
        <v>89</v>
      </c>
      <c r="BK97" s="204">
        <f t="shared" si="9"/>
        <v>0</v>
      </c>
      <c r="BL97" s="16" t="s">
        <v>125</v>
      </c>
      <c r="BM97" s="203" t="s">
        <v>170</v>
      </c>
    </row>
    <row r="98" spans="1:65" s="2" customFormat="1" ht="21.75" customHeight="1">
      <c r="A98" s="34"/>
      <c r="B98" s="35"/>
      <c r="C98" s="191" t="s">
        <v>171</v>
      </c>
      <c r="D98" s="191" t="s">
        <v>121</v>
      </c>
      <c r="E98" s="192" t="s">
        <v>134</v>
      </c>
      <c r="F98" s="193" t="s">
        <v>135</v>
      </c>
      <c r="G98" s="194" t="s">
        <v>136</v>
      </c>
      <c r="H98" s="195">
        <v>818.46</v>
      </c>
      <c r="I98" s="196"/>
      <c r="J98" s="197">
        <f t="shared" si="0"/>
        <v>0</v>
      </c>
      <c r="K98" s="198"/>
      <c r="L98" s="39"/>
      <c r="M98" s="199" t="s">
        <v>43</v>
      </c>
      <c r="N98" s="200" t="s">
        <v>52</v>
      </c>
      <c r="O98" s="64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203" t="s">
        <v>125</v>
      </c>
      <c r="AT98" s="203" t="s">
        <v>121</v>
      </c>
      <c r="AU98" s="203" t="s">
        <v>21</v>
      </c>
      <c r="AY98" s="16" t="s">
        <v>119</v>
      </c>
      <c r="BE98" s="204">
        <f t="shared" si="4"/>
        <v>0</v>
      </c>
      <c r="BF98" s="204">
        <f t="shared" si="5"/>
        <v>0</v>
      </c>
      <c r="BG98" s="204">
        <f t="shared" si="6"/>
        <v>0</v>
      </c>
      <c r="BH98" s="204">
        <f t="shared" si="7"/>
        <v>0</v>
      </c>
      <c r="BI98" s="204">
        <f t="shared" si="8"/>
        <v>0</v>
      </c>
      <c r="BJ98" s="16" t="s">
        <v>89</v>
      </c>
      <c r="BK98" s="204">
        <f t="shared" si="9"/>
        <v>0</v>
      </c>
      <c r="BL98" s="16" t="s">
        <v>125</v>
      </c>
      <c r="BM98" s="203" t="s">
        <v>172</v>
      </c>
    </row>
    <row r="99" spans="1:65" s="12" customFormat="1" ht="22.9" customHeight="1">
      <c r="B99" s="175"/>
      <c r="C99" s="176"/>
      <c r="D99" s="177" t="s">
        <v>80</v>
      </c>
      <c r="E99" s="189" t="s">
        <v>133</v>
      </c>
      <c r="F99" s="189" t="s">
        <v>173</v>
      </c>
      <c r="G99" s="176"/>
      <c r="H99" s="176"/>
      <c r="I99" s="179"/>
      <c r="J99" s="190">
        <f>BK99</f>
        <v>0</v>
      </c>
      <c r="K99" s="176"/>
      <c r="L99" s="181"/>
      <c r="M99" s="182"/>
      <c r="N99" s="183"/>
      <c r="O99" s="183"/>
      <c r="P99" s="184">
        <f>P100</f>
        <v>0</v>
      </c>
      <c r="Q99" s="183"/>
      <c r="R99" s="184">
        <f>R100</f>
        <v>91.516933199999997</v>
      </c>
      <c r="S99" s="183"/>
      <c r="T99" s="185">
        <f>T100</f>
        <v>0</v>
      </c>
      <c r="AR99" s="186" t="s">
        <v>89</v>
      </c>
      <c r="AT99" s="187" t="s">
        <v>80</v>
      </c>
      <c r="AU99" s="187" t="s">
        <v>89</v>
      </c>
      <c r="AY99" s="186" t="s">
        <v>119</v>
      </c>
      <c r="BK99" s="188">
        <f>BK100</f>
        <v>0</v>
      </c>
    </row>
    <row r="100" spans="1:65" s="2" customFormat="1" ht="66.75" customHeight="1">
      <c r="A100" s="34"/>
      <c r="B100" s="35"/>
      <c r="C100" s="191" t="s">
        <v>174</v>
      </c>
      <c r="D100" s="191" t="s">
        <v>121</v>
      </c>
      <c r="E100" s="192" t="s">
        <v>175</v>
      </c>
      <c r="F100" s="193" t="s">
        <v>176</v>
      </c>
      <c r="G100" s="194" t="s">
        <v>124</v>
      </c>
      <c r="H100" s="195">
        <v>29.39</v>
      </c>
      <c r="I100" s="196"/>
      <c r="J100" s="197">
        <f>ROUND(I100*H100,2)</f>
        <v>0</v>
      </c>
      <c r="K100" s="198"/>
      <c r="L100" s="39"/>
      <c r="M100" s="199" t="s">
        <v>43</v>
      </c>
      <c r="N100" s="200" t="s">
        <v>52</v>
      </c>
      <c r="O100" s="64"/>
      <c r="P100" s="201">
        <f>O100*H100</f>
        <v>0</v>
      </c>
      <c r="Q100" s="201">
        <v>3.11388</v>
      </c>
      <c r="R100" s="201">
        <f>Q100*H100</f>
        <v>91.516933199999997</v>
      </c>
      <c r="S100" s="201">
        <v>0</v>
      </c>
      <c r="T100" s="202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203" t="s">
        <v>125</v>
      </c>
      <c r="AT100" s="203" t="s">
        <v>121</v>
      </c>
      <c r="AU100" s="203" t="s">
        <v>21</v>
      </c>
      <c r="AY100" s="16" t="s">
        <v>119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16" t="s">
        <v>89</v>
      </c>
      <c r="BK100" s="204">
        <f>ROUND(I100*H100,2)</f>
        <v>0</v>
      </c>
      <c r="BL100" s="16" t="s">
        <v>125</v>
      </c>
      <c r="BM100" s="203" t="s">
        <v>177</v>
      </c>
    </row>
    <row r="101" spans="1:65" s="12" customFormat="1" ht="22.9" customHeight="1">
      <c r="B101" s="175"/>
      <c r="C101" s="176"/>
      <c r="D101" s="177" t="s">
        <v>80</v>
      </c>
      <c r="E101" s="189" t="s">
        <v>125</v>
      </c>
      <c r="F101" s="189" t="s">
        <v>178</v>
      </c>
      <c r="G101" s="176"/>
      <c r="H101" s="176"/>
      <c r="I101" s="179"/>
      <c r="J101" s="190">
        <f>BK101</f>
        <v>0</v>
      </c>
      <c r="K101" s="176"/>
      <c r="L101" s="181"/>
      <c r="M101" s="182"/>
      <c r="N101" s="183"/>
      <c r="O101" s="183"/>
      <c r="P101" s="184">
        <f>SUM(P102:P107)</f>
        <v>0</v>
      </c>
      <c r="Q101" s="183"/>
      <c r="R101" s="184">
        <f>SUM(R102:R107)</f>
        <v>71.479652299999998</v>
      </c>
      <c r="S101" s="183"/>
      <c r="T101" s="185">
        <f>SUM(T102:T107)</f>
        <v>0</v>
      </c>
      <c r="AR101" s="186" t="s">
        <v>89</v>
      </c>
      <c r="AT101" s="187" t="s">
        <v>80</v>
      </c>
      <c r="AU101" s="187" t="s">
        <v>89</v>
      </c>
      <c r="AY101" s="186" t="s">
        <v>119</v>
      </c>
      <c r="BK101" s="188">
        <f>SUM(BK102:BK107)</f>
        <v>0</v>
      </c>
    </row>
    <row r="102" spans="1:65" s="2" customFormat="1" ht="33" customHeight="1">
      <c r="A102" s="34"/>
      <c r="B102" s="35"/>
      <c r="C102" s="191" t="s">
        <v>179</v>
      </c>
      <c r="D102" s="191" t="s">
        <v>121</v>
      </c>
      <c r="E102" s="192" t="s">
        <v>180</v>
      </c>
      <c r="F102" s="193" t="s">
        <v>181</v>
      </c>
      <c r="G102" s="194" t="s">
        <v>182</v>
      </c>
      <c r="H102" s="195">
        <v>28</v>
      </c>
      <c r="I102" s="196"/>
      <c r="J102" s="197">
        <f t="shared" ref="J102:J107" si="10">ROUND(I102*H102,2)</f>
        <v>0</v>
      </c>
      <c r="K102" s="198"/>
      <c r="L102" s="39"/>
      <c r="M102" s="199" t="s">
        <v>43</v>
      </c>
      <c r="N102" s="200" t="s">
        <v>52</v>
      </c>
      <c r="O102" s="64"/>
      <c r="P102" s="201">
        <f t="shared" ref="P102:P107" si="11">O102*H102</f>
        <v>0</v>
      </c>
      <c r="Q102" s="201">
        <v>0.24997</v>
      </c>
      <c r="R102" s="201">
        <f t="shared" ref="R102:R107" si="12">Q102*H102</f>
        <v>6.9991599999999998</v>
      </c>
      <c r="S102" s="201">
        <v>0</v>
      </c>
      <c r="T102" s="202">
        <f t="shared" ref="T102:T107" si="13"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203" t="s">
        <v>125</v>
      </c>
      <c r="AT102" s="203" t="s">
        <v>121</v>
      </c>
      <c r="AU102" s="203" t="s">
        <v>21</v>
      </c>
      <c r="AY102" s="16" t="s">
        <v>119</v>
      </c>
      <c r="BE102" s="204">
        <f t="shared" ref="BE102:BE107" si="14">IF(N102="základní",J102,0)</f>
        <v>0</v>
      </c>
      <c r="BF102" s="204">
        <f t="shared" ref="BF102:BF107" si="15">IF(N102="snížená",J102,0)</f>
        <v>0</v>
      </c>
      <c r="BG102" s="204">
        <f t="shared" ref="BG102:BG107" si="16">IF(N102="zákl. přenesená",J102,0)</f>
        <v>0</v>
      </c>
      <c r="BH102" s="204">
        <f t="shared" ref="BH102:BH107" si="17">IF(N102="sníž. přenesená",J102,0)</f>
        <v>0</v>
      </c>
      <c r="BI102" s="204">
        <f t="shared" ref="BI102:BI107" si="18">IF(N102="nulová",J102,0)</f>
        <v>0</v>
      </c>
      <c r="BJ102" s="16" t="s">
        <v>89</v>
      </c>
      <c r="BK102" s="204">
        <f t="shared" ref="BK102:BK107" si="19">ROUND(I102*H102,2)</f>
        <v>0</v>
      </c>
      <c r="BL102" s="16" t="s">
        <v>125</v>
      </c>
      <c r="BM102" s="203" t="s">
        <v>183</v>
      </c>
    </row>
    <row r="103" spans="1:65" s="2" customFormat="1" ht="21.75" customHeight="1">
      <c r="A103" s="34"/>
      <c r="B103" s="35"/>
      <c r="C103" s="191" t="s">
        <v>184</v>
      </c>
      <c r="D103" s="191" t="s">
        <v>121</v>
      </c>
      <c r="E103" s="192" t="s">
        <v>185</v>
      </c>
      <c r="F103" s="193" t="s">
        <v>186</v>
      </c>
      <c r="G103" s="194" t="s">
        <v>136</v>
      </c>
      <c r="H103" s="195">
        <v>70.39</v>
      </c>
      <c r="I103" s="196"/>
      <c r="J103" s="197">
        <f t="shared" si="10"/>
        <v>0</v>
      </c>
      <c r="K103" s="198"/>
      <c r="L103" s="39"/>
      <c r="M103" s="199" t="s">
        <v>43</v>
      </c>
      <c r="N103" s="200" t="s">
        <v>52</v>
      </c>
      <c r="O103" s="64"/>
      <c r="P103" s="201">
        <f t="shared" si="11"/>
        <v>0</v>
      </c>
      <c r="Q103" s="201">
        <v>0</v>
      </c>
      <c r="R103" s="201">
        <f t="shared" si="12"/>
        <v>0</v>
      </c>
      <c r="S103" s="201">
        <v>0</v>
      </c>
      <c r="T103" s="202">
        <f t="shared" si="1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203" t="s">
        <v>125</v>
      </c>
      <c r="AT103" s="203" t="s">
        <v>121</v>
      </c>
      <c r="AU103" s="203" t="s">
        <v>21</v>
      </c>
      <c r="AY103" s="16" t="s">
        <v>119</v>
      </c>
      <c r="BE103" s="204">
        <f t="shared" si="14"/>
        <v>0</v>
      </c>
      <c r="BF103" s="204">
        <f t="shared" si="15"/>
        <v>0</v>
      </c>
      <c r="BG103" s="204">
        <f t="shared" si="16"/>
        <v>0</v>
      </c>
      <c r="BH103" s="204">
        <f t="shared" si="17"/>
        <v>0</v>
      </c>
      <c r="BI103" s="204">
        <f t="shared" si="18"/>
        <v>0</v>
      </c>
      <c r="BJ103" s="16" t="s">
        <v>89</v>
      </c>
      <c r="BK103" s="204">
        <f t="shared" si="19"/>
        <v>0</v>
      </c>
      <c r="BL103" s="16" t="s">
        <v>125</v>
      </c>
      <c r="BM103" s="203" t="s">
        <v>187</v>
      </c>
    </row>
    <row r="104" spans="1:65" s="2" customFormat="1" ht="44.25" customHeight="1">
      <c r="A104" s="34"/>
      <c r="B104" s="35"/>
      <c r="C104" s="191" t="s">
        <v>188</v>
      </c>
      <c r="D104" s="191" t="s">
        <v>121</v>
      </c>
      <c r="E104" s="192" t="s">
        <v>189</v>
      </c>
      <c r="F104" s="193" t="s">
        <v>190</v>
      </c>
      <c r="G104" s="194" t="s">
        <v>124</v>
      </c>
      <c r="H104" s="195">
        <v>2.2999999999999998</v>
      </c>
      <c r="I104" s="196"/>
      <c r="J104" s="197">
        <f t="shared" si="10"/>
        <v>0</v>
      </c>
      <c r="K104" s="198"/>
      <c r="L104" s="39"/>
      <c r="M104" s="199" t="s">
        <v>43</v>
      </c>
      <c r="N104" s="200" t="s">
        <v>52</v>
      </c>
      <c r="O104" s="64"/>
      <c r="P104" s="201">
        <f t="shared" si="11"/>
        <v>0</v>
      </c>
      <c r="Q104" s="201">
        <v>2.83331</v>
      </c>
      <c r="R104" s="201">
        <f t="shared" si="12"/>
        <v>6.5166129999999995</v>
      </c>
      <c r="S104" s="201">
        <v>0</v>
      </c>
      <c r="T104" s="202">
        <f t="shared" si="1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203" t="s">
        <v>125</v>
      </c>
      <c r="AT104" s="203" t="s">
        <v>121</v>
      </c>
      <c r="AU104" s="203" t="s">
        <v>21</v>
      </c>
      <c r="AY104" s="16" t="s">
        <v>119</v>
      </c>
      <c r="BE104" s="204">
        <f t="shared" si="14"/>
        <v>0</v>
      </c>
      <c r="BF104" s="204">
        <f t="shared" si="15"/>
        <v>0</v>
      </c>
      <c r="BG104" s="204">
        <f t="shared" si="16"/>
        <v>0</v>
      </c>
      <c r="BH104" s="204">
        <f t="shared" si="17"/>
        <v>0</v>
      </c>
      <c r="BI104" s="204">
        <f t="shared" si="18"/>
        <v>0</v>
      </c>
      <c r="BJ104" s="16" t="s">
        <v>89</v>
      </c>
      <c r="BK104" s="204">
        <f t="shared" si="19"/>
        <v>0</v>
      </c>
      <c r="BL104" s="16" t="s">
        <v>125</v>
      </c>
      <c r="BM104" s="203" t="s">
        <v>191</v>
      </c>
    </row>
    <row r="105" spans="1:65" s="2" customFormat="1" ht="33" customHeight="1">
      <c r="A105" s="34"/>
      <c r="B105" s="35"/>
      <c r="C105" s="191" t="s">
        <v>192</v>
      </c>
      <c r="D105" s="191" t="s">
        <v>121</v>
      </c>
      <c r="E105" s="192" t="s">
        <v>193</v>
      </c>
      <c r="F105" s="193" t="s">
        <v>194</v>
      </c>
      <c r="G105" s="194" t="s">
        <v>124</v>
      </c>
      <c r="H105" s="195">
        <v>1.76</v>
      </c>
      <c r="I105" s="196"/>
      <c r="J105" s="197">
        <f t="shared" si="10"/>
        <v>0</v>
      </c>
      <c r="K105" s="198"/>
      <c r="L105" s="39"/>
      <c r="M105" s="199" t="s">
        <v>43</v>
      </c>
      <c r="N105" s="200" t="s">
        <v>52</v>
      </c>
      <c r="O105" s="64"/>
      <c r="P105" s="201">
        <f t="shared" si="11"/>
        <v>0</v>
      </c>
      <c r="Q105" s="201">
        <v>0</v>
      </c>
      <c r="R105" s="201">
        <f t="shared" si="12"/>
        <v>0</v>
      </c>
      <c r="S105" s="201">
        <v>0</v>
      </c>
      <c r="T105" s="202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203" t="s">
        <v>125</v>
      </c>
      <c r="AT105" s="203" t="s">
        <v>121</v>
      </c>
      <c r="AU105" s="203" t="s">
        <v>21</v>
      </c>
      <c r="AY105" s="16" t="s">
        <v>119</v>
      </c>
      <c r="BE105" s="204">
        <f t="shared" si="14"/>
        <v>0</v>
      </c>
      <c r="BF105" s="204">
        <f t="shared" si="15"/>
        <v>0</v>
      </c>
      <c r="BG105" s="204">
        <f t="shared" si="16"/>
        <v>0</v>
      </c>
      <c r="BH105" s="204">
        <f t="shared" si="17"/>
        <v>0</v>
      </c>
      <c r="BI105" s="204">
        <f t="shared" si="18"/>
        <v>0</v>
      </c>
      <c r="BJ105" s="16" t="s">
        <v>89</v>
      </c>
      <c r="BK105" s="204">
        <f t="shared" si="19"/>
        <v>0</v>
      </c>
      <c r="BL105" s="16" t="s">
        <v>125</v>
      </c>
      <c r="BM105" s="203" t="s">
        <v>195</v>
      </c>
    </row>
    <row r="106" spans="1:65" s="2" customFormat="1" ht="33" customHeight="1">
      <c r="A106" s="34"/>
      <c r="B106" s="35"/>
      <c r="C106" s="191" t="s">
        <v>196</v>
      </c>
      <c r="D106" s="191" t="s">
        <v>121</v>
      </c>
      <c r="E106" s="192" t="s">
        <v>197</v>
      </c>
      <c r="F106" s="193" t="s">
        <v>198</v>
      </c>
      <c r="G106" s="194" t="s">
        <v>136</v>
      </c>
      <c r="H106" s="195">
        <v>2.2000000000000002</v>
      </c>
      <c r="I106" s="196"/>
      <c r="J106" s="197">
        <f t="shared" si="10"/>
        <v>0</v>
      </c>
      <c r="K106" s="198"/>
      <c r="L106" s="39"/>
      <c r="M106" s="199" t="s">
        <v>43</v>
      </c>
      <c r="N106" s="200" t="s">
        <v>52</v>
      </c>
      <c r="O106" s="64"/>
      <c r="P106" s="201">
        <f t="shared" si="11"/>
        <v>0</v>
      </c>
      <c r="Q106" s="201">
        <v>6.3200000000000001E-3</v>
      </c>
      <c r="R106" s="201">
        <f t="shared" si="12"/>
        <v>1.3904000000000001E-2</v>
      </c>
      <c r="S106" s="201">
        <v>0</v>
      </c>
      <c r="T106" s="202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203" t="s">
        <v>125</v>
      </c>
      <c r="AT106" s="203" t="s">
        <v>121</v>
      </c>
      <c r="AU106" s="203" t="s">
        <v>21</v>
      </c>
      <c r="AY106" s="16" t="s">
        <v>119</v>
      </c>
      <c r="BE106" s="204">
        <f t="shared" si="14"/>
        <v>0</v>
      </c>
      <c r="BF106" s="204">
        <f t="shared" si="15"/>
        <v>0</v>
      </c>
      <c r="BG106" s="204">
        <f t="shared" si="16"/>
        <v>0</v>
      </c>
      <c r="BH106" s="204">
        <f t="shared" si="17"/>
        <v>0</v>
      </c>
      <c r="BI106" s="204">
        <f t="shared" si="18"/>
        <v>0</v>
      </c>
      <c r="BJ106" s="16" t="s">
        <v>89</v>
      </c>
      <c r="BK106" s="204">
        <f t="shared" si="19"/>
        <v>0</v>
      </c>
      <c r="BL106" s="16" t="s">
        <v>125</v>
      </c>
      <c r="BM106" s="203" t="s">
        <v>199</v>
      </c>
    </row>
    <row r="107" spans="1:65" s="2" customFormat="1" ht="33" customHeight="1">
      <c r="A107" s="34"/>
      <c r="B107" s="35"/>
      <c r="C107" s="191" t="s">
        <v>200</v>
      </c>
      <c r="D107" s="191" t="s">
        <v>121</v>
      </c>
      <c r="E107" s="192" t="s">
        <v>201</v>
      </c>
      <c r="F107" s="193" t="s">
        <v>202</v>
      </c>
      <c r="G107" s="194" t="s">
        <v>136</v>
      </c>
      <c r="H107" s="195">
        <v>70.39</v>
      </c>
      <c r="I107" s="196"/>
      <c r="J107" s="197">
        <f t="shared" si="10"/>
        <v>0</v>
      </c>
      <c r="K107" s="198"/>
      <c r="L107" s="39"/>
      <c r="M107" s="199" t="s">
        <v>43</v>
      </c>
      <c r="N107" s="200" t="s">
        <v>52</v>
      </c>
      <c r="O107" s="64"/>
      <c r="P107" s="201">
        <f t="shared" si="11"/>
        <v>0</v>
      </c>
      <c r="Q107" s="201">
        <v>0.82326999999999995</v>
      </c>
      <c r="R107" s="201">
        <f t="shared" si="12"/>
        <v>57.949975299999998</v>
      </c>
      <c r="S107" s="201">
        <v>0</v>
      </c>
      <c r="T107" s="202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203" t="s">
        <v>125</v>
      </c>
      <c r="AT107" s="203" t="s">
        <v>121</v>
      </c>
      <c r="AU107" s="203" t="s">
        <v>21</v>
      </c>
      <c r="AY107" s="16" t="s">
        <v>119</v>
      </c>
      <c r="BE107" s="204">
        <f t="shared" si="14"/>
        <v>0</v>
      </c>
      <c r="BF107" s="204">
        <f t="shared" si="15"/>
        <v>0</v>
      </c>
      <c r="BG107" s="204">
        <f t="shared" si="16"/>
        <v>0</v>
      </c>
      <c r="BH107" s="204">
        <f t="shared" si="17"/>
        <v>0</v>
      </c>
      <c r="BI107" s="204">
        <f t="shared" si="18"/>
        <v>0</v>
      </c>
      <c r="BJ107" s="16" t="s">
        <v>89</v>
      </c>
      <c r="BK107" s="204">
        <f t="shared" si="19"/>
        <v>0</v>
      </c>
      <c r="BL107" s="16" t="s">
        <v>125</v>
      </c>
      <c r="BM107" s="203" t="s">
        <v>203</v>
      </c>
    </row>
    <row r="108" spans="1:65" s="12" customFormat="1" ht="22.9" customHeight="1">
      <c r="B108" s="175"/>
      <c r="C108" s="176"/>
      <c r="D108" s="177" t="s">
        <v>80</v>
      </c>
      <c r="E108" s="189" t="s">
        <v>144</v>
      </c>
      <c r="F108" s="189" t="s">
        <v>204</v>
      </c>
      <c r="G108" s="176"/>
      <c r="H108" s="176"/>
      <c r="I108" s="179"/>
      <c r="J108" s="190">
        <f>BK108</f>
        <v>0</v>
      </c>
      <c r="K108" s="176"/>
      <c r="L108" s="181"/>
      <c r="M108" s="182"/>
      <c r="N108" s="183"/>
      <c r="O108" s="183"/>
      <c r="P108" s="184">
        <f>SUM(P109:P110)</f>
        <v>0</v>
      </c>
      <c r="Q108" s="183"/>
      <c r="R108" s="184">
        <f>SUM(R109:R110)</f>
        <v>4.6488446999999997</v>
      </c>
      <c r="S108" s="183"/>
      <c r="T108" s="185">
        <f>SUM(T109:T110)</f>
        <v>0</v>
      </c>
      <c r="AR108" s="186" t="s">
        <v>89</v>
      </c>
      <c r="AT108" s="187" t="s">
        <v>80</v>
      </c>
      <c r="AU108" s="187" t="s">
        <v>89</v>
      </c>
      <c r="AY108" s="186" t="s">
        <v>119</v>
      </c>
      <c r="BK108" s="188">
        <f>SUM(BK109:BK110)</f>
        <v>0</v>
      </c>
    </row>
    <row r="109" spans="1:65" s="2" customFormat="1" ht="33" customHeight="1">
      <c r="A109" s="34"/>
      <c r="B109" s="35"/>
      <c r="C109" s="191" t="s">
        <v>205</v>
      </c>
      <c r="D109" s="191" t="s">
        <v>121</v>
      </c>
      <c r="E109" s="192" t="s">
        <v>206</v>
      </c>
      <c r="F109" s="193" t="s">
        <v>207</v>
      </c>
      <c r="G109" s="194" t="s">
        <v>208</v>
      </c>
      <c r="H109" s="195">
        <v>10.71</v>
      </c>
      <c r="I109" s="196"/>
      <c r="J109" s="197">
        <f>ROUND(I109*H109,2)</f>
        <v>0</v>
      </c>
      <c r="K109" s="198"/>
      <c r="L109" s="39"/>
      <c r="M109" s="199" t="s">
        <v>43</v>
      </c>
      <c r="N109" s="200" t="s">
        <v>52</v>
      </c>
      <c r="O109" s="64"/>
      <c r="P109" s="201">
        <f>O109*H109</f>
        <v>0</v>
      </c>
      <c r="Q109" s="201">
        <v>0.34762999999999999</v>
      </c>
      <c r="R109" s="201">
        <f>Q109*H109</f>
        <v>3.7231173000000002</v>
      </c>
      <c r="S109" s="201">
        <v>0</v>
      </c>
      <c r="T109" s="202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203" t="s">
        <v>125</v>
      </c>
      <c r="AT109" s="203" t="s">
        <v>121</v>
      </c>
      <c r="AU109" s="203" t="s">
        <v>21</v>
      </c>
      <c r="AY109" s="16" t="s">
        <v>119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6" t="s">
        <v>89</v>
      </c>
      <c r="BK109" s="204">
        <f>ROUND(I109*H109,2)</f>
        <v>0</v>
      </c>
      <c r="BL109" s="16" t="s">
        <v>125</v>
      </c>
      <c r="BM109" s="203" t="s">
        <v>209</v>
      </c>
    </row>
    <row r="110" spans="1:65" s="2" customFormat="1" ht="33" customHeight="1">
      <c r="A110" s="34"/>
      <c r="B110" s="35"/>
      <c r="C110" s="191" t="s">
        <v>8</v>
      </c>
      <c r="D110" s="191" t="s">
        <v>121</v>
      </c>
      <c r="E110" s="192" t="s">
        <v>210</v>
      </c>
      <c r="F110" s="193" t="s">
        <v>211</v>
      </c>
      <c r="G110" s="194" t="s">
        <v>208</v>
      </c>
      <c r="H110" s="195">
        <v>2.34</v>
      </c>
      <c r="I110" s="196"/>
      <c r="J110" s="197">
        <f>ROUND(I110*H110,2)</f>
        <v>0</v>
      </c>
      <c r="K110" s="198"/>
      <c r="L110" s="39"/>
      <c r="M110" s="199" t="s">
        <v>43</v>
      </c>
      <c r="N110" s="200" t="s">
        <v>52</v>
      </c>
      <c r="O110" s="64"/>
      <c r="P110" s="201">
        <f>O110*H110</f>
        <v>0</v>
      </c>
      <c r="Q110" s="201">
        <v>0.39561000000000002</v>
      </c>
      <c r="R110" s="201">
        <f>Q110*H110</f>
        <v>0.92572739999999998</v>
      </c>
      <c r="S110" s="201">
        <v>0</v>
      </c>
      <c r="T110" s="202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203" t="s">
        <v>125</v>
      </c>
      <c r="AT110" s="203" t="s">
        <v>121</v>
      </c>
      <c r="AU110" s="203" t="s">
        <v>21</v>
      </c>
      <c r="AY110" s="16" t="s">
        <v>119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16" t="s">
        <v>89</v>
      </c>
      <c r="BK110" s="204">
        <f>ROUND(I110*H110,2)</f>
        <v>0</v>
      </c>
      <c r="BL110" s="16" t="s">
        <v>125</v>
      </c>
      <c r="BM110" s="203" t="s">
        <v>212</v>
      </c>
    </row>
    <row r="111" spans="1:65" s="12" customFormat="1" ht="22.9" customHeight="1">
      <c r="B111" s="175"/>
      <c r="C111" s="176"/>
      <c r="D111" s="177" t="s">
        <v>80</v>
      </c>
      <c r="E111" s="189" t="s">
        <v>179</v>
      </c>
      <c r="F111" s="189" t="s">
        <v>213</v>
      </c>
      <c r="G111" s="176"/>
      <c r="H111" s="176"/>
      <c r="I111" s="179"/>
      <c r="J111" s="190">
        <f>BK111</f>
        <v>0</v>
      </c>
      <c r="K111" s="176"/>
      <c r="L111" s="181"/>
      <c r="M111" s="182"/>
      <c r="N111" s="183"/>
      <c r="O111" s="183"/>
      <c r="P111" s="184">
        <f>SUM(P112:P115)</f>
        <v>0</v>
      </c>
      <c r="Q111" s="183"/>
      <c r="R111" s="184">
        <f>SUM(R112:R115)</f>
        <v>5.7620000000000005E-2</v>
      </c>
      <c r="S111" s="183"/>
      <c r="T111" s="185">
        <f>SUM(T112:T115)</f>
        <v>0</v>
      </c>
      <c r="AR111" s="186" t="s">
        <v>89</v>
      </c>
      <c r="AT111" s="187" t="s">
        <v>80</v>
      </c>
      <c r="AU111" s="187" t="s">
        <v>89</v>
      </c>
      <c r="AY111" s="186" t="s">
        <v>119</v>
      </c>
      <c r="BK111" s="188">
        <f>SUM(BK112:BK115)</f>
        <v>0</v>
      </c>
    </row>
    <row r="112" spans="1:65" s="2" customFormat="1" ht="33" customHeight="1">
      <c r="A112" s="34"/>
      <c r="B112" s="35"/>
      <c r="C112" s="191" t="s">
        <v>214</v>
      </c>
      <c r="D112" s="191" t="s">
        <v>121</v>
      </c>
      <c r="E112" s="192" t="s">
        <v>215</v>
      </c>
      <c r="F112" s="193" t="s">
        <v>216</v>
      </c>
      <c r="G112" s="194" t="s">
        <v>182</v>
      </c>
      <c r="H112" s="195">
        <v>6.7</v>
      </c>
      <c r="I112" s="196"/>
      <c r="J112" s="197">
        <f>ROUND(I112*H112,2)</f>
        <v>0</v>
      </c>
      <c r="K112" s="198"/>
      <c r="L112" s="39"/>
      <c r="M112" s="199" t="s">
        <v>43</v>
      </c>
      <c r="N112" s="200" t="s">
        <v>52</v>
      </c>
      <c r="O112" s="64"/>
      <c r="P112" s="201">
        <f>O112*H112</f>
        <v>0</v>
      </c>
      <c r="Q112" s="201">
        <v>2.0000000000000002E-5</v>
      </c>
      <c r="R112" s="201">
        <f>Q112*H112</f>
        <v>1.34E-4</v>
      </c>
      <c r="S112" s="201">
        <v>0</v>
      </c>
      <c r="T112" s="202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203" t="s">
        <v>125</v>
      </c>
      <c r="AT112" s="203" t="s">
        <v>121</v>
      </c>
      <c r="AU112" s="203" t="s">
        <v>21</v>
      </c>
      <c r="AY112" s="16" t="s">
        <v>119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6" t="s">
        <v>89</v>
      </c>
      <c r="BK112" s="204">
        <f>ROUND(I112*H112,2)</f>
        <v>0</v>
      </c>
      <c r="BL112" s="16" t="s">
        <v>125</v>
      </c>
      <c r="BM112" s="203" t="s">
        <v>217</v>
      </c>
    </row>
    <row r="113" spans="1:65" s="2" customFormat="1" ht="21.75" customHeight="1">
      <c r="A113" s="34"/>
      <c r="B113" s="35"/>
      <c r="C113" s="191" t="s">
        <v>218</v>
      </c>
      <c r="D113" s="191" t="s">
        <v>121</v>
      </c>
      <c r="E113" s="192" t="s">
        <v>219</v>
      </c>
      <c r="F113" s="193" t="s">
        <v>220</v>
      </c>
      <c r="G113" s="194" t="s">
        <v>124</v>
      </c>
      <c r="H113" s="195">
        <v>3.63</v>
      </c>
      <c r="I113" s="196"/>
      <c r="J113" s="197">
        <f>ROUND(I113*H113,2)</f>
        <v>0</v>
      </c>
      <c r="K113" s="198"/>
      <c r="L113" s="39"/>
      <c r="M113" s="199" t="s">
        <v>43</v>
      </c>
      <c r="N113" s="200" t="s">
        <v>52</v>
      </c>
      <c r="O113" s="64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203" t="s">
        <v>125</v>
      </c>
      <c r="AT113" s="203" t="s">
        <v>121</v>
      </c>
      <c r="AU113" s="203" t="s">
        <v>21</v>
      </c>
      <c r="AY113" s="16" t="s">
        <v>119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16" t="s">
        <v>89</v>
      </c>
      <c r="BK113" s="204">
        <f>ROUND(I113*H113,2)</f>
        <v>0</v>
      </c>
      <c r="BL113" s="16" t="s">
        <v>125</v>
      </c>
      <c r="BM113" s="203" t="s">
        <v>221</v>
      </c>
    </row>
    <row r="114" spans="1:65" s="2" customFormat="1" ht="16.5" customHeight="1">
      <c r="A114" s="34"/>
      <c r="B114" s="35"/>
      <c r="C114" s="191" t="s">
        <v>222</v>
      </c>
      <c r="D114" s="191" t="s">
        <v>121</v>
      </c>
      <c r="E114" s="192" t="s">
        <v>223</v>
      </c>
      <c r="F114" s="193" t="s">
        <v>224</v>
      </c>
      <c r="G114" s="194" t="s">
        <v>136</v>
      </c>
      <c r="H114" s="195">
        <v>14.3</v>
      </c>
      <c r="I114" s="196"/>
      <c r="J114" s="197">
        <f>ROUND(I114*H114,2)</f>
        <v>0</v>
      </c>
      <c r="K114" s="198"/>
      <c r="L114" s="39"/>
      <c r="M114" s="199" t="s">
        <v>43</v>
      </c>
      <c r="N114" s="200" t="s">
        <v>52</v>
      </c>
      <c r="O114" s="64"/>
      <c r="P114" s="201">
        <f>O114*H114</f>
        <v>0</v>
      </c>
      <c r="Q114" s="201">
        <v>4.0200000000000001E-3</v>
      </c>
      <c r="R114" s="201">
        <f>Q114*H114</f>
        <v>5.7486000000000002E-2</v>
      </c>
      <c r="S114" s="201">
        <v>0</v>
      </c>
      <c r="T114" s="202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203" t="s">
        <v>125</v>
      </c>
      <c r="AT114" s="203" t="s">
        <v>121</v>
      </c>
      <c r="AU114" s="203" t="s">
        <v>21</v>
      </c>
      <c r="AY114" s="16" t="s">
        <v>119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16" t="s">
        <v>89</v>
      </c>
      <c r="BK114" s="204">
        <f>ROUND(I114*H114,2)</f>
        <v>0</v>
      </c>
      <c r="BL114" s="16" t="s">
        <v>125</v>
      </c>
      <c r="BM114" s="203" t="s">
        <v>225</v>
      </c>
    </row>
    <row r="115" spans="1:65" s="2" customFormat="1" ht="16.5" customHeight="1">
      <c r="A115" s="34"/>
      <c r="B115" s="35"/>
      <c r="C115" s="231" t="s">
        <v>226</v>
      </c>
      <c r="D115" s="231" t="s">
        <v>227</v>
      </c>
      <c r="E115" s="232" t="s">
        <v>228</v>
      </c>
      <c r="F115" s="233" t="s">
        <v>229</v>
      </c>
      <c r="G115" s="234" t="s">
        <v>230</v>
      </c>
      <c r="H115" s="235">
        <v>3</v>
      </c>
      <c r="I115" s="236"/>
      <c r="J115" s="237">
        <f>ROUND(I115*H115,2)</f>
        <v>0</v>
      </c>
      <c r="K115" s="238"/>
      <c r="L115" s="239"/>
      <c r="M115" s="240" t="s">
        <v>43</v>
      </c>
      <c r="N115" s="241" t="s">
        <v>52</v>
      </c>
      <c r="O115" s="64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203" t="s">
        <v>179</v>
      </c>
      <c r="AT115" s="203" t="s">
        <v>227</v>
      </c>
      <c r="AU115" s="203" t="s">
        <v>21</v>
      </c>
      <c r="AY115" s="16" t="s">
        <v>119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16" t="s">
        <v>89</v>
      </c>
      <c r="BK115" s="204">
        <f>ROUND(I115*H115,2)</f>
        <v>0</v>
      </c>
      <c r="BL115" s="16" t="s">
        <v>125</v>
      </c>
      <c r="BM115" s="203" t="s">
        <v>231</v>
      </c>
    </row>
    <row r="116" spans="1:65" s="12" customFormat="1" ht="22.9" customHeight="1">
      <c r="B116" s="175"/>
      <c r="C116" s="176"/>
      <c r="D116" s="177" t="s">
        <v>80</v>
      </c>
      <c r="E116" s="189" t="s">
        <v>184</v>
      </c>
      <c r="F116" s="189" t="s">
        <v>232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SUM(P117:P119)</f>
        <v>0</v>
      </c>
      <c r="Q116" s="183"/>
      <c r="R116" s="184">
        <f>SUM(R117:R119)</f>
        <v>0</v>
      </c>
      <c r="S116" s="183"/>
      <c r="T116" s="185">
        <f>SUM(T117:T119)</f>
        <v>7.84</v>
      </c>
      <c r="AR116" s="186" t="s">
        <v>89</v>
      </c>
      <c r="AT116" s="187" t="s">
        <v>80</v>
      </c>
      <c r="AU116" s="187" t="s">
        <v>89</v>
      </c>
      <c r="AY116" s="186" t="s">
        <v>119</v>
      </c>
      <c r="BK116" s="188">
        <f>SUM(BK117:BK119)</f>
        <v>0</v>
      </c>
    </row>
    <row r="117" spans="1:65" s="2" customFormat="1" ht="21.75" customHeight="1">
      <c r="A117" s="34"/>
      <c r="B117" s="35"/>
      <c r="C117" s="191" t="s">
        <v>233</v>
      </c>
      <c r="D117" s="191" t="s">
        <v>121</v>
      </c>
      <c r="E117" s="192" t="s">
        <v>234</v>
      </c>
      <c r="F117" s="193" t="s">
        <v>235</v>
      </c>
      <c r="G117" s="194" t="s">
        <v>182</v>
      </c>
      <c r="H117" s="195">
        <v>16</v>
      </c>
      <c r="I117" s="196"/>
      <c r="J117" s="197">
        <f>ROUND(I117*H117,2)</f>
        <v>0</v>
      </c>
      <c r="K117" s="198"/>
      <c r="L117" s="39"/>
      <c r="M117" s="199" t="s">
        <v>43</v>
      </c>
      <c r="N117" s="200" t="s">
        <v>52</v>
      </c>
      <c r="O117" s="64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03" t="s">
        <v>125</v>
      </c>
      <c r="AT117" s="203" t="s">
        <v>121</v>
      </c>
      <c r="AU117" s="203" t="s">
        <v>21</v>
      </c>
      <c r="AY117" s="16" t="s">
        <v>119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6" t="s">
        <v>89</v>
      </c>
      <c r="BK117" s="204">
        <f>ROUND(I117*H117,2)</f>
        <v>0</v>
      </c>
      <c r="BL117" s="16" t="s">
        <v>125</v>
      </c>
      <c r="BM117" s="203" t="s">
        <v>236</v>
      </c>
    </row>
    <row r="118" spans="1:65" s="2" customFormat="1" ht="44.25" customHeight="1">
      <c r="A118" s="34"/>
      <c r="B118" s="35"/>
      <c r="C118" s="191" t="s">
        <v>7</v>
      </c>
      <c r="D118" s="191" t="s">
        <v>121</v>
      </c>
      <c r="E118" s="192" t="s">
        <v>237</v>
      </c>
      <c r="F118" s="193" t="s">
        <v>238</v>
      </c>
      <c r="G118" s="194" t="s">
        <v>182</v>
      </c>
      <c r="H118" s="195">
        <v>6</v>
      </c>
      <c r="I118" s="196"/>
      <c r="J118" s="197">
        <f>ROUND(I118*H118,2)</f>
        <v>0</v>
      </c>
      <c r="K118" s="198"/>
      <c r="L118" s="39"/>
      <c r="M118" s="199" t="s">
        <v>43</v>
      </c>
      <c r="N118" s="200" t="s">
        <v>52</v>
      </c>
      <c r="O118" s="64"/>
      <c r="P118" s="201">
        <f>O118*H118</f>
        <v>0</v>
      </c>
      <c r="Q118" s="201">
        <v>0</v>
      </c>
      <c r="R118" s="201">
        <f>Q118*H118</f>
        <v>0</v>
      </c>
      <c r="S118" s="201">
        <v>0.98</v>
      </c>
      <c r="T118" s="202">
        <f>S118*H118</f>
        <v>5.88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03" t="s">
        <v>125</v>
      </c>
      <c r="AT118" s="203" t="s">
        <v>121</v>
      </c>
      <c r="AU118" s="203" t="s">
        <v>21</v>
      </c>
      <c r="AY118" s="16" t="s">
        <v>119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6" t="s">
        <v>89</v>
      </c>
      <c r="BK118" s="204">
        <f>ROUND(I118*H118,2)</f>
        <v>0</v>
      </c>
      <c r="BL118" s="16" t="s">
        <v>125</v>
      </c>
      <c r="BM118" s="203" t="s">
        <v>239</v>
      </c>
    </row>
    <row r="119" spans="1:65" s="2" customFormat="1" ht="21.75" customHeight="1">
      <c r="A119" s="34"/>
      <c r="B119" s="35"/>
      <c r="C119" s="191" t="s">
        <v>240</v>
      </c>
      <c r="D119" s="191" t="s">
        <v>121</v>
      </c>
      <c r="E119" s="192" t="s">
        <v>241</v>
      </c>
      <c r="F119" s="193" t="s">
        <v>242</v>
      </c>
      <c r="G119" s="194" t="s">
        <v>182</v>
      </c>
      <c r="H119" s="195">
        <v>28</v>
      </c>
      <c r="I119" s="196"/>
      <c r="J119" s="197">
        <f>ROUND(I119*H119,2)</f>
        <v>0</v>
      </c>
      <c r="K119" s="198"/>
      <c r="L119" s="39"/>
      <c r="M119" s="199" t="s">
        <v>43</v>
      </c>
      <c r="N119" s="200" t="s">
        <v>52</v>
      </c>
      <c r="O119" s="64"/>
      <c r="P119" s="201">
        <f>O119*H119</f>
        <v>0</v>
      </c>
      <c r="Q119" s="201">
        <v>0</v>
      </c>
      <c r="R119" s="201">
        <f>Q119*H119</f>
        <v>0</v>
      </c>
      <c r="S119" s="201">
        <v>7.0000000000000007E-2</v>
      </c>
      <c r="T119" s="202">
        <f>S119*H119</f>
        <v>1.9600000000000002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03" t="s">
        <v>125</v>
      </c>
      <c r="AT119" s="203" t="s">
        <v>121</v>
      </c>
      <c r="AU119" s="203" t="s">
        <v>21</v>
      </c>
      <c r="AY119" s="16" t="s">
        <v>119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6" t="s">
        <v>89</v>
      </c>
      <c r="BK119" s="204">
        <f>ROUND(I119*H119,2)</f>
        <v>0</v>
      </c>
      <c r="BL119" s="16" t="s">
        <v>125</v>
      </c>
      <c r="BM119" s="203" t="s">
        <v>243</v>
      </c>
    </row>
    <row r="120" spans="1:65" s="12" customFormat="1" ht="22.9" customHeight="1">
      <c r="B120" s="175"/>
      <c r="C120" s="176"/>
      <c r="D120" s="177" t="s">
        <v>80</v>
      </c>
      <c r="E120" s="189" t="s">
        <v>244</v>
      </c>
      <c r="F120" s="189" t="s">
        <v>245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P121</f>
        <v>0</v>
      </c>
      <c r="Q120" s="183"/>
      <c r="R120" s="184">
        <f>R121</f>
        <v>0</v>
      </c>
      <c r="S120" s="183"/>
      <c r="T120" s="185">
        <f>T121</f>
        <v>0</v>
      </c>
      <c r="AR120" s="186" t="s">
        <v>89</v>
      </c>
      <c r="AT120" s="187" t="s">
        <v>80</v>
      </c>
      <c r="AU120" s="187" t="s">
        <v>89</v>
      </c>
      <c r="AY120" s="186" t="s">
        <v>119</v>
      </c>
      <c r="BK120" s="188">
        <f>BK121</f>
        <v>0</v>
      </c>
    </row>
    <row r="121" spans="1:65" s="2" customFormat="1" ht="33" customHeight="1">
      <c r="A121" s="34"/>
      <c r="B121" s="35"/>
      <c r="C121" s="191" t="s">
        <v>246</v>
      </c>
      <c r="D121" s="191" t="s">
        <v>121</v>
      </c>
      <c r="E121" s="192" t="s">
        <v>247</v>
      </c>
      <c r="F121" s="193" t="s">
        <v>248</v>
      </c>
      <c r="G121" s="194" t="s">
        <v>208</v>
      </c>
      <c r="H121" s="195">
        <v>226.46</v>
      </c>
      <c r="I121" s="196"/>
      <c r="J121" s="197">
        <f>ROUND(I121*H121,2)</f>
        <v>0</v>
      </c>
      <c r="K121" s="198"/>
      <c r="L121" s="39"/>
      <c r="M121" s="199" t="s">
        <v>43</v>
      </c>
      <c r="N121" s="200" t="s">
        <v>52</v>
      </c>
      <c r="O121" s="64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3" t="s">
        <v>125</v>
      </c>
      <c r="AT121" s="203" t="s">
        <v>121</v>
      </c>
      <c r="AU121" s="203" t="s">
        <v>21</v>
      </c>
      <c r="AY121" s="16" t="s">
        <v>119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16" t="s">
        <v>89</v>
      </c>
      <c r="BK121" s="204">
        <f>ROUND(I121*H121,2)</f>
        <v>0</v>
      </c>
      <c r="BL121" s="16" t="s">
        <v>125</v>
      </c>
      <c r="BM121" s="203" t="s">
        <v>249</v>
      </c>
    </row>
    <row r="122" spans="1:65" s="12" customFormat="1" ht="22.9" customHeight="1">
      <c r="B122" s="175"/>
      <c r="C122" s="176"/>
      <c r="D122" s="177" t="s">
        <v>80</v>
      </c>
      <c r="E122" s="189" t="s">
        <v>250</v>
      </c>
      <c r="F122" s="189" t="s">
        <v>251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P123+P124</f>
        <v>0</v>
      </c>
      <c r="Q122" s="183"/>
      <c r="R122" s="184">
        <f>R123+R124</f>
        <v>0</v>
      </c>
      <c r="S122" s="183"/>
      <c r="T122" s="185">
        <f>T123+T124</f>
        <v>0</v>
      </c>
      <c r="AR122" s="186" t="s">
        <v>89</v>
      </c>
      <c r="AT122" s="187" t="s">
        <v>80</v>
      </c>
      <c r="AU122" s="187" t="s">
        <v>89</v>
      </c>
      <c r="AY122" s="186" t="s">
        <v>119</v>
      </c>
      <c r="BK122" s="188">
        <f>BK123+BK124</f>
        <v>0</v>
      </c>
    </row>
    <row r="123" spans="1:65" s="2" customFormat="1" ht="16.5" customHeight="1">
      <c r="A123" s="34"/>
      <c r="B123" s="35"/>
      <c r="C123" s="191" t="s">
        <v>252</v>
      </c>
      <c r="D123" s="191" t="s">
        <v>121</v>
      </c>
      <c r="E123" s="192" t="s">
        <v>253</v>
      </c>
      <c r="F123" s="193" t="s">
        <v>254</v>
      </c>
      <c r="G123" s="194" t="s">
        <v>208</v>
      </c>
      <c r="H123" s="195">
        <v>14.84</v>
      </c>
      <c r="I123" s="196"/>
      <c r="J123" s="197">
        <f>ROUND(I123*H123,2)</f>
        <v>0</v>
      </c>
      <c r="K123" s="198"/>
      <c r="L123" s="39"/>
      <c r="M123" s="199" t="s">
        <v>43</v>
      </c>
      <c r="N123" s="200" t="s">
        <v>52</v>
      </c>
      <c r="O123" s="64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3" t="s">
        <v>125</v>
      </c>
      <c r="AT123" s="203" t="s">
        <v>121</v>
      </c>
      <c r="AU123" s="203" t="s">
        <v>21</v>
      </c>
      <c r="AY123" s="16" t="s">
        <v>119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6" t="s">
        <v>89</v>
      </c>
      <c r="BK123" s="204">
        <f>ROUND(I123*H123,2)</f>
        <v>0</v>
      </c>
      <c r="BL123" s="16" t="s">
        <v>125</v>
      </c>
      <c r="BM123" s="203" t="s">
        <v>255</v>
      </c>
    </row>
    <row r="124" spans="1:65" s="12" customFormat="1" ht="20.85" customHeight="1">
      <c r="B124" s="175"/>
      <c r="C124" s="176"/>
      <c r="D124" s="177" t="s">
        <v>80</v>
      </c>
      <c r="E124" s="189" t="s">
        <v>256</v>
      </c>
      <c r="F124" s="189" t="s">
        <v>257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SUM(P125:P127)</f>
        <v>0</v>
      </c>
      <c r="Q124" s="183"/>
      <c r="R124" s="184">
        <f>SUM(R125:R127)</f>
        <v>0</v>
      </c>
      <c r="S124" s="183"/>
      <c r="T124" s="185">
        <f>SUM(T125:T127)</f>
        <v>0</v>
      </c>
      <c r="AR124" s="186" t="s">
        <v>89</v>
      </c>
      <c r="AT124" s="187" t="s">
        <v>80</v>
      </c>
      <c r="AU124" s="187" t="s">
        <v>21</v>
      </c>
      <c r="AY124" s="186" t="s">
        <v>119</v>
      </c>
      <c r="BK124" s="188">
        <f>SUM(BK125:BK127)</f>
        <v>0</v>
      </c>
    </row>
    <row r="125" spans="1:65" s="2" customFormat="1" ht="21.75" customHeight="1">
      <c r="A125" s="34"/>
      <c r="B125" s="35"/>
      <c r="C125" s="191" t="s">
        <v>258</v>
      </c>
      <c r="D125" s="191" t="s">
        <v>121</v>
      </c>
      <c r="E125" s="192" t="s">
        <v>259</v>
      </c>
      <c r="F125" s="193" t="s">
        <v>260</v>
      </c>
      <c r="G125" s="194" t="s">
        <v>208</v>
      </c>
      <c r="H125" s="195">
        <v>163.24</v>
      </c>
      <c r="I125" s="196"/>
      <c r="J125" s="197">
        <f>ROUND(I125*H125,2)</f>
        <v>0</v>
      </c>
      <c r="K125" s="198"/>
      <c r="L125" s="39"/>
      <c r="M125" s="199" t="s">
        <v>43</v>
      </c>
      <c r="N125" s="200" t="s">
        <v>52</v>
      </c>
      <c r="O125" s="64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3" t="s">
        <v>125</v>
      </c>
      <c r="AT125" s="203" t="s">
        <v>121</v>
      </c>
      <c r="AU125" s="203" t="s">
        <v>133</v>
      </c>
      <c r="AY125" s="16" t="s">
        <v>119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6" t="s">
        <v>89</v>
      </c>
      <c r="BK125" s="204">
        <f>ROUND(I125*H125,2)</f>
        <v>0</v>
      </c>
      <c r="BL125" s="16" t="s">
        <v>125</v>
      </c>
      <c r="BM125" s="203" t="s">
        <v>261</v>
      </c>
    </row>
    <row r="126" spans="1:65" s="2" customFormat="1" ht="33" customHeight="1">
      <c r="A126" s="34"/>
      <c r="B126" s="35"/>
      <c r="C126" s="191" t="s">
        <v>262</v>
      </c>
      <c r="D126" s="191" t="s">
        <v>121</v>
      </c>
      <c r="E126" s="192" t="s">
        <v>263</v>
      </c>
      <c r="F126" s="193" t="s">
        <v>264</v>
      </c>
      <c r="G126" s="194" t="s">
        <v>208</v>
      </c>
      <c r="H126" s="195">
        <v>1795.64</v>
      </c>
      <c r="I126" s="196"/>
      <c r="J126" s="197">
        <f>ROUND(I126*H126,2)</f>
        <v>0</v>
      </c>
      <c r="K126" s="198"/>
      <c r="L126" s="39"/>
      <c r="M126" s="199" t="s">
        <v>43</v>
      </c>
      <c r="N126" s="200" t="s">
        <v>52</v>
      </c>
      <c r="O126" s="64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125</v>
      </c>
      <c r="AT126" s="203" t="s">
        <v>121</v>
      </c>
      <c r="AU126" s="203" t="s">
        <v>133</v>
      </c>
      <c r="AY126" s="16" t="s">
        <v>119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6" t="s">
        <v>89</v>
      </c>
      <c r="BK126" s="204">
        <f>ROUND(I126*H126,2)</f>
        <v>0</v>
      </c>
      <c r="BL126" s="16" t="s">
        <v>125</v>
      </c>
      <c r="BM126" s="203" t="s">
        <v>265</v>
      </c>
    </row>
    <row r="127" spans="1:65" s="2" customFormat="1" ht="21.75" customHeight="1">
      <c r="A127" s="34"/>
      <c r="B127" s="35"/>
      <c r="C127" s="191" t="s">
        <v>266</v>
      </c>
      <c r="D127" s="191" t="s">
        <v>121</v>
      </c>
      <c r="E127" s="192" t="s">
        <v>267</v>
      </c>
      <c r="F127" s="193" t="s">
        <v>268</v>
      </c>
      <c r="G127" s="194" t="s">
        <v>208</v>
      </c>
      <c r="H127" s="195">
        <v>14.84</v>
      </c>
      <c r="I127" s="196"/>
      <c r="J127" s="197">
        <f>ROUND(I127*H127,2)</f>
        <v>0</v>
      </c>
      <c r="K127" s="198"/>
      <c r="L127" s="39"/>
      <c r="M127" s="199" t="s">
        <v>43</v>
      </c>
      <c r="N127" s="200" t="s">
        <v>52</v>
      </c>
      <c r="O127" s="64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3" t="s">
        <v>125</v>
      </c>
      <c r="AT127" s="203" t="s">
        <v>121</v>
      </c>
      <c r="AU127" s="203" t="s">
        <v>133</v>
      </c>
      <c r="AY127" s="16" t="s">
        <v>119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6" t="s">
        <v>89</v>
      </c>
      <c r="BK127" s="204">
        <f>ROUND(I127*H127,2)</f>
        <v>0</v>
      </c>
      <c r="BL127" s="16" t="s">
        <v>125</v>
      </c>
      <c r="BM127" s="203" t="s">
        <v>269</v>
      </c>
    </row>
    <row r="128" spans="1:65" s="12" customFormat="1" ht="25.9" customHeight="1">
      <c r="B128" s="175"/>
      <c r="C128" s="176"/>
      <c r="D128" s="177" t="s">
        <v>80</v>
      </c>
      <c r="E128" s="178" t="s">
        <v>142</v>
      </c>
      <c r="F128" s="178" t="s">
        <v>143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SUM(P129:P131)</f>
        <v>0</v>
      </c>
      <c r="Q128" s="183"/>
      <c r="R128" s="184">
        <f>SUM(R129:R131)</f>
        <v>0</v>
      </c>
      <c r="S128" s="183"/>
      <c r="T128" s="185">
        <f>SUM(T129:T131)</f>
        <v>0</v>
      </c>
      <c r="AR128" s="186" t="s">
        <v>144</v>
      </c>
      <c r="AT128" s="187" t="s">
        <v>80</v>
      </c>
      <c r="AU128" s="187" t="s">
        <v>81</v>
      </c>
      <c r="AY128" s="186" t="s">
        <v>119</v>
      </c>
      <c r="BK128" s="188">
        <f>SUM(BK129:BK131)</f>
        <v>0</v>
      </c>
    </row>
    <row r="129" spans="1:65" s="2" customFormat="1" ht="16.5" customHeight="1">
      <c r="A129" s="34"/>
      <c r="B129" s="35"/>
      <c r="C129" s="191" t="s">
        <v>270</v>
      </c>
      <c r="D129" s="191" t="s">
        <v>121</v>
      </c>
      <c r="E129" s="192" t="s">
        <v>145</v>
      </c>
      <c r="F129" s="193" t="s">
        <v>146</v>
      </c>
      <c r="G129" s="194" t="s">
        <v>147</v>
      </c>
      <c r="H129" s="195">
        <v>1</v>
      </c>
      <c r="I129" s="196"/>
      <c r="J129" s="197">
        <f>ROUND(I129*H129,2)</f>
        <v>0</v>
      </c>
      <c r="K129" s="198"/>
      <c r="L129" s="39"/>
      <c r="M129" s="199" t="s">
        <v>43</v>
      </c>
      <c r="N129" s="200" t="s">
        <v>52</v>
      </c>
      <c r="O129" s="64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125</v>
      </c>
      <c r="AT129" s="203" t="s">
        <v>121</v>
      </c>
      <c r="AU129" s="203" t="s">
        <v>89</v>
      </c>
      <c r="AY129" s="16" t="s">
        <v>119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6" t="s">
        <v>89</v>
      </c>
      <c r="BK129" s="204">
        <f>ROUND(I129*H129,2)</f>
        <v>0</v>
      </c>
      <c r="BL129" s="16" t="s">
        <v>125</v>
      </c>
      <c r="BM129" s="203" t="s">
        <v>271</v>
      </c>
    </row>
    <row r="130" spans="1:65" s="13" customFormat="1" ht="11.25">
      <c r="B130" s="205"/>
      <c r="C130" s="206"/>
      <c r="D130" s="207" t="s">
        <v>127</v>
      </c>
      <c r="E130" s="208" t="s">
        <v>43</v>
      </c>
      <c r="F130" s="209" t="s">
        <v>89</v>
      </c>
      <c r="G130" s="206"/>
      <c r="H130" s="210">
        <v>1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127</v>
      </c>
      <c r="AU130" s="216" t="s">
        <v>89</v>
      </c>
      <c r="AV130" s="13" t="s">
        <v>21</v>
      </c>
      <c r="AW130" s="13" t="s">
        <v>41</v>
      </c>
      <c r="AX130" s="13" t="s">
        <v>81</v>
      </c>
      <c r="AY130" s="216" t="s">
        <v>119</v>
      </c>
    </row>
    <row r="131" spans="1:65" s="14" customFormat="1" ht="11.25">
      <c r="B131" s="217"/>
      <c r="C131" s="218"/>
      <c r="D131" s="207" t="s">
        <v>127</v>
      </c>
      <c r="E131" s="219" t="s">
        <v>43</v>
      </c>
      <c r="F131" s="220" t="s">
        <v>129</v>
      </c>
      <c r="G131" s="218"/>
      <c r="H131" s="221">
        <v>1</v>
      </c>
      <c r="I131" s="222"/>
      <c r="J131" s="218"/>
      <c r="K131" s="218"/>
      <c r="L131" s="223"/>
      <c r="M131" s="228"/>
      <c r="N131" s="229"/>
      <c r="O131" s="229"/>
      <c r="P131" s="229"/>
      <c r="Q131" s="229"/>
      <c r="R131" s="229"/>
      <c r="S131" s="229"/>
      <c r="T131" s="230"/>
      <c r="AT131" s="227" t="s">
        <v>127</v>
      </c>
      <c r="AU131" s="227" t="s">
        <v>89</v>
      </c>
      <c r="AV131" s="14" t="s">
        <v>125</v>
      </c>
      <c r="AW131" s="14" t="s">
        <v>41</v>
      </c>
      <c r="AX131" s="14" t="s">
        <v>89</v>
      </c>
      <c r="AY131" s="227" t="s">
        <v>119</v>
      </c>
    </row>
    <row r="132" spans="1:65" s="2" customFormat="1" ht="6.95" customHeight="1">
      <c r="A132" s="34"/>
      <c r="B132" s="47"/>
      <c r="C132" s="48"/>
      <c r="D132" s="48"/>
      <c r="E132" s="48"/>
      <c r="F132" s="48"/>
      <c r="G132" s="48"/>
      <c r="H132" s="48"/>
      <c r="I132" s="139"/>
      <c r="J132" s="48"/>
      <c r="K132" s="48"/>
      <c r="L132" s="39"/>
      <c r="M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</sheetData>
  <sheetProtection algorithmName="SHA-512" hashValue="an5k/zG7QLOk58LDFZjHsMm6nR9UXl3Z+ZpKZKLL4Yn6Y37meWz26sFbSeoBc2oX94B5lW9OvBuvueKmF8c7xw==" saltValue="IePf1zuV+ZXLstQmWaxkwgFy5UM4e+7JUzGNMWjlh0GlWnDrZzL+FM9h5Eg8BlEvntQPzzFEaywY66tYLY28Qw==" spinCount="100000" sheet="1" objects="1" scenarios="1" formatColumns="0" formatRows="0" autoFilter="0"/>
  <autoFilter ref="C89:K131" xr:uid="{00000000-0009-0000-0000-000002000000}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2018_28_01 - SO-01 Odstra...</vt:lpstr>
      <vt:lpstr>2018_28_02 - SO-01 Kbel-v...</vt:lpstr>
      <vt:lpstr>'2018_28_01 - SO-01 Odstra...'!Názvy_tisku</vt:lpstr>
      <vt:lpstr>'2018_28_02 - SO-01 Kbel-v...'!Názvy_tisku</vt:lpstr>
      <vt:lpstr>'Rekapitulace stavby'!Názvy_tisku</vt:lpstr>
      <vt:lpstr>'2018_28_01 - SO-01 Odstra...'!Oblast_tisku</vt:lpstr>
      <vt:lpstr>'2018_28_02 - SO-01 Kbel-v...'!Oblast_tisku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Štefan</dc:creator>
  <cp:lastModifiedBy>Taichmanová, Lenka</cp:lastModifiedBy>
  <dcterms:created xsi:type="dcterms:W3CDTF">2020-09-01T11:11:13Z</dcterms:created>
  <dcterms:modified xsi:type="dcterms:W3CDTF">2020-09-09T10:59:34Z</dcterms:modified>
</cp:coreProperties>
</file>