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7"/>
  <workbookPr/>
  <mc:AlternateContent xmlns:mc="http://schemas.openxmlformats.org/markup-compatibility/2006">
    <mc:Choice Requires="x15">
      <x15ac:absPath xmlns:x15ac="http://schemas.microsoft.com/office/spreadsheetml/2010/11/ac" url="/Users/macbookpro/Desktop/0_VVR/01_03_Sudkov_Spolkovy_dum_2025_FIN_Gastro_II_ZPR/00_ZD_Sudkov_Spolkovy_dum_GASTRO_0202025/"/>
    </mc:Choice>
  </mc:AlternateContent>
  <xr:revisionPtr revIDLastSave="0" documentId="13_ncr:1_{BA334B10-CFE3-4F49-86FA-53DF369201AD}" xr6:coauthVersionLast="47" xr6:coauthVersionMax="47" xr10:uidLastSave="{00000000-0000-0000-0000-000000000000}"/>
  <bookViews>
    <workbookView xWindow="0" yWindow="680" windowWidth="28800" windowHeight="16540" activeTab="2" xr2:uid="{00000000-000D-0000-FFFF-FFFF00000000}"/>
  </bookViews>
  <sheets>
    <sheet name="Krycí List" sheetId="1" r:id="rId1"/>
    <sheet name="Rekapitulace" sheetId="3" r:id="rId2"/>
    <sheet name="Zakázka" sheetId="4" r:id="rId3"/>
  </sheets>
  <definedNames>
    <definedName name="__290850C4_052B_4FF6_A0B3_6D189B03D21D_FIGURE__">#REF!</definedName>
    <definedName name="__290850C4_052B_4FF6_A0B3_6D189B03D21D_ITEM__">Zakázka!$A$10:$T$12</definedName>
    <definedName name="__290850C4_052B_4FF6_A0B3_6D189B03D21D_ITEM_GROUP1__">Zakázka!$A$6:$T$87</definedName>
    <definedName name="__290850C4_052B_4FF6_A0B3_6D189B03D21D_ITEM_GROUP1_RECAP__">Rekapitulace!$A$6:$G$9</definedName>
    <definedName name="__290850C4_052B_4FF6_A0B3_6D189B03D21D_ITEM_GROUP2__">Zakázka!$A$7:$T$13</definedName>
    <definedName name="__290850C4_052B_4FF6_A0B3_6D189B03D21D_ITEM_GROUP2_RECAP__">Rekapitulace!$A$7:$G$9</definedName>
    <definedName name="__290850C4_052B_4FF6_A0B3_6D189B03D21D_ITEM_GROUP3__X">Zakázka!$A$8:$T$13</definedName>
    <definedName name="__290850C4_052B_4FF6_A0B3_6D189B03D21D_ITEM_GROUP3_RECAP__">Rekapitulace!$A$8:$G$9</definedName>
    <definedName name="__290850C4_052B_4FF6_A0B3_6D189B03D21D_ITEM_GROUP4__X">Zakázka!$A$9:$T$13</definedName>
    <definedName name="__290850C4_052B_4FF6_A0B3_6D189B03D21D_ITEM_GROUP4_RECAP__">Rekapitulace!$A$9:$G$9</definedName>
    <definedName name="__290850C4_052B_4FF6_A0B3_6D189B03D21D_QBILL__">Zakázka!#REF!</definedName>
    <definedName name="__290850C4_052B_4FF6_A0B3_6D189B03D21D_QBILLFIG__">#REF!</definedName>
    <definedName name="__290850C4_052B_4FF6_A0B3_6D189B03D21D_QINDEX__">Zakázka!#REF!</definedName>
    <definedName name="GROUP_ID">Zakázka!$B$6:$B$88</definedName>
    <definedName name="ITEM_COUNTS">Zakázka!$T$6:$T$88</definedName>
    <definedName name="ITEM_FULLDESCR2">Zakázka!$X$11</definedName>
    <definedName name="ITEM_PRICES">Zakázka!$J$6:$J$88</definedName>
    <definedName name="_xlnm.Print_Titles" localSheetId="1">Rekapitulace!$4:$5</definedName>
    <definedName name="_xlnm.Print_Titles" localSheetId="2">Zakázka!$4:$5</definedName>
    <definedName name="_xlnm.Print_Area" localSheetId="0">'Krycí List'!$C$2:$F$50</definedName>
    <definedName name="_xlnm.Print_Area" localSheetId="1">Rekapitulace!$B$1:$G$19</definedName>
    <definedName name="_xlnm.Print_Area" localSheetId="2">Zakázka!$C$1:$T$88</definedName>
    <definedName name="VAT_RATES">Zakázka!$O$6:$O$88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84" i="4" l="1"/>
  <c r="N83" i="4"/>
  <c r="L83" i="4"/>
  <c r="J83" i="4"/>
  <c r="X81" i="4"/>
  <c r="N80" i="4"/>
  <c r="L80" i="4"/>
  <c r="J80" i="4"/>
  <c r="P80" i="4" s="1"/>
  <c r="Q80" i="4" s="1"/>
  <c r="X78" i="4"/>
  <c r="N77" i="4"/>
  <c r="L77" i="4"/>
  <c r="J77" i="4"/>
  <c r="P77" i="4" s="1"/>
  <c r="Q77" i="4" s="1"/>
  <c r="X75" i="4"/>
  <c r="N74" i="4"/>
  <c r="L74" i="4"/>
  <c r="J74" i="4"/>
  <c r="X72" i="4"/>
  <c r="N71" i="4"/>
  <c r="L71" i="4"/>
  <c r="J71" i="4"/>
  <c r="X69" i="4"/>
  <c r="N68" i="4"/>
  <c r="L68" i="4"/>
  <c r="J68" i="4"/>
  <c r="P68" i="4" s="1"/>
  <c r="Q68" i="4" s="1"/>
  <c r="X66" i="4"/>
  <c r="Q65" i="4"/>
  <c r="P65" i="4"/>
  <c r="N65" i="4"/>
  <c r="L65" i="4"/>
  <c r="J65" i="4"/>
  <c r="X63" i="4"/>
  <c r="P62" i="4"/>
  <c r="N62" i="4"/>
  <c r="L62" i="4"/>
  <c r="J62" i="4"/>
  <c r="Q62" i="4" s="1"/>
  <c r="X60" i="4"/>
  <c r="N59" i="4"/>
  <c r="L59" i="4"/>
  <c r="J59" i="4"/>
  <c r="X57" i="4"/>
  <c r="N56" i="4"/>
  <c r="L56" i="4"/>
  <c r="J56" i="4"/>
  <c r="P56" i="4" s="1"/>
  <c r="Q56" i="4" s="1"/>
  <c r="X54" i="4"/>
  <c r="Q53" i="4"/>
  <c r="P53" i="4"/>
  <c r="N53" i="4"/>
  <c r="L53" i="4"/>
  <c r="J53" i="4"/>
  <c r="X51" i="4"/>
  <c r="P50" i="4"/>
  <c r="N50" i="4"/>
  <c r="L50" i="4"/>
  <c r="J50" i="4"/>
  <c r="Q50" i="4" s="1"/>
  <c r="X48" i="4"/>
  <c r="N47" i="4"/>
  <c r="L47" i="4"/>
  <c r="J47" i="4"/>
  <c r="X45" i="4"/>
  <c r="N44" i="4"/>
  <c r="L44" i="4"/>
  <c r="J44" i="4"/>
  <c r="P44" i="4" s="1"/>
  <c r="Q44" i="4" s="1"/>
  <c r="X42" i="4"/>
  <c r="Q41" i="4"/>
  <c r="P41" i="4"/>
  <c r="N41" i="4"/>
  <c r="L41" i="4"/>
  <c r="J41" i="4"/>
  <c r="X39" i="4"/>
  <c r="P38" i="4"/>
  <c r="N38" i="4"/>
  <c r="L38" i="4"/>
  <c r="J38" i="4"/>
  <c r="Q38" i="4" s="1"/>
  <c r="X36" i="4"/>
  <c r="N35" i="4"/>
  <c r="L35" i="4"/>
  <c r="J35" i="4"/>
  <c r="X33" i="4"/>
  <c r="N32" i="4"/>
  <c r="L32" i="4"/>
  <c r="J32" i="4"/>
  <c r="P32" i="4" s="1"/>
  <c r="Q32" i="4" s="1"/>
  <c r="X30" i="4"/>
  <c r="P29" i="4"/>
  <c r="Q29" i="4" s="1"/>
  <c r="N29" i="4"/>
  <c r="L29" i="4"/>
  <c r="J29" i="4"/>
  <c r="X27" i="4"/>
  <c r="P26" i="4"/>
  <c r="N26" i="4"/>
  <c r="L26" i="4"/>
  <c r="J26" i="4"/>
  <c r="Q26" i="4" s="1"/>
  <c r="X24" i="4"/>
  <c r="N23" i="4"/>
  <c r="L23" i="4"/>
  <c r="L16" i="4" s="1"/>
  <c r="J23" i="4"/>
  <c r="X21" i="4"/>
  <c r="N20" i="4"/>
  <c r="L20" i="4"/>
  <c r="J20" i="4"/>
  <c r="P20" i="4" s="1"/>
  <c r="X18" i="4"/>
  <c r="P17" i="4"/>
  <c r="Q17" i="4" s="1"/>
  <c r="N17" i="4"/>
  <c r="N16" i="4" s="1"/>
  <c r="N15" i="4" s="1"/>
  <c r="N14" i="4" s="1"/>
  <c r="L17" i="4"/>
  <c r="J17" i="4"/>
  <c r="T16" i="4"/>
  <c r="J16" i="4"/>
  <c r="J15" i="4" s="1"/>
  <c r="T15" i="4"/>
  <c r="T14" i="4"/>
  <c r="X11" i="4"/>
  <c r="P10" i="4"/>
  <c r="Q10" i="4" s="1"/>
  <c r="Q9" i="4" s="1"/>
  <c r="N10" i="4"/>
  <c r="N9" i="4" s="1"/>
  <c r="N8" i="4" s="1"/>
  <c r="N7" i="4" s="1"/>
  <c r="L10" i="4"/>
  <c r="J10" i="4"/>
  <c r="T9" i="4"/>
  <c r="P9" i="4"/>
  <c r="P8" i="4" s="1"/>
  <c r="L9" i="4"/>
  <c r="J9" i="4"/>
  <c r="J8" i="4" s="1"/>
  <c r="T8" i="4"/>
  <c r="L8" i="4"/>
  <c r="L7" i="4" s="1"/>
  <c r="T7" i="4"/>
  <c r="T6" i="4"/>
  <c r="X4" i="4"/>
  <c r="C14" i="3"/>
  <c r="G12" i="3"/>
  <c r="C12" i="3"/>
  <c r="G11" i="3"/>
  <c r="G10" i="3"/>
  <c r="G9" i="3"/>
  <c r="E9" i="3"/>
  <c r="D9" i="3"/>
  <c r="C9" i="3"/>
  <c r="G8" i="3"/>
  <c r="D8" i="3"/>
  <c r="G7" i="3"/>
  <c r="G6" i="3"/>
  <c r="F43" i="1"/>
  <c r="F40" i="1"/>
  <c r="J20" i="1"/>
  <c r="J10" i="1"/>
  <c r="J9" i="1"/>
  <c r="J8" i="1"/>
  <c r="J7" i="1"/>
  <c r="A7" i="1"/>
  <c r="J4" i="1"/>
  <c r="A4" i="1" a="1"/>
  <c r="A4" i="1" s="1"/>
  <c r="E39" i="1"/>
  <c r="L15" i="4" l="1"/>
  <c r="D12" i="3"/>
  <c r="N6" i="4"/>
  <c r="C8" i="3"/>
  <c r="J7" i="4"/>
  <c r="D7" i="3"/>
  <c r="Q8" i="4"/>
  <c r="F9" i="3"/>
  <c r="P7" i="4"/>
  <c r="E8" i="3"/>
  <c r="Q20" i="4"/>
  <c r="C11" i="3"/>
  <c r="J14" i="4"/>
  <c r="C10" i="3" s="1"/>
  <c r="A5" i="1" a="1"/>
  <c r="A5" i="1" s="1"/>
  <c r="A9" i="1" s="1"/>
  <c r="A8" i="1"/>
  <c r="P74" i="4"/>
  <c r="Q74" i="4" s="1"/>
  <c r="P23" i="4"/>
  <c r="Q23" i="4" s="1"/>
  <c r="P35" i="4"/>
  <c r="Q35" i="4" s="1"/>
  <c r="P47" i="4"/>
  <c r="Q47" i="4" s="1"/>
  <c r="P59" i="4"/>
  <c r="Q59" i="4" s="1"/>
  <c r="P71" i="4"/>
  <c r="Q71" i="4" s="1"/>
  <c r="P83" i="4"/>
  <c r="Q83" i="4" s="1"/>
  <c r="Q16" i="4" l="1"/>
  <c r="Q7" i="4"/>
  <c r="F8" i="3"/>
  <c r="A6" i="1" a="1"/>
  <c r="A6" i="1" s="1"/>
  <c r="A10" i="1" s="1"/>
  <c r="A11" i="1"/>
  <c r="A14" i="1"/>
  <c r="P16" i="4"/>
  <c r="J6" i="4"/>
  <c r="C6" i="3" s="1"/>
  <c r="C7" i="3"/>
  <c r="L14" i="4"/>
  <c r="D11" i="3"/>
  <c r="A15" i="1"/>
  <c r="A12" i="1"/>
  <c r="E7" i="3"/>
  <c r="E41" i="1"/>
  <c r="D41" i="1"/>
  <c r="B17" i="3"/>
  <c r="D42" i="1"/>
  <c r="E42" i="1"/>
  <c r="C17" i="3"/>
  <c r="B16" i="3"/>
  <c r="C16" i="3"/>
  <c r="E40" i="1" l="1"/>
  <c r="E43" i="1" s="1"/>
  <c r="C15" i="3"/>
  <c r="C18" i="3" s="1"/>
  <c r="F42" i="1"/>
  <c r="F41" i="1"/>
  <c r="Q15" i="4"/>
  <c r="F12" i="3"/>
  <c r="D10" i="3"/>
  <c r="L6" i="4"/>
  <c r="D6" i="3" s="1"/>
  <c r="F7" i="3"/>
  <c r="P15" i="4"/>
  <c r="E12" i="3"/>
  <c r="A16" i="1"/>
  <c r="A13" i="1"/>
  <c r="F11" i="3" l="1"/>
  <c r="Q14" i="4"/>
  <c r="P14" i="4"/>
  <c r="E11" i="3"/>
  <c r="E10" i="3" l="1"/>
  <c r="P6" i="4"/>
  <c r="E6" i="3" s="1"/>
  <c r="F10" i="3"/>
  <c r="Q6" i="4"/>
  <c r="F6" i="3" s="1"/>
</calcChain>
</file>

<file path=xl/sharedStrings.xml><?xml version="1.0" encoding="utf-8"?>
<sst xmlns="http://schemas.openxmlformats.org/spreadsheetml/2006/main" count="312" uniqueCount="187">
  <si>
    <t>Plný popis:</t>
  </si>
  <si>
    <t>Celkem (včetně DPH)</t>
  </si>
  <si>
    <t>Celkem (bez DPH)</t>
  </si>
  <si>
    <t>DPH</t>
  </si>
  <si>
    <t>Popis</t>
  </si>
  <si>
    <t>Poř.</t>
  </si>
  <si>
    <t>Typ</t>
  </si>
  <si>
    <t>Kód</t>
  </si>
  <si>
    <t>MJ</t>
  </si>
  <si>
    <t>Výměra</t>
  </si>
  <si>
    <t>Jedn. cena</t>
  </si>
  <si>
    <t>Cena</t>
  </si>
  <si>
    <t>Jedn. hmotn.</t>
  </si>
  <si>
    <t>Hmotnost</t>
  </si>
  <si>
    <t>Jedn. suť</t>
  </si>
  <si>
    <t>Suť</t>
  </si>
  <si>
    <t>Sazba DPH</t>
  </si>
  <si>
    <t>Cena s DPH</t>
  </si>
  <si>
    <t>Komentář</t>
  </si>
  <si>
    <t>Cen. soustava</t>
  </si>
  <si>
    <t>Počet</t>
  </si>
  <si>
    <t>Počet položek</t>
  </si>
  <si>
    <t>Set column width to</t>
  </si>
  <si>
    <t>CENOVÁ NABÍDKA</t>
  </si>
  <si>
    <t>Set Column width to</t>
  </si>
  <si>
    <t>ZAKÁZKA</t>
  </si>
  <si>
    <t>Číslo:</t>
  </si>
  <si>
    <t>Frys 22/05</t>
  </si>
  <si>
    <t>Zakázka:</t>
  </si>
  <si>
    <t>Stavební úpravy objektu č.p.97, Sudkov SPOLKOVÝ DŮM</t>
  </si>
  <si>
    <t>Komentář:</t>
  </si>
  <si>
    <t>Verze:</t>
  </si>
  <si>
    <t>Dotace 25 gastro</t>
  </si>
  <si>
    <t>Komentář verze:</t>
  </si>
  <si>
    <t>Adresa:</t>
  </si>
  <si>
    <t>Sudkov č.p.97</t>
  </si>
  <si>
    <t>Datum zahájení:</t>
  </si>
  <si>
    <t>Rok:</t>
  </si>
  <si>
    <t>Datum dokončení:</t>
  </si>
  <si>
    <t>Typ Firmy</t>
  </si>
  <si>
    <t>Název</t>
  </si>
  <si>
    <t>Kontaktní osoba</t>
  </si>
  <si>
    <t>Telefon</t>
  </si>
  <si>
    <t>Zpracovatel</t>
  </si>
  <si>
    <t>Pavel Kubela</t>
  </si>
  <si>
    <t>Investor</t>
  </si>
  <si>
    <t>Obec Sudkov</t>
  </si>
  <si>
    <t>Projektant</t>
  </si>
  <si>
    <t>Jiří Frys - stavební projekce</t>
  </si>
  <si>
    <t>583215988</t>
  </si>
  <si>
    <t>Význam (funkce)</t>
  </si>
  <si>
    <t>Jméno</t>
  </si>
  <si>
    <t>REKAPITULACE</t>
  </si>
  <si>
    <t>Kód stavebního objektu</t>
  </si>
  <si>
    <t>Popis objektu</t>
  </si>
  <si>
    <t>Kód zatřídění</t>
  </si>
  <si>
    <t>Zatřídění</t>
  </si>
  <si>
    <t>SO 01-01</t>
  </si>
  <si>
    <t>Stavební práce</t>
  </si>
  <si>
    <t>SO 01-02</t>
  </si>
  <si>
    <t>Elektroinstalace</t>
  </si>
  <si>
    <t>SO 01-03</t>
  </si>
  <si>
    <t>Ústřední vytápění</t>
  </si>
  <si>
    <t>SO 01-04</t>
  </si>
  <si>
    <t>Zdravotně technické instalace</t>
  </si>
  <si>
    <t>SO 01-05</t>
  </si>
  <si>
    <t>Vzduchotechnika</t>
  </si>
  <si>
    <t>SO 01-06</t>
  </si>
  <si>
    <t>Tepelné čerpadlo a vrty</t>
  </si>
  <si>
    <t>SO 02-01</t>
  </si>
  <si>
    <t>SO 02-02</t>
  </si>
  <si>
    <t>SO 02-03</t>
  </si>
  <si>
    <t>SO 02-04</t>
  </si>
  <si>
    <t>SO 02-05</t>
  </si>
  <si>
    <t>SO 02-06</t>
  </si>
  <si>
    <t>SO 02-07</t>
  </si>
  <si>
    <t>Parkoviště, chodníky</t>
  </si>
  <si>
    <t>SO 02-08</t>
  </si>
  <si>
    <t>Rozvody VO</t>
  </si>
  <si>
    <t>Celkem (bez DPH):</t>
  </si>
  <si>
    <t>Kč</t>
  </si>
  <si>
    <t>DPH:</t>
  </si>
  <si>
    <t>Celkem (včetně DPH):</t>
  </si>
  <si>
    <t>Za zhotovitele</t>
  </si>
  <si>
    <t>Za objednatele</t>
  </si>
  <si>
    <t>Jméno :</t>
  </si>
  <si>
    <t>Datum :</t>
  </si>
  <si>
    <t>Podpis:</t>
  </si>
  <si>
    <t>Podpis :</t>
  </si>
  <si>
    <t>Poznámka :</t>
  </si>
  <si>
    <t>S</t>
  </si>
  <si>
    <t>S: Stavba</t>
  </si>
  <si>
    <t>S/SSO-01</t>
  </si>
  <si>
    <t>SSO-01: Způsobilé náklady</t>
  </si>
  <si>
    <t>S/SSO-01/SO 01-01</t>
  </si>
  <si>
    <t>SO 01-01: Stavební práce</t>
  </si>
  <si>
    <t>S/SSO-01/SO 01-01/766</t>
  </si>
  <si>
    <t>766: Konstrukce truhlářské</t>
  </si>
  <si>
    <t>S/SSO-02</t>
  </si>
  <si>
    <t>SSO-02: Nezpůsobilé náklady</t>
  </si>
  <si>
    <t>S/SSO-02/SO 02-01</t>
  </si>
  <si>
    <t>SO 02-01: Stavební práce</t>
  </si>
  <si>
    <t>S/SSO-02/SO 02-01/791</t>
  </si>
  <si>
    <t>791: Zařízení velkokuchyní</t>
  </si>
  <si>
    <t>Stavební úpravy objektu č.p.97, Sudkov SPOLKOVÝ DŮM - Dotace 25 gastro</t>
  </si>
  <si>
    <t xml:space="preserve"> </t>
  </si>
  <si>
    <t>Stavba</t>
  </si>
  <si>
    <t>Skupina objektů</t>
  </si>
  <si>
    <t>Objekt</t>
  </si>
  <si>
    <t>Oddíl</t>
  </si>
  <si>
    <t>SP</t>
  </si>
  <si>
    <t>766-KL1</t>
  </si>
  <si>
    <t>D+M, Kuchyňská linka s prac. deskou dl. 3095mm, šířky 600+300mm, dle výkresu č.D20, vestavěný nerez dřez</t>
  </si>
  <si>
    <t>kus</t>
  </si>
  <si>
    <t>VLASTNÍ</t>
  </si>
  <si>
    <t>---</t>
  </si>
  <si>
    <t>H</t>
  </si>
  <si>
    <t>791-01</t>
  </si>
  <si>
    <t>Myčka nádobí dvouplášťová</t>
  </si>
  <si>
    <t>791-02</t>
  </si>
  <si>
    <t>Mycí stůl dvoudřez s policí a prostorem pro myčku 1600x700x900mm</t>
  </si>
  <si>
    <t>791-03</t>
  </si>
  <si>
    <t>Sprcha tlaková na nádobí - páková baterie</t>
  </si>
  <si>
    <t>791-05</t>
  </si>
  <si>
    <t>Pracovní stůl s dvěma policemi - rohový 1100x1100x900 mm</t>
  </si>
  <si>
    <t>791-06</t>
  </si>
  <si>
    <t>Mikrovlnná trouba - manuál</t>
  </si>
  <si>
    <t>791-07</t>
  </si>
  <si>
    <t>Váha gastro</t>
  </si>
  <si>
    <t>791-08</t>
  </si>
  <si>
    <t>Hot-dog 4 trny</t>
  </si>
  <si>
    <t>791-09</t>
  </si>
  <si>
    <t>Ohřívač uzenin</t>
  </si>
  <si>
    <t>791-10</t>
  </si>
  <si>
    <t>Indukční plotna</t>
  </si>
  <si>
    <t>791-11</t>
  </si>
  <si>
    <t>Pracovní stůl s dvěma policemi 1300x700x900 mm</t>
  </si>
  <si>
    <t>791-12</t>
  </si>
  <si>
    <t>Kontaktní gril hladký elektrický</t>
  </si>
  <si>
    <t>791-13</t>
  </si>
  <si>
    <t>Vodní lázeň s kohoutem</t>
  </si>
  <si>
    <t>791-14</t>
  </si>
  <si>
    <t>Chladící stůl 4x šuplík, dřez a baterie</t>
  </si>
  <si>
    <t>791-15</t>
  </si>
  <si>
    <t>Chladící skříň</t>
  </si>
  <si>
    <t>791-17</t>
  </si>
  <si>
    <t>Skříň mrazicí</t>
  </si>
  <si>
    <t>791-20</t>
  </si>
  <si>
    <t>Chladicí skříň prosklené dveře</t>
  </si>
  <si>
    <t>791-21</t>
  </si>
  <si>
    <t>Výrobník ledu</t>
  </si>
  <si>
    <t>791-22</t>
  </si>
  <si>
    <t>Automatický kávovar s lednicí</t>
  </si>
  <si>
    <t>791-23</t>
  </si>
  <si>
    <t>Myčka skla dvouplášťová, změkčovač</t>
  </si>
  <si>
    <t>791-26</t>
  </si>
  <si>
    <t>Chladící vitrína 2 POLICE</t>
  </si>
  <si>
    <t>791-28</t>
  </si>
  <si>
    <t>Vinotéka</t>
  </si>
  <si>
    <t>MP</t>
  </si>
  <si>
    <t>791-59</t>
  </si>
  <si>
    <t>Instalace - instalace nové technologie</t>
  </si>
  <si>
    <t>soubor</t>
  </si>
  <si>
    <t>791-60</t>
  </si>
  <si>
    <t>D+M, Lednice malá kombinovaná, nerez</t>
  </si>
  <si>
    <t>Celonerezový mycí stůl se dvěma lisovanými dřezy je postaven na svařovaném podnoží z uzavřených profilů min. 40 x 40, které jsou opatřeny seřiditelnými patkami 
- spodní police 
- prostor pro myčku vlevo 
- pracovní deska s prolisem 
- zadní lem</t>
  </si>
  <si>
    <t>Sprcha s pákovou baterií pro regulaci studené a 
teplé vody, navíc vybavena napouštěcím ramínkem ze sprchy. 
tlakovou sprchou 
tlakovou hadicí a vyvažovací pružinou 
úchytem na zeď a háčkem na sprchu 
max. průtok (3 bar): max. 17 l/min. 
max. tlak: 5 bar 
upevňovací otvor pro baterii: min. Ø30 mm. - max.Ø32 mm. 
Model pro montáž do desky pracovního stolu</t>
  </si>
  <si>
    <t>Celonerezový pracovní stůl se dvěma policemi je postaven na svařovaném podnoží z uzavřených profilů min. 40 x 40, které jsou opatřeny seřiditelnými patkami. Ve spodní části je podnoží zpevněno roštovou policí pevně spojenou s nohami stolu. Pracovní deska, stejně jako police stolu, je zhotovena z plechu tl. min. 1 mm jakosti 17240 
- zadní lemy</t>
  </si>
  <si>
    <t xml:space="preserve">Kompaktní mikrovlnná trouba. 
- plně nastavitelná úroveň výkonu 100 – 1000 W 
- min. 4 stupně výkonu – 1000 W (vysoká), 500 W (střední), 
100 W (nízká), rozmrazování 340 W 
- manuální ovládání 
- 1 magnetron umístěný pod prostorem na vaření                                            
- prostor pro vaření z ušlechtilé oceli s keramickým dnem 
- nerezové provedení 
Ovládací panel je vybaven: 
- timerem max. 30 minut (mechanický) 
- knoflíkem s regulací výkonu a tlačítkem pro spuštění 
cyklu vaření 
Technické údaje: 
- napětí: 230 V 
- příkon: max. 1,49 kW 
- výkon: min. 500 W/1000 W/rozmraz.340 W 
- počet magnetronů: 1 
- objem: min. 22 l 
- rozměr vnitřní: min. 330 x 330 x 200 mm 
- rozměr vnější: cca 510 x 360 x 306 mm </t>
  </si>
  <si>
    <t>Jednoduchá profesionální váha pro kuchyně, výrobny, 
sklady do 6kg. 
Při váživosti do 3kg přesnost 1g a od 3kg do 6kg
přesnost 2g. 
S provozem na síť i akumulátor 
Charakteristika: 
Funkce: tárování; nulování 
Automatické vypínání 
Indikace vybití baterie 
V ceně váhy je ověření, nerezová miska a síťový adaptér. 
Technická data: 
Váživost (kg): 3;6 
Dílek - přesnost (g): 1;2 
Rozměr vážní plochy (mm): min. 190x230 
Certifikace: pro obchodní vážení - ES ověření 
Napájení váhy: AC 230V/ adaptér DC 9V 
Provedení vážní plochy: nerez 
Provedení konstrukce: plast 
Provedení (materiál): plast/nerez 
Alternativní napájení: vestavěný hermetický akumulátor 6V 
Displej: LCD numerický s LED podsvícením, výška číslic 
min. 25mm - operátorský 
LCD numerický s LED podsvícením, výška číslic min. 20mm - 
zákaznický 
Délka provozu na baterii: min. 100 hod. 
Prostředí: suché; prašné; vlhké 
Provozní teplota: min. 0°C » +40°C 
Příkon: max. 0,5 W 
Rozměr váhy š x v x h (mm): cca 235 x 130 x 240 
Umístění displejů: na těle váhy pod miskou</t>
  </si>
  <si>
    <t>- čtyřtrnový ohřívač rohlíků z leštěného hliníku o min. průměru 
25 mm a délce min. 190 mm 
- celonerezové provedení 
- příkon max. 0,1 kW 
- režim rychlého ohřevu 
- kontrolka chodu 
- nahřátí na 100 °C 
- pojistný termostat 
- stupeň krytí ovládacích prvků IPX4 
- příkon max. 100W 
- rozměry cca 300x260x290mm</t>
  </si>
  <si>
    <t>- kapacita GN ½ - 150 mm 
- celonerezové provedení 
- příkon max. 1 kW 
- topná tělesa pod vanou 
- odklopné víko 
- falešné děrované dno 
- kontrolka chodu a nahřátí 
- ovládání teploty nádoby regulačním knoflíkem min. v rozsahu 30 – 90 °C 
- pojistný termostat 
- stupeň krytí ovládacích prvků IPX4 
- napájení 230V 1N 
- rozměry cca 269x329x244mm</t>
  </si>
  <si>
    <t>Indukční plotna. 
- model s plochou varnou plochou 
- funguje na principu feromagnetické indukce 
- úspora elektrické energie – automatické vypnutí po 
sejmutí varné nádoby z indukční plotny 
- při ohřevu prázdné nádoby se automaticky aktivuje 
ochrana proti přehřátí a indukční plotna se vypne 
- nerezové provedení 
Technické parametry 
- napětí 230 V 
- příkon max. 3,5 kW 
- počet regulovatelných zón min. 1 
- počet varných ploch min. 1 
- rozměr desky min. 280 x 280 mm 
- rozměr (š.hl.v.) cca 330 x 425 x 105 mm</t>
  </si>
  <si>
    <t xml:space="preserve">Celonerezový pracovní stůl se dvěma policemi je postaven na svařovaném podnoží z uzavřených profilů min. 40 x 40, které jsou opatřeny seřiditelnými patkami. Ve spodní části je podnoží zpevněno roštovou policí pevně spojenou s nohami stolu. Pracovní deska, stejně jako police stolu, je zhotovena z plechu tl. min. 1 mm jakosti 17240.	</t>
  </si>
  <si>
    <t>Technické údaje: 
Rozměry šxhxv: cca 409x407x186 mm 
Příkon elektrický: min. 3 kW 
Napájení: 230 V / 1N - 50 Hz 
Stupeň krytí ovládacích prvků: IPX4 
Materiál: Nerez 
Kontrolky: chodu a nahřátí 
Povrchová úprava: pískovaný povrch bez povlaku 
Maximální teplota zařízení: 300 °C 
Minimální teplota zařízení: 50 °C 
Rozměr grilovací desky [mm x mm]: min. 365 x 240 
Tloušťka grilovací desky [mm]: min. 8.00 
Zásuvka na odpadní tuk: Ano 
Společné ovládání horní a spodní desky 
Rovnoměrné rozložení tepla: Ano 
Typ povrchu zařízení: Hladký</t>
  </si>
  <si>
    <t>Technické údaje: 
Provedení: elektrické 
Napájení: 230 V 
Příkon: max. 1,2 kW 
Rozměry šxhxv: 335x563x275 mm 
Centrální vypínač: ano 
Kontrolka chodu: ano 
Provedení pláště: nerez 18/10 
Regulace teploty: min. 65 - 90°C 
Regulace výkonu: min. 5 poloh 
Rozměry vany: GN 1/1 - 200 mm 
Výpustní kohout: ano</t>
  </si>
  <si>
    <t>- Vnitřní i vnější opláštění vyrobeno z nerezové oceli (vyjma zadního panelu). 
- Izolace tlakem vstřikovaného PU o síle min. 50 mm a hustotě min. 40 kg/m3, bez CFC. 
- chlazení nuceným, optimalizovaným oběhem vzduchu. 
- termostat s displejem pro elektronické řízení teploty a odmrazování. 
- Akustický alarm v případě déle otevřených dveří. 
- Dveře se systémem automatického dovírání a fixací v otevřené poloze. 
- Vyjímatelné, výškově nastavitelné, oplastované ocelové rošty o rozměru 530 x 330 mm (GN 1/1) pro snadné čištění. 
- Perforované nerezové koše zásuvek s nosností až min. 40 kg. 
- Zadní lem 
Technické údaje: 
- Rozměry:  cca 1342x700x850mm 
- Pracovní teplota: min. od 0 °C do +8 °C 
- Klimatická třída: B 
- Hrubý objem: min. 274l 
- Napájení: 230V 1N 
- Příkon: max. 203W 
- Počet sekcí: min. 2 
- Počet zásuvek: 4 
- Dřez 
- Baterie</t>
  </si>
  <si>
    <t>Chladicí skříň je ideální pro 
náročné gastronomické provozy a je vybavena 
nastavitelnými policemi s nosností až 15 kg na polici. 
Chladicí skříň je vybavena chlazením s ventilátorem a 
teplotu lze snadno nastavit na digitálním termostatu.  
Technické údaje: 
Teplotní rozsah: min. -2 až +8 °C 
Klimatická třída: max. 4 
Hrubý / čistý objem: min. 361 / 350 l 
Hustota izolace: min. 38 kg/m³ 
Nožky / nohy: 2 nastavitelné nožky 
Kolečka: 2 pojezdové válečky 
Exteriér: Bílá 
Zámek: Ano 
Počet a typ dveří: 1 křídlové plné dveře 
Změna otevírání dveří: Ano 
Počet a typ polic: 4 roštové police bílé 
Maximální zatížení polic: min. 110 kg/m² 
Typ ovládání: Elektronické 
Typ chlazení: S pomocným ventilátorem 
Typ odtávání: Automatické, cyklus vypnutí 
Chladivo
Energetická třída: A 
Příkon: max. 80 W 
Napětí / Frekvence: 220-240/50 V/Hz 
Hlučnost: max. 45 dB(A) 
Vnitřní rozměry (ŠxHxV): cca 510 x 485 x 1620 mm 
Vnější rozměry (ŠxHxV): cca 600 x 615 x 1855 mm</t>
  </si>
  <si>
    <t>Technické údaje: 
Teplotní rozsah: min. -24 až -10 °C 
Klimatická třída: 4 
Hrubý / čistý objem: min. 400 / 340 l 
Nožky / nohy: 4 nastavitelné nožky 
Kolečka: 2 pojezdové válečky 
Exteriér: Bílá 
Zámek: Ano 
Počet a typ dveří: 1 křídlové plné dveře 
Změna otevírání dveří: Ano 
Počet a typ polic: 6 mrazicí police, nenastavitelné 
Maximální zatížení polic: min. 110 kg/m² 
Typ ovládání: Elektronické 
Typ chlazení: Statické 
Typ odtávání: Manuální 
Chladivo
Termometr: Ano 
Roční spotřeba: max. 840 kWh/rok 
Příkon: max. 150 W 
Napětí / Frekvence: 220-240/50 V/Hz 
Hlučnost: max. 40 dB(A) 
Vnější rozměry (ŠxHxV): cca 600 x 585 x 1855 mm, Vnitřní rozměry (ŠxHxV): cca 484 x 470 x 1620 mm</t>
  </si>
  <si>
    <t>Technické údaje: 
Teplotní rozsah: min. +2 až +10 °C 
Klimatická třída: 4 
Hrubý / čistý objem: min. 372 / 347 l 
Plechovky 330 ml: min. 455 ks 
Plechovky 500 ml: min. 301 ks 
Lahve 330 ml: min. 217 ks 
Lahve 500 ml PET: min. 217 ks 
Nožky / nohy: 2 nastavitelné nožky 
Kolečka: 2 pojezdové válečky 
Exteriér: Bílá 
Interiér: ABS 
Vnitřní osvětlení: LED 
Zámek: Ano 
Počet a typ dveří: 1 křídlové prosklené dveře 
Změna otevírání dveří: Ano 
Počet a typ polic: 5 roštové police bílé 
Maximální zatížení polic: 196 kg/m² 
Typ ovládání: Mechanické 
Typ chlazení: S pomocným ventilátorem 
Typ odtávání: Automatické 
Chladivo 
Termometr: Ano 
Energetická třída: B 
Roční spotřeba: max. 821 kWh/rok 
Příkon: max. 295 W 
Napětí / Frekvence: 220-240/50 V/Hz 
Hlučnost: max. 45 dB(A) 
Vnější rozměry (ŠxHxV): cca 595 x 640 x 1980 mm</t>
  </si>
  <si>
    <t>Výrobník ledu je v celonerezovém provedení,kromě dvířek, 
která jsou vyrobena z ABS plastu. Výrobník s vodním 
chlazením je vhodný pro vestavění do baru s min.nároky na 
potřebný prostor. Led je vytvářen nástřikem do formových “kalíšků” 
kovovými tryskami. Provedení A=vzduchem chlazený / 
W=vodou chlazený (doporučen pro umístění se špatnou 
cirkulací vzduchu pro chlazení agregátu) 
Napájení: 230 V/1N/50 HZ 
Příkon: max. 270 W 
Šířka: cca 387 mm 
Hloubka: cca 470 mm 
Výška: cca 687 mm 
Provedení: nerez/plast 
Automatický mycí systém CS: ano 
Druh chlazení: W - vodou 
Izolovací zatahovací dveře: ano 
Kapacita zásobníků: min. 9 kg 
Max. výkon za 24 h: 30 kg 
Přívod vody: pr. 3/4 
Spínač ON/OFF: ano 
Spotřeba vody: max. 12 l/kg 
Systém výroby ledu: nástřikový 
Teplota okolí (min./max.): cca +10/+43°C 
Teplota vody (min./max.): cca +3/+32°C 
Tvar ledu: kalíšek 17 g</t>
  </si>
  <si>
    <t>Dotykovým displej: Ano
Funkce automatického čištění a dekalcifikace: Ano
Nastavitelná síla kávy: Ano
Minilednice: Ano, Rozměry: cca 303x580x511 
Příkon: max. 2700W 
Napájení: 230V 
Mlecí kameny: ocelové 
Integrovaný kapučinátor: ANO 
Energeticky úsporný režim: ANO 
Napojení na vodovodní řád: ANO 
Počet programovatelných nápojů: 20 
Výškově nastavitelná výpust kávy: ANO 
Příprava 2 šálků kávy: ANO 
Automatické čištění: ANO 
Zásobník na zrnkovou kávu: min. 1000g 
Objem odpadního zásobníku: min. 35 porcí 
Zásobník vody: min. 8l</t>
  </si>
  <si>
    <t>Dvouplášťové myčky na sklo s novým 
intuitivním elektronickým ovládáním a LED displejem 
zobrazujícím teploty vany a bojleru, mycí cyklus a další 
provozní hlášení a případná alarmová hlášení. K dispozici 
jsou 4 různě dlouhé mycí programy dle potřeby, typu 
nádobí, stavu znečistění. Funkce měkkého startu, která 
poskytuje ochranu extra křehkým předmětům.  
Myčka obsahuje 
elektronické ovládání touch (T), odpadové čerpadlo (PS) a 
dávkovače mycího a oplachového prostředku (DDE). 
Studený oplach (na konci cyklu) pro pivní sklo (FS). 
Vestavěný změkčovač vody (D). 
Technické údaje: 
Provedení: dvouplášťové 
Napájení: 230 V 
Příkon: max. 3,2 kW 
Šířka: cca 460 mm 
Hloubka: cca 545 mm 
Výška: cca 715 mm 
Odpadové čerpadlo: ano 
Změkčovač vody vestavěný: ano 
Studený oplach: ano 
Výbava: T/D/PS 
Dávkovač mycího prostředku: ano 
Thermostop: ano 
Dveřní mikrospínač: ano 
Horní mycí / oplachové rameno: ano / ano 
Mycí čerpadlo: max. 400 W (min. 185 l/min.) 
Mycí cyklus: min. 60 / 90 / 120 / 180 sec. 
Objem bojleru: min. 3,4 l 
Objem vany: min. 15,5 l 
Ovládání: elektronické Touch (LED) 
Příkon bojleru: max. 2,80 kW 
Příkon vany: max. 1,25 kW 
Rozměr koše: 400 x 400 mm 
Spodní mycí / oplachové rameno: ano / ano 
Spotřeba vody na cyklus: max. 1,8 l 
Výkon košů: min. 60/40/30/20 ks/h, Zásuvná výška: min. 305 mm</t>
  </si>
  <si>
    <t>Technický popis 
- Celonerezová konstrukce. 
- Posuvná prosklená dvířka s nerezovými průběžnými 
madly, dvojitým izolačním sklem a ložiskovým pojezdem na 
kolečkách pro snadné a časté otevírání. 
- Dvířka je možné rychle a jednoduše sundat pro 
každodenní údržbu 
- LED osvětlení                                                                                                                    
- Ventilované chlazení (s různým počtem ventilátorů dle 
typu vitríny) a výparníkem umístěným v dolní části 
- Technologie variabilní regulace cirkulace vzduchu, která 
umožňuje uchovávání různých druhů potravin dle 
servisního nastavení. 
Technické specifikace 
- Umístění agregátu dole 
- Možnost připojení na externí agregát ano 
- Regulace teploty od min. +4 °C 
- Provedení vestavné 
- Chlazení dynamické 
- Pohyb chladu vyfukuje se zespoda 
- Standardní počet polic 1/2/3 
- Variabilní výška polic ne 
- Prosklený strop ano 
- Prosklené strany 4 
- Dno vitríny s nasávacími/výfukovými otvory, není možno plně zakrýt 
- Osvětlení LED 
- Příkon max. 400W/560W/620W/ 720W 
- Rozměry cca 800x700x500mm</t>
  </si>
  <si>
    <t>Technické údaje: 
Teplotní rozsah: min. +5 až +22 °C 
Klimatická třída: 4 
Hrubý / čistý objem: min. 414 / 368 l 
Lahve vína 750 ml: min. 197 ks 
Nožky / nohy: Nastavitelné nožky 
Kolečka: 2 pojezdové válečky 
Exteriér: Stříbrná 
Interiér: Černá 
Vnitřní osvětlení: Ano 
Zámek: Ano 
Počet a typ dveří: 1 křídlové prosklené dveře 
Změna otevírání dveří: Ano 
Počet a typ polic: 6 dřevěné police na víno 
Maximální zatížení polic: 85 kg/m² 
Typ ovládání: Elektronické 
Typ chlazení: Ventilované 
Typ odtávání: Automatické 
Chladivo
Termometr: Ano 
Energetická třída: min. G 
Roční spotřeba: max. 175 kWh/rok 
Příkon: 200 W 
Napětí / Frekvence: 220-240/50 V/Hz 
Hlučnost: max. 39 dB(A) 
Vnější rozměry (ŠxHxV): cca 595 x 610 x 1850 mm</t>
  </si>
  <si>
    <t>Výhody: 
- Energetická třída C – lednice je úsporná 
- Celkový užitný objem min. 107 litrů 
- 4hvězdičkový mrazák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Výsuvný transparentní box na ovoce a zeleninu 
- Úsporné LED osvětlení 
- Nastavitelné police z tvrzeného skla 
- Tichý chod – max. 37 dB 
- Elegantní nerezové provedení 
- Chladivo
- Rozměry: cca 84,5 × 54,9 × 55,7 cm 
- Spotřeba: max. 87 kWh/rok 
- Počet stupňů teploty: min. 1–7</t>
  </si>
  <si>
    <t>Dvouplášťové myčky nádobí a skla s 
novým intuitivním elektronickým ovládáním a LED 
displejem zobrazujícím teploty vany a bojleru, mycí cyklus 
a další provozní hlášení a případná alarmová hlášení. K 
dispozici jsou 4 různě dlouhé mycí programy dle potřeby, 
typu nádobí, stavu znečistění. Funkce měkkého startu, 
která poskytuje ochranu extra křehkým předmětům.  
Myčka v základní výbavě obsahuje elektronické ovládání touch (T),  
odpadové čerpadlo (PS) a dávkovače mycího a oplachového 
prostředku (DDE). 
BT = systém BREAK TANK s přídavným oplachovým 
čerpadlem 
FS = studený oplach (na konci cyklu) pro pivní sklo 
Technické údaje: 
Provedení: dvouplášťové 
Napájení: 400 V 
Příkon: max. 5,15 kW 
Šířka: 595 mm 
Odpadové čerpadlo: ano 
Oplachový systém s Break Tank: ano 
Oplachové čerpadlo: ano 
Studený oplach: ano 
Výbava: T/BT/PS 
Dávkovač mycího prostředku: ano 
Dávkovač oplachového prostředku: ano 
Thermostop: ano 
Dveřní mikrospínač: ano 
Horní mycí / oplachové rameno: ano / ano 
Mycí čerpadlo: max. 650 W (min. 340 l/min.) 
Mycí cyklus: min. 60 / 90 / 120 / 180 sec. 
Objem bojleru: min. 5,7 l 
Objem vany: min. 27 l 
Ovládání: elektronické Touch (LED) 
Příkon bojleru: max. 4,5 kW 
Příkon vany: max. 2,7 kW 
Rozměr koše: 500 x 500 mm 
Spodní mycí / oplachové rameno: ano / ano, Spotřeba vody na cyklus: max. 2,3 l, Výkon košů: min. 60/40/30/20 ks/h, Zásuvná výška: min. 310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</si>
</sst>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#,##0_);[Red]\-\ #,##0_);&quot;–&quot;??;_(@_)"/>
    <numFmt numFmtId="165" formatCode="_(#,##0.00_);[Red]\-\ #,##0.00_);&quot;–&quot;??;_(@_)"/>
    <numFmt numFmtId="166" formatCode="_(#,##0.000_);[Red]\-\ #,##0.000_);&quot;–&quot;??;_(@_)"/>
    <numFmt numFmtId="167" formatCode="yyyy"/>
  </numFmts>
  <fonts count="26" x14ac:knownFonts="1"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6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sz val="6"/>
      <color rgb="FF0070C0"/>
      <name val="Arial"/>
      <family val="2"/>
      <charset val="238"/>
    </font>
    <font>
      <sz val="6"/>
      <color rgb="FF777777"/>
      <name val="Arial"/>
      <family val="2"/>
      <charset val="238"/>
    </font>
    <font>
      <sz val="6"/>
      <color rgb="FF000000"/>
      <name val="Arial"/>
      <family val="2"/>
      <charset val="238"/>
    </font>
    <font>
      <b/>
      <sz val="13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u/>
      <sz val="8"/>
      <color rgb="FF000000"/>
      <name val="Arial"/>
      <family val="2"/>
      <charset val="238"/>
    </font>
    <font>
      <b/>
      <sz val="6"/>
      <color rgb="FF000000"/>
      <name val="Arial"/>
      <family val="2"/>
      <charset val="238"/>
    </font>
    <font>
      <sz val="6"/>
      <color rgb="FFFF0000"/>
      <name val="Arial"/>
      <family val="2"/>
      <charset val="238"/>
    </font>
    <font>
      <b/>
      <u/>
      <sz val="6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C00000"/>
      <name val="Arial"/>
      <family val="2"/>
      <charset val="238"/>
    </font>
    <font>
      <b/>
      <sz val="8"/>
      <color rgb="FFCC0000"/>
      <name val="Arial"/>
      <family val="2"/>
      <charset val="238"/>
    </font>
    <font>
      <sz val="9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DDDDDD"/>
        <bgColor auto="1"/>
      </patternFill>
    </fill>
  </fills>
  <borders count="13">
    <border>
      <left/>
      <right/>
      <top/>
      <bottom/>
      <diagonal/>
    </border>
    <border>
      <left/>
      <right/>
      <top/>
      <bottom style="thin">
        <color rgb="FFDB303B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DB303B"/>
      </top>
      <bottom/>
      <diagonal/>
    </border>
    <border>
      <left/>
      <right/>
      <top style="thin">
        <color rgb="FFDB303B"/>
      </top>
      <bottom style="thin">
        <color rgb="FFDB303B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thin">
        <color rgb="FFDB303B"/>
      </bottom>
      <diagonal/>
    </border>
    <border>
      <left/>
      <right/>
      <top style="thin">
        <color rgb="FFDB303B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medium">
        <color rgb="FFDB303B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0" fillId="3" borderId="0" xfId="0" applyFont="1" applyFill="1"/>
    <xf numFmtId="0" fontId="10" fillId="0" borderId="0" xfId="0" applyFont="1" applyAlignment="1">
      <alignment horizontal="left" vertical="top" wrapText="1"/>
    </xf>
    <xf numFmtId="0" fontId="14" fillId="0" borderId="0" xfId="0" applyFont="1"/>
    <xf numFmtId="0" fontId="4" fillId="0" borderId="0" xfId="0" applyFont="1"/>
    <xf numFmtId="0" fontId="15" fillId="0" borderId="0" xfId="0" applyFont="1"/>
    <xf numFmtId="0" fontId="16" fillId="0" borderId="0" xfId="0" applyFont="1"/>
    <xf numFmtId="0" fontId="14" fillId="2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8" fillId="2" borderId="0" xfId="0" applyFont="1" applyFill="1" applyAlignment="1">
      <alignment horizontal="center"/>
    </xf>
    <xf numFmtId="0" fontId="1" fillId="0" borderId="4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1" fillId="0" borderId="0" xfId="0" applyFont="1"/>
    <xf numFmtId="49" fontId="6" fillId="0" borderId="0" xfId="0" applyNumberFormat="1" applyFont="1" applyAlignment="1">
      <alignment horizontal="right" vertical="top" wrapText="1"/>
    </xf>
    <xf numFmtId="49" fontId="20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right" vertical="top"/>
    </xf>
    <xf numFmtId="14" fontId="20" fillId="0" borderId="0" xfId="0" applyNumberFormat="1" applyFont="1" applyAlignment="1">
      <alignment horizontal="left" vertical="top"/>
    </xf>
    <xf numFmtId="167" fontId="20" fillId="0" borderId="0" xfId="0" applyNumberFormat="1" applyFont="1" applyAlignment="1">
      <alignment horizontal="left" vertical="top"/>
    </xf>
    <xf numFmtId="0" fontId="17" fillId="0" borderId="0" xfId="0" applyFont="1" applyAlignment="1">
      <alignment horizontal="right" vertical="top"/>
    </xf>
    <xf numFmtId="167" fontId="13" fillId="0" borderId="0" xfId="0" applyNumberFormat="1" applyFont="1" applyAlignment="1">
      <alignment horizontal="left" vertical="top"/>
    </xf>
    <xf numFmtId="14" fontId="13" fillId="0" borderId="0" xfId="0" applyNumberFormat="1" applyFont="1" applyAlignment="1">
      <alignment horizontal="left" vertical="top"/>
    </xf>
    <xf numFmtId="0" fontId="22" fillId="0" borderId="5" xfId="0" applyFont="1" applyBorder="1" applyAlignment="1">
      <alignment horizontal="center"/>
    </xf>
    <xf numFmtId="49" fontId="20" fillId="0" borderId="6" xfId="0" applyNumberFormat="1" applyFont="1" applyBorder="1" applyAlignment="1">
      <alignment horizontal="left" vertical="top" wrapText="1"/>
    </xf>
    <xf numFmtId="49" fontId="20" fillId="0" borderId="7" xfId="0" applyNumberFormat="1" applyFont="1" applyBorder="1" applyAlignment="1">
      <alignment horizontal="left" vertical="top" wrapText="1"/>
    </xf>
    <xf numFmtId="49" fontId="20" fillId="0" borderId="3" xfId="0" applyNumberFormat="1" applyFont="1" applyBorder="1" applyAlignment="1">
      <alignment horizontal="left" vertical="top" wrapText="1"/>
    </xf>
    <xf numFmtId="49" fontId="13" fillId="0" borderId="8" xfId="0" applyNumberFormat="1" applyFont="1" applyBorder="1"/>
    <xf numFmtId="49" fontId="4" fillId="0" borderId="0" xfId="0" applyNumberFormat="1" applyFont="1" applyAlignment="1">
      <alignment wrapText="1"/>
    </xf>
    <xf numFmtId="49" fontId="13" fillId="0" borderId="9" xfId="0" applyNumberFormat="1" applyFont="1" applyBorder="1"/>
    <xf numFmtId="16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23" fillId="0" borderId="0" xfId="0" applyFont="1"/>
    <xf numFmtId="164" fontId="20" fillId="0" borderId="0" xfId="0" applyNumberFormat="1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24" fillId="0" borderId="0" xfId="0" applyFont="1"/>
    <xf numFmtId="0" fontId="25" fillId="0" borderId="0" xfId="0" applyFont="1"/>
    <xf numFmtId="0" fontId="6" fillId="0" borderId="1" xfId="0" applyFont="1" applyBorder="1" applyAlignment="1">
      <alignment horizontal="right" vertical="top"/>
    </xf>
    <xf numFmtId="164" fontId="20" fillId="0" borderId="1" xfId="0" applyNumberFormat="1" applyFont="1" applyBorder="1" applyAlignment="1">
      <alignment horizontal="right" vertical="top"/>
    </xf>
    <xf numFmtId="0" fontId="20" fillId="0" borderId="1" xfId="0" applyFont="1" applyBorder="1" applyAlignment="1">
      <alignment horizontal="left" vertical="top"/>
    </xf>
    <xf numFmtId="0" fontId="16" fillId="0" borderId="0" xfId="0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0" fillId="0" borderId="11" xfId="0" applyFont="1" applyBorder="1" applyAlignment="1">
      <alignment horizontal="left" vertical="top"/>
    </xf>
    <xf numFmtId="49" fontId="20" fillId="0" borderId="0" xfId="0" applyNumberFormat="1" applyFont="1" applyAlignment="1">
      <alignment horizontal="left" vertical="top"/>
    </xf>
    <xf numFmtId="0" fontId="4" fillId="0" borderId="12" xfId="0" applyFont="1" applyBorder="1"/>
    <xf numFmtId="49" fontId="9" fillId="0" borderId="0" xfId="0" applyNumberFormat="1" applyFont="1"/>
    <xf numFmtId="49" fontId="10" fillId="0" borderId="0" xfId="0" applyNumberFormat="1" applyFont="1"/>
    <xf numFmtId="49" fontId="10" fillId="0" borderId="0" xfId="0" applyNumberFormat="1" applyFont="1" applyAlignment="1">
      <alignment horizontal="left" vertical="top" wrapText="1"/>
    </xf>
    <xf numFmtId="49" fontId="10" fillId="0" borderId="1" xfId="0" applyNumberFormat="1" applyFont="1" applyBorder="1"/>
    <xf numFmtId="164" fontId="10" fillId="0" borderId="0" xfId="0" applyNumberFormat="1" applyFont="1"/>
    <xf numFmtId="164" fontId="10" fillId="0" borderId="1" xfId="0" applyNumberFormat="1" applyFont="1" applyBorder="1"/>
    <xf numFmtId="166" fontId="10" fillId="0" borderId="0" xfId="0" applyNumberFormat="1" applyFont="1"/>
    <xf numFmtId="166" fontId="11" fillId="0" borderId="0" xfId="0" applyNumberFormat="1" applyFont="1"/>
    <xf numFmtId="166" fontId="10" fillId="0" borderId="1" xfId="0" applyNumberFormat="1" applyFont="1" applyBorder="1"/>
    <xf numFmtId="164" fontId="11" fillId="0" borderId="0" xfId="0" applyNumberFormat="1" applyFont="1"/>
    <xf numFmtId="1" fontId="10" fillId="0" borderId="0" xfId="0" applyNumberFormat="1" applyFont="1"/>
    <xf numFmtId="1" fontId="11" fillId="0" borderId="0" xfId="0" applyNumberFormat="1" applyFont="1"/>
    <xf numFmtId="1" fontId="10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6" fontId="3" fillId="0" borderId="0" xfId="0" applyNumberFormat="1" applyFont="1"/>
    <xf numFmtId="164" fontId="3" fillId="0" borderId="0" xfId="0" applyNumberFormat="1" applyFont="1"/>
    <xf numFmtId="1" fontId="3" fillId="0" borderId="0" xfId="0" applyNumberFormat="1" applyFont="1"/>
    <xf numFmtId="49" fontId="3" fillId="0" borderId="0" xfId="0" applyNumberFormat="1" applyFont="1" applyAlignment="1">
      <alignment horizontal="left" vertical="top" indent="1"/>
    </xf>
    <xf numFmtId="49" fontId="2" fillId="0" borderId="0" xfId="0" applyNumberFormat="1" applyFont="1" applyAlignment="1">
      <alignment horizontal="left" vertical="top" indent="1"/>
    </xf>
    <xf numFmtId="164" fontId="2" fillId="0" borderId="0" xfId="0" applyNumberFormat="1" applyFont="1" applyAlignment="1">
      <alignment horizontal="right" vertical="top"/>
    </xf>
    <xf numFmtId="166" fontId="2" fillId="0" borderId="0" xfId="0" applyNumberFormat="1" applyFont="1"/>
    <xf numFmtId="164" fontId="2" fillId="0" borderId="0" xfId="0" applyNumberFormat="1" applyFont="1"/>
    <xf numFmtId="1" fontId="2" fillId="0" borderId="0" xfId="0" applyNumberFormat="1" applyFont="1"/>
    <xf numFmtId="49" fontId="2" fillId="0" borderId="1" xfId="0" applyNumberFormat="1" applyFont="1" applyBorder="1" applyAlignment="1">
      <alignment horizontal="left" vertical="top" indent="1"/>
    </xf>
    <xf numFmtId="164" fontId="2" fillId="0" borderId="1" xfId="0" applyNumberFormat="1" applyFont="1" applyBorder="1" applyAlignment="1">
      <alignment horizontal="right" vertical="top"/>
    </xf>
    <xf numFmtId="166" fontId="2" fillId="0" borderId="1" xfId="0" applyNumberFormat="1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49" fontId="6" fillId="0" borderId="0" xfId="0" applyNumberFormat="1" applyFont="1" applyAlignment="1">
      <alignment horizontal="left" vertical="top" wrapText="1"/>
    </xf>
    <xf numFmtId="166" fontId="6" fillId="0" borderId="0" xfId="0" applyNumberFormat="1" applyFont="1" applyAlignment="1">
      <alignment horizontal="right" vertical="top"/>
    </xf>
    <xf numFmtId="1" fontId="6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left" vertical="top" wrapText="1" indent="1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 indent="2"/>
    </xf>
    <xf numFmtId="164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1" fontId="5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 indent="3"/>
    </xf>
    <xf numFmtId="0" fontId="1" fillId="0" borderId="0" xfId="0" applyFont="1" applyAlignment="1">
      <alignment horizontal="center" vertical="top"/>
    </xf>
    <xf numFmtId="1" fontId="9" fillId="0" borderId="0" xfId="0" applyNumberFormat="1" applyFont="1"/>
    <xf numFmtId="49" fontId="11" fillId="0" borderId="0" xfId="0" applyNumberFormat="1" applyFont="1"/>
    <xf numFmtId="165" fontId="10" fillId="0" borderId="0" xfId="0" applyNumberFormat="1" applyFont="1"/>
    <xf numFmtId="49" fontId="9" fillId="2" borderId="0" xfId="0" applyNumberFormat="1" applyFont="1" applyFill="1" applyAlignment="1">
      <alignment horizontal="center"/>
    </xf>
    <xf numFmtId="49" fontId="9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/>
    </xf>
    <xf numFmtId="1" fontId="6" fillId="0" borderId="0" xfId="0" applyNumberFormat="1" applyFont="1"/>
    <xf numFmtId="49" fontId="6" fillId="0" borderId="0" xfId="0" applyNumberFormat="1" applyFont="1"/>
    <xf numFmtId="166" fontId="6" fillId="0" borderId="0" xfId="0" applyNumberFormat="1" applyFont="1"/>
    <xf numFmtId="165" fontId="6" fillId="0" borderId="0" xfId="0" applyNumberFormat="1" applyFont="1"/>
    <xf numFmtId="164" fontId="6" fillId="0" borderId="0" xfId="0" applyNumberFormat="1" applyFont="1"/>
    <xf numFmtId="1" fontId="5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Alignment="1">
      <alignment horizontal="left" vertical="top" wrapText="1"/>
    </xf>
    <xf numFmtId="166" fontId="5" fillId="0" borderId="0" xfId="0" applyNumberFormat="1" applyFont="1"/>
    <xf numFmtId="165" fontId="5" fillId="0" borderId="0" xfId="0" applyNumberFormat="1" applyFont="1"/>
    <xf numFmtId="164" fontId="5" fillId="0" borderId="0" xfId="0" applyNumberFormat="1" applyFont="1"/>
    <xf numFmtId="1" fontId="8" fillId="0" borderId="0" xfId="0" applyNumberFormat="1" applyFont="1" applyAlignment="1">
      <alignment horizontal="right" vertical="top"/>
    </xf>
    <xf numFmtId="1" fontId="8" fillId="0" borderId="2" xfId="0" applyNumberFormat="1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center" vertical="top"/>
    </xf>
    <xf numFmtId="49" fontId="8" fillId="0" borderId="3" xfId="0" applyNumberFormat="1" applyFont="1" applyBorder="1" applyAlignment="1">
      <alignment horizontal="right" vertical="top"/>
    </xf>
    <xf numFmtId="49" fontId="8" fillId="0" borderId="3" xfId="0" applyNumberFormat="1" applyFont="1" applyBorder="1" applyAlignment="1">
      <alignment horizontal="left" vertical="top" wrapText="1"/>
    </xf>
    <xf numFmtId="166" fontId="8" fillId="0" borderId="3" xfId="0" applyNumberFormat="1" applyFont="1" applyBorder="1" applyAlignment="1">
      <alignment horizontal="right" vertical="top"/>
    </xf>
    <xf numFmtId="165" fontId="8" fillId="0" borderId="3" xfId="0" applyNumberFormat="1" applyFont="1" applyBorder="1" applyAlignment="1" applyProtection="1">
      <alignment horizontal="right" vertical="top"/>
      <protection locked="0"/>
    </xf>
    <xf numFmtId="164" fontId="8" fillId="0" borderId="3" xfId="0" applyNumberFormat="1" applyFont="1" applyBorder="1" applyAlignment="1">
      <alignment horizontal="right" vertical="top"/>
    </xf>
    <xf numFmtId="49" fontId="8" fillId="0" borderId="3" xfId="0" applyNumberFormat="1" applyFont="1" applyBorder="1" applyAlignment="1">
      <alignment horizontal="left" vertical="top"/>
    </xf>
    <xf numFmtId="1" fontId="8" fillId="0" borderId="3" xfId="0" applyNumberFormat="1" applyFont="1" applyBorder="1" applyAlignment="1">
      <alignment horizontal="right" vertical="top"/>
    </xf>
    <xf numFmtId="0" fontId="7" fillId="0" borderId="0" xfId="0" applyFont="1"/>
    <xf numFmtId="1" fontId="7" fillId="0" borderId="0" xfId="0" applyNumberFormat="1" applyFont="1"/>
    <xf numFmtId="49" fontId="7" fillId="0" borderId="0" xfId="0" applyNumberFormat="1" applyFont="1"/>
    <xf numFmtId="49" fontId="7" fillId="0" borderId="0" xfId="0" applyNumberFormat="1" applyFont="1" applyAlignment="1">
      <alignment horizontal="left" vertical="top" wrapText="1"/>
    </xf>
    <xf numFmtId="166" fontId="7" fillId="0" borderId="0" xfId="0" applyNumberFormat="1" applyFont="1"/>
    <xf numFmtId="164" fontId="7" fillId="0" borderId="0" xfId="0" applyNumberFormat="1" applyFont="1"/>
    <xf numFmtId="49" fontId="7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right"/>
    </xf>
    <xf numFmtId="49" fontId="20" fillId="0" borderId="7" xfId="0" applyNumberFormat="1" applyFont="1" applyBorder="1" applyAlignment="1">
      <alignment horizontal="left" vertical="top" wrapText="1"/>
    </xf>
    <xf numFmtId="49" fontId="20" fillId="0" borderId="3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49" fontId="20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horizontal="center"/>
    </xf>
    <xf numFmtId="49" fontId="20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 vertical="top" wrapText="1"/>
    </xf>
    <xf numFmtId="166" fontId="7" fillId="0" borderId="0" xfId="0" applyNumberFormat="1" applyFont="1" applyAlignment="1">
      <alignment horizontal="left" vertical="top" wrapText="1"/>
    </xf>
    <xf numFmtId="165" fontId="7" fillId="0" borderId="0" xfId="0" applyNumberFormat="1" applyFont="1" applyAlignment="1">
      <alignment horizontal="left" vertical="top" wrapText="1"/>
    </xf>
    <xf numFmtId="164" fontId="7" fillId="0" borderId="0" xfId="0" applyNumberFormat="1" applyFont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J64"/>
  <sheetViews>
    <sheetView showGridLines="0" topLeftCell="B1" zoomScaleNormal="100" workbookViewId="0">
      <selection activeCell="C3" sqref="C3"/>
    </sheetView>
  </sheetViews>
  <sheetFormatPr baseColWidth="10" defaultColWidth="9.1640625" defaultRowHeight="10" x14ac:dyDescent="0.15"/>
  <cols>
    <col min="1" max="1" width="9.5" style="7" hidden="1" customWidth="1"/>
    <col min="2" max="2" width="4.6640625" style="7" customWidth="1"/>
    <col min="3" max="6" width="32.6640625" style="7" customWidth="1"/>
    <col min="7" max="9" width="9.1640625" style="7"/>
    <col min="10" max="10" width="96" style="7" hidden="1" customWidth="1"/>
    <col min="11" max="16384" width="9.1640625" style="7"/>
  </cols>
  <sheetData>
    <row r="2" spans="1:10" s="12" customFormat="1" ht="17" x14ac:dyDescent="0.2">
      <c r="C2" s="143" t="s">
        <v>23</v>
      </c>
      <c r="D2" s="143"/>
      <c r="E2" s="143"/>
      <c r="F2" s="143"/>
      <c r="J2" s="16" t="s">
        <v>24</v>
      </c>
    </row>
    <row r="3" spans="1:10" x14ac:dyDescent="0.15">
      <c r="A3" s="10">
        <v>0</v>
      </c>
      <c r="C3" s="17"/>
      <c r="D3" s="17"/>
      <c r="E3" s="17"/>
      <c r="F3" s="17"/>
      <c r="G3" s="6"/>
      <c r="H3" s="6"/>
      <c r="J3" s="18"/>
    </row>
    <row r="4" spans="1:10" s="1" customFormat="1" ht="16" x14ac:dyDescent="0.2">
      <c r="A4" s="1">
        <f t="array" ref="A4">INDEX(VAT_RATES,MATCH(0,COUNTIF($A$2:A3,VAT_RATES),0))</f>
        <v>21</v>
      </c>
      <c r="C4" s="19"/>
      <c r="D4" s="147" t="s">
        <v>25</v>
      </c>
      <c r="E4" s="147"/>
      <c r="F4" s="19"/>
      <c r="J4" s="20">
        <f ca="1">CELL("width",D2)+CELL("width",E2)+CELL("width",F2)</f>
        <v>96</v>
      </c>
    </row>
    <row r="5" spans="1:10" x14ac:dyDescent="0.15">
      <c r="A5" s="7" t="e">
        <f t="array" ref="A5">INDEX(VAT_RATES,MATCH(0,COUNTIF($A$2:A4,VAT_RATES),0))</f>
        <v>#N/A</v>
      </c>
      <c r="C5" s="21"/>
      <c r="D5" s="17"/>
      <c r="E5" s="22"/>
      <c r="F5" s="21"/>
      <c r="H5" s="6"/>
      <c r="J5" s="9"/>
    </row>
    <row r="6" spans="1:10" s="13" customFormat="1" ht="12" x14ac:dyDescent="0.15">
      <c r="A6" s="13" t="e">
        <f t="array" ref="A6">INDEX(VAT_RATES,MATCH(0,COUNTIF($A$2:A5,VAT_RATES),0))</f>
        <v>#N/A</v>
      </c>
      <c r="C6" s="23" t="s">
        <v>26</v>
      </c>
      <c r="D6" s="145" t="s">
        <v>27</v>
      </c>
      <c r="E6" s="146"/>
      <c r="F6" s="146"/>
      <c r="H6" s="24"/>
    </row>
    <row r="7" spans="1:10" s="13" customFormat="1" ht="13" x14ac:dyDescent="0.15">
      <c r="A7" s="13">
        <f>SUMIF(GROUP_ID,"",ITEM_PRICES)</f>
        <v>0</v>
      </c>
      <c r="C7" s="25" t="s">
        <v>28</v>
      </c>
      <c r="D7" s="144" t="s">
        <v>29</v>
      </c>
      <c r="E7" s="144"/>
      <c r="F7" s="144"/>
      <c r="H7" s="24"/>
      <c r="J7" s="27" t="str">
        <f>D7</f>
        <v>Stavební úpravy objektu č.p.97, Sudkov SPOLKOVÝ DŮM</v>
      </c>
    </row>
    <row r="8" spans="1:10" s="13" customFormat="1" ht="12" x14ac:dyDescent="0.15">
      <c r="A8" s="13">
        <f>IF(ISNUMBER($A$4),SUMIF(VAT_RATES,$A$4,ITEM_PRICES),0)</f>
        <v>0</v>
      </c>
      <c r="C8" s="28" t="s">
        <v>30</v>
      </c>
      <c r="D8" s="144"/>
      <c r="E8" s="144"/>
      <c r="F8" s="144"/>
      <c r="H8" s="24"/>
      <c r="J8" s="27">
        <f>D8</f>
        <v>0</v>
      </c>
    </row>
    <row r="9" spans="1:10" s="13" customFormat="1" ht="13" x14ac:dyDescent="0.15">
      <c r="A9" s="13">
        <f>IF(ISNUMBER($A$5),SUMIF(VAT_RATES,$A$5,ITEM_PRICES),0)</f>
        <v>0</v>
      </c>
      <c r="C9" s="28" t="s">
        <v>31</v>
      </c>
      <c r="D9" s="144" t="s">
        <v>32</v>
      </c>
      <c r="E9" s="144"/>
      <c r="F9" s="144"/>
      <c r="H9" s="24"/>
      <c r="J9" s="27" t="str">
        <f>D9</f>
        <v>Dotace 25 gastro</v>
      </c>
    </row>
    <row r="10" spans="1:10" s="13" customFormat="1" ht="12" x14ac:dyDescent="0.15">
      <c r="A10" s="13">
        <f>IF(ISNUMBER($A$6),SUMIF(VAT_RATES,$A$6,ITEM_PRICES),0)</f>
        <v>0</v>
      </c>
      <c r="C10" s="28" t="s">
        <v>33</v>
      </c>
      <c r="D10" s="144"/>
      <c r="E10" s="144"/>
      <c r="F10" s="144"/>
      <c r="H10" s="24"/>
      <c r="J10" s="27">
        <f>D10</f>
        <v>0</v>
      </c>
    </row>
    <row r="11" spans="1:10" s="13" customFormat="1" ht="13" x14ac:dyDescent="0.15">
      <c r="A11" s="13" t="str">
        <f>IF($A8=0,"","DPH " &amp; $A4 &amp; " % ze základny: " &amp; TEXT($A8,"# ##0")&amp;":")</f>
        <v/>
      </c>
      <c r="C11" s="28" t="s">
        <v>34</v>
      </c>
      <c r="D11" s="26" t="s">
        <v>35</v>
      </c>
      <c r="E11" s="28" t="s">
        <v>36</v>
      </c>
      <c r="F11" s="29">
        <v>45708</v>
      </c>
      <c r="H11" s="24"/>
      <c r="J11" s="24"/>
    </row>
    <row r="12" spans="1:10" s="13" customFormat="1" ht="12" x14ac:dyDescent="0.15">
      <c r="A12" s="13" t="str">
        <f>IF($A9=0,"","DPH " &amp; $A5 &amp; " % ze základny: " &amp; TEXT($A9,"# ##0")&amp;":")</f>
        <v/>
      </c>
      <c r="C12" s="28" t="s">
        <v>37</v>
      </c>
      <c r="D12" s="30">
        <v>44701.340307106482</v>
      </c>
      <c r="E12" s="28" t="s">
        <v>38</v>
      </c>
      <c r="F12" s="29"/>
      <c r="H12" s="24"/>
    </row>
    <row r="13" spans="1:10" x14ac:dyDescent="0.15">
      <c r="A13" s="10" t="str">
        <f>IF($A10=0,"","DPH " &amp; $A6 &amp; " % ze základny: " &amp; TEXT($A10,"# ##0")&amp;":")</f>
        <v/>
      </c>
      <c r="C13" s="31"/>
      <c r="D13" s="32"/>
      <c r="E13" s="31"/>
      <c r="F13" s="33"/>
      <c r="H13" s="6"/>
    </row>
    <row r="14" spans="1:10" ht="11" x14ac:dyDescent="0.15">
      <c r="A14" s="10" t="str">
        <f>IF($A8=0,"",$A8*$A4/100)</f>
        <v/>
      </c>
      <c r="C14" s="34" t="s">
        <v>39</v>
      </c>
      <c r="D14" s="34" t="s">
        <v>40</v>
      </c>
      <c r="E14" s="34" t="s">
        <v>41</v>
      </c>
      <c r="F14" s="34" t="s">
        <v>42</v>
      </c>
      <c r="H14" s="6"/>
    </row>
    <row r="15" spans="1:10" s="13" customFormat="1" ht="13" x14ac:dyDescent="0.15">
      <c r="A15" s="13" t="str">
        <f>IF($A9=0,"",$A9*$A5/100)</f>
        <v/>
      </c>
      <c r="C15" s="35" t="s">
        <v>43</v>
      </c>
      <c r="D15" s="36" t="s">
        <v>44</v>
      </c>
      <c r="E15" s="36"/>
      <c r="F15" s="37"/>
      <c r="H15" s="24"/>
    </row>
    <row r="16" spans="1:10" s="13" customFormat="1" ht="13" x14ac:dyDescent="0.15">
      <c r="A16" s="13" t="str">
        <f>IF($A10=0,"",$A10*$A6/100)</f>
        <v/>
      </c>
      <c r="C16" s="35" t="s">
        <v>45</v>
      </c>
      <c r="D16" s="36" t="s">
        <v>46</v>
      </c>
      <c r="E16" s="36"/>
      <c r="F16" s="37"/>
      <c r="H16" s="24"/>
    </row>
    <row r="17" spans="3:10" s="13" customFormat="1" ht="13" x14ac:dyDescent="0.15">
      <c r="C17" s="35" t="s">
        <v>47</v>
      </c>
      <c r="D17" s="36" t="s">
        <v>48</v>
      </c>
      <c r="E17" s="36"/>
      <c r="F17" s="37" t="s">
        <v>49</v>
      </c>
      <c r="H17" s="24"/>
    </row>
    <row r="18" spans="3:10" x14ac:dyDescent="0.15">
      <c r="C18" s="38"/>
      <c r="D18" s="38"/>
      <c r="E18" s="38"/>
      <c r="F18" s="38"/>
      <c r="H18" s="6"/>
    </row>
    <row r="19" spans="3:10" ht="11" x14ac:dyDescent="0.15">
      <c r="C19" s="34" t="s">
        <v>50</v>
      </c>
      <c r="D19" s="141" t="s">
        <v>51</v>
      </c>
      <c r="E19" s="141"/>
      <c r="F19" s="141"/>
      <c r="H19" s="6"/>
    </row>
    <row r="20" spans="3:10" s="13" customFormat="1" ht="13" x14ac:dyDescent="0.15">
      <c r="C20" s="35" t="s">
        <v>43</v>
      </c>
      <c r="D20" s="138" t="s">
        <v>44</v>
      </c>
      <c r="E20" s="138"/>
      <c r="F20" s="139"/>
      <c r="H20" s="24"/>
      <c r="J20" s="39" t="str">
        <f>D20</f>
        <v>Pavel Kubela</v>
      </c>
    </row>
    <row r="21" spans="3:10" x14ac:dyDescent="0.15">
      <c r="C21" s="40"/>
      <c r="D21" s="40"/>
      <c r="E21" s="40"/>
      <c r="F21" s="40"/>
      <c r="H21" s="6"/>
    </row>
    <row r="22" spans="3:10" s="1" customFormat="1" ht="16" x14ac:dyDescent="0.2">
      <c r="C22" s="140" t="s">
        <v>52</v>
      </c>
      <c r="D22" s="140"/>
      <c r="E22" s="140"/>
      <c r="F22" s="140"/>
    </row>
    <row r="23" spans="3:10" ht="11" x14ac:dyDescent="0.15">
      <c r="C23" s="34" t="s">
        <v>53</v>
      </c>
      <c r="D23" s="34" t="s">
        <v>54</v>
      </c>
      <c r="E23" s="34" t="s">
        <v>55</v>
      </c>
      <c r="F23" s="34" t="s">
        <v>56</v>
      </c>
      <c r="H23" s="6"/>
    </row>
    <row r="24" spans="3:10" s="13" customFormat="1" ht="13" x14ac:dyDescent="0.15">
      <c r="C24" s="35" t="s">
        <v>57</v>
      </c>
      <c r="D24" s="36" t="s">
        <v>58</v>
      </c>
      <c r="E24" s="36"/>
      <c r="F24" s="37"/>
      <c r="H24" s="24"/>
    </row>
    <row r="25" spans="3:10" s="13" customFormat="1" ht="13" x14ac:dyDescent="0.15">
      <c r="C25" s="35" t="s">
        <v>59</v>
      </c>
      <c r="D25" s="36" t="s">
        <v>60</v>
      </c>
      <c r="E25" s="36"/>
      <c r="F25" s="37"/>
      <c r="H25" s="24"/>
    </row>
    <row r="26" spans="3:10" s="13" customFormat="1" ht="13" x14ac:dyDescent="0.15">
      <c r="C26" s="35" t="s">
        <v>61</v>
      </c>
      <c r="D26" s="36" t="s">
        <v>62</v>
      </c>
      <c r="E26" s="36"/>
      <c r="F26" s="37"/>
      <c r="H26" s="24"/>
    </row>
    <row r="27" spans="3:10" s="13" customFormat="1" ht="13" x14ac:dyDescent="0.15">
      <c r="C27" s="35" t="s">
        <v>63</v>
      </c>
      <c r="D27" s="36" t="s">
        <v>64</v>
      </c>
      <c r="E27" s="36"/>
      <c r="F27" s="37"/>
      <c r="H27" s="24"/>
    </row>
    <row r="28" spans="3:10" s="13" customFormat="1" ht="13" x14ac:dyDescent="0.15">
      <c r="C28" s="35" t="s">
        <v>65</v>
      </c>
      <c r="D28" s="36" t="s">
        <v>66</v>
      </c>
      <c r="E28" s="36"/>
      <c r="F28" s="37"/>
      <c r="H28" s="24"/>
    </row>
    <row r="29" spans="3:10" s="13" customFormat="1" ht="13" x14ac:dyDescent="0.15">
      <c r="C29" s="35" t="s">
        <v>67</v>
      </c>
      <c r="D29" s="36" t="s">
        <v>68</v>
      </c>
      <c r="E29" s="36"/>
      <c r="F29" s="37"/>
      <c r="H29" s="24"/>
    </row>
    <row r="30" spans="3:10" s="13" customFormat="1" ht="13" x14ac:dyDescent="0.15">
      <c r="C30" s="35" t="s">
        <v>69</v>
      </c>
      <c r="D30" s="36" t="s">
        <v>58</v>
      </c>
      <c r="E30" s="36"/>
      <c r="F30" s="37"/>
      <c r="H30" s="24"/>
    </row>
    <row r="31" spans="3:10" s="13" customFormat="1" ht="13" x14ac:dyDescent="0.15">
      <c r="C31" s="35" t="s">
        <v>70</v>
      </c>
      <c r="D31" s="36" t="s">
        <v>60</v>
      </c>
      <c r="E31" s="36"/>
      <c r="F31" s="37"/>
      <c r="H31" s="24"/>
    </row>
    <row r="32" spans="3:10" s="13" customFormat="1" ht="13" x14ac:dyDescent="0.15">
      <c r="C32" s="35" t="s">
        <v>71</v>
      </c>
      <c r="D32" s="36" t="s">
        <v>62</v>
      </c>
      <c r="E32" s="36"/>
      <c r="F32" s="37"/>
      <c r="H32" s="24"/>
    </row>
    <row r="33" spans="3:8" s="13" customFormat="1" ht="13" x14ac:dyDescent="0.15">
      <c r="C33" s="35" t="s">
        <v>72</v>
      </c>
      <c r="D33" s="36" t="s">
        <v>64</v>
      </c>
      <c r="E33" s="36"/>
      <c r="F33" s="37"/>
      <c r="H33" s="24"/>
    </row>
    <row r="34" spans="3:8" s="13" customFormat="1" ht="13" x14ac:dyDescent="0.15">
      <c r="C34" s="35" t="s">
        <v>73</v>
      </c>
      <c r="D34" s="36" t="s">
        <v>66</v>
      </c>
      <c r="E34" s="36"/>
      <c r="F34" s="37"/>
      <c r="H34" s="24"/>
    </row>
    <row r="35" spans="3:8" s="13" customFormat="1" ht="13" x14ac:dyDescent="0.15">
      <c r="C35" s="35" t="s">
        <v>74</v>
      </c>
      <c r="D35" s="36" t="s">
        <v>68</v>
      </c>
      <c r="E35" s="36"/>
      <c r="F35" s="37"/>
      <c r="H35" s="24"/>
    </row>
    <row r="36" spans="3:8" s="13" customFormat="1" ht="13" x14ac:dyDescent="0.15">
      <c r="C36" s="35" t="s">
        <v>75</v>
      </c>
      <c r="D36" s="36" t="s">
        <v>76</v>
      </c>
      <c r="E36" s="36"/>
      <c r="F36" s="37"/>
      <c r="H36" s="24"/>
    </row>
    <row r="37" spans="3:8" s="13" customFormat="1" ht="13" x14ac:dyDescent="0.15">
      <c r="C37" s="35" t="s">
        <v>77</v>
      </c>
      <c r="D37" s="36" t="s">
        <v>78</v>
      </c>
      <c r="E37" s="36"/>
      <c r="F37" s="37"/>
      <c r="H37" s="24"/>
    </row>
    <row r="38" spans="3:8" x14ac:dyDescent="0.15">
      <c r="C38" s="38"/>
      <c r="D38" s="38"/>
      <c r="E38" s="38"/>
      <c r="F38" s="38"/>
      <c r="H38" s="6"/>
    </row>
    <row r="39" spans="3:8" s="13" customFormat="1" ht="12" x14ac:dyDescent="0.15">
      <c r="C39" s="28"/>
      <c r="D39" s="28" t="s">
        <v>79</v>
      </c>
      <c r="E39" s="41">
        <f ca="1">INDIRECT("A7")</f>
        <v>0</v>
      </c>
      <c r="F39" s="42" t="s">
        <v>80</v>
      </c>
      <c r="G39" s="43"/>
      <c r="H39" s="24"/>
    </row>
    <row r="40" spans="3:8" s="13" customFormat="1" ht="12" x14ac:dyDescent="0.15">
      <c r="C40" s="28"/>
      <c r="D40" s="28" t="s">
        <v>81</v>
      </c>
      <c r="E40" s="44">
        <f ca="1">SUM(E41:E42)</f>
        <v>0</v>
      </c>
      <c r="F40" s="45" t="str">
        <f>F39</f>
        <v>Kč</v>
      </c>
      <c r="G40" s="43"/>
      <c r="H40" s="24"/>
    </row>
    <row r="41" spans="3:8" s="14" customFormat="1" ht="11" x14ac:dyDescent="0.15">
      <c r="C41" s="46"/>
      <c r="D41" s="46" t="str">
        <f ca="1">INDIRECT("A11")</f>
        <v/>
      </c>
      <c r="E41" s="47" t="str">
        <f ca="1">INDIRECT("A14")</f>
        <v/>
      </c>
      <c r="F41" s="48" t="str">
        <f ca="1">IF(D41="","",F39)</f>
        <v/>
      </c>
      <c r="G41" s="49"/>
      <c r="H41" s="50"/>
    </row>
    <row r="42" spans="3:8" s="14" customFormat="1" ht="11" x14ac:dyDescent="0.15">
      <c r="C42" s="46"/>
      <c r="D42" s="46" t="str">
        <f ca="1">INDIRECT("A12")</f>
        <v/>
      </c>
      <c r="E42" s="47" t="str">
        <f ca="1">INDIRECT("A15")</f>
        <v/>
      </c>
      <c r="F42" s="48" t="str">
        <f ca="1">IF(D42="","",F39)</f>
        <v/>
      </c>
      <c r="G42" s="49"/>
      <c r="H42" s="50"/>
    </row>
    <row r="43" spans="3:8" s="13" customFormat="1" ht="12" x14ac:dyDescent="0.15">
      <c r="C43" s="51"/>
      <c r="D43" s="51" t="s">
        <v>82</v>
      </c>
      <c r="E43" s="52">
        <f ca="1">E39+E40</f>
        <v>0</v>
      </c>
      <c r="F43" s="53" t="str">
        <f>F39</f>
        <v>Kč</v>
      </c>
      <c r="G43" s="43"/>
      <c r="H43" s="24"/>
    </row>
    <row r="44" spans="3:8" s="15" customFormat="1" ht="11" x14ac:dyDescent="0.15">
      <c r="C44" s="54" t="s">
        <v>83</v>
      </c>
      <c r="D44" s="55"/>
      <c r="E44" s="54" t="s">
        <v>84</v>
      </c>
      <c r="F44" s="55"/>
    </row>
    <row r="45" spans="3:8" s="13" customFormat="1" ht="12" x14ac:dyDescent="0.15">
      <c r="C45" s="56" t="s">
        <v>85</v>
      </c>
      <c r="D45" s="57"/>
      <c r="E45" s="56" t="s">
        <v>85</v>
      </c>
      <c r="F45" s="57"/>
      <c r="H45" s="24"/>
    </row>
    <row r="46" spans="3:8" s="13" customFormat="1" ht="12" x14ac:dyDescent="0.15">
      <c r="C46" s="56" t="s">
        <v>86</v>
      </c>
      <c r="D46" s="57"/>
      <c r="E46" s="56" t="s">
        <v>86</v>
      </c>
      <c r="F46" s="57"/>
      <c r="H46" s="24"/>
    </row>
    <row r="47" spans="3:8" s="13" customFormat="1" ht="12" x14ac:dyDescent="0.15">
      <c r="C47" s="45" t="s">
        <v>87</v>
      </c>
      <c r="D47" s="57"/>
      <c r="E47" s="45" t="s">
        <v>88</v>
      </c>
      <c r="F47" s="57"/>
      <c r="H47" s="24"/>
    </row>
    <row r="48" spans="3:8" s="13" customFormat="1" ht="12" x14ac:dyDescent="0.15">
      <c r="C48" s="58"/>
      <c r="D48" s="58"/>
      <c r="E48" s="58"/>
      <c r="F48" s="58"/>
      <c r="H48" s="24"/>
    </row>
    <row r="49" spans="3:10" s="15" customFormat="1" ht="11" x14ac:dyDescent="0.15">
      <c r="C49" s="54" t="s">
        <v>89</v>
      </c>
      <c r="D49" s="55"/>
      <c r="E49" s="55"/>
      <c r="F49" s="55"/>
    </row>
    <row r="50" spans="3:10" ht="12" x14ac:dyDescent="0.15">
      <c r="C50" s="142"/>
      <c r="D50" s="142"/>
      <c r="E50" s="142"/>
      <c r="F50" s="142"/>
      <c r="H50" s="24"/>
      <c r="J50" s="24"/>
    </row>
    <row r="51" spans="3:10" x14ac:dyDescent="0.15">
      <c r="C51" s="9"/>
    </row>
    <row r="52" spans="3:10" x14ac:dyDescent="0.15">
      <c r="C52" s="9"/>
    </row>
    <row r="53" spans="3:10" x14ac:dyDescent="0.15">
      <c r="C53" s="9"/>
    </row>
    <row r="54" spans="3:10" x14ac:dyDescent="0.15">
      <c r="C54" s="9"/>
    </row>
    <row r="55" spans="3:10" x14ac:dyDescent="0.15">
      <c r="C55" s="9"/>
    </row>
    <row r="56" spans="3:10" x14ac:dyDescent="0.15">
      <c r="C56" s="9"/>
    </row>
    <row r="57" spans="3:10" x14ac:dyDescent="0.15">
      <c r="C57" s="9"/>
    </row>
    <row r="58" spans="3:10" x14ac:dyDescent="0.15">
      <c r="C58" s="9"/>
    </row>
    <row r="59" spans="3:10" x14ac:dyDescent="0.15">
      <c r="C59" s="9"/>
    </row>
    <row r="60" spans="3:10" x14ac:dyDescent="0.15">
      <c r="C60" s="9"/>
    </row>
    <row r="61" spans="3:10" x14ac:dyDescent="0.15">
      <c r="C61" s="9"/>
    </row>
    <row r="62" spans="3:10" x14ac:dyDescent="0.15">
      <c r="C62" s="9"/>
    </row>
    <row r="63" spans="3:10" x14ac:dyDescent="0.15">
      <c r="C63" s="9"/>
    </row>
    <row r="64" spans="3:10" x14ac:dyDescent="0.15">
      <c r="C64" s="9"/>
    </row>
  </sheetData>
  <mergeCells count="11">
    <mergeCell ref="D20:F20"/>
    <mergeCell ref="C22:F22"/>
    <mergeCell ref="D19:F19"/>
    <mergeCell ref="C50:F50"/>
    <mergeCell ref="C2:F2"/>
    <mergeCell ref="D7:F7"/>
    <mergeCell ref="D8:F8"/>
    <mergeCell ref="D9:F9"/>
    <mergeCell ref="D10:F10"/>
    <mergeCell ref="D6:F6"/>
    <mergeCell ref="D4:E4"/>
  </mergeCells>
  <pageMargins left="0.70866141732283505" right="0.70866141732283505" top="0.78740157480314998" bottom="0.78740157480314998" header="0.31496062992126" footer="0.31496062992126"/>
  <pageSetup paperSize="9" pageOrder="overThenDown" orientation="landscape" r:id="rId1"/>
  <headerFooter>
    <oddFooter>&amp;L&amp;8Vytvořeno systémem euroCALC 4&amp;C&amp;P/&amp;N&amp;R&amp;8&amp;[15.8.2025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I20"/>
  <sheetViews>
    <sheetView zoomScaleNormal="100" workbookViewId="0">
      <pane ySplit="4" topLeftCell="A5" activePane="bottomLeft" state="frozen"/>
      <selection pane="bottomLeft" activeCell="B4" sqref="B4"/>
    </sheetView>
  </sheetViews>
  <sheetFormatPr baseColWidth="10" defaultColWidth="9.1640625" defaultRowHeight="10" outlineLevelRow="3" x14ac:dyDescent="0.15"/>
  <cols>
    <col min="1" max="1" width="34.6640625" style="7" hidden="1" customWidth="1"/>
    <col min="2" max="2" width="80.6640625" style="7" customWidth="1"/>
    <col min="3" max="3" width="15.6640625" style="7" customWidth="1"/>
    <col min="4" max="4" width="15.6640625" style="7" hidden="1" customWidth="1"/>
    <col min="5" max="6" width="15.6640625" style="7" customWidth="1"/>
    <col min="7" max="7" width="12.6640625" style="7" customWidth="1"/>
    <col min="8" max="8" width="43.33203125" style="7" customWidth="1"/>
    <col min="9" max="16384" width="9.1640625" style="7"/>
  </cols>
  <sheetData>
    <row r="1" spans="1:9" ht="16" x14ac:dyDescent="0.15">
      <c r="B1" s="102" t="s">
        <v>104</v>
      </c>
    </row>
    <row r="2" spans="1:9" ht="16" x14ac:dyDescent="0.15">
      <c r="B2" s="102" t="s">
        <v>105</v>
      </c>
      <c r="C2" s="63"/>
      <c r="D2" s="65"/>
      <c r="E2" s="63"/>
      <c r="F2" s="63"/>
      <c r="G2" s="69"/>
    </row>
    <row r="3" spans="1:9" ht="7.5" customHeight="1" x14ac:dyDescent="0.15">
      <c r="A3" s="6"/>
      <c r="B3" s="60"/>
      <c r="C3" s="63"/>
      <c r="D3" s="66"/>
      <c r="E3" s="68"/>
      <c r="F3" s="68"/>
      <c r="G3" s="70"/>
      <c r="H3" s="8"/>
    </row>
    <row r="4" spans="1:9" ht="11" x14ac:dyDescent="0.15">
      <c r="A4" s="3"/>
      <c r="B4" s="72" t="s">
        <v>4</v>
      </c>
      <c r="C4" s="73" t="s">
        <v>11</v>
      </c>
      <c r="D4" s="74" t="s">
        <v>13</v>
      </c>
      <c r="E4" s="73" t="s">
        <v>3</v>
      </c>
      <c r="F4" s="73" t="s">
        <v>17</v>
      </c>
      <c r="G4" s="75" t="s">
        <v>21</v>
      </c>
      <c r="H4" s="6"/>
      <c r="I4" s="8"/>
    </row>
    <row r="5" spans="1:9" ht="7.5" customHeight="1" x14ac:dyDescent="0.15">
      <c r="B5" s="60"/>
      <c r="C5" s="63"/>
      <c r="D5" s="65"/>
      <c r="E5" s="63"/>
      <c r="F5" s="63"/>
      <c r="G5" s="69"/>
      <c r="H5" s="8"/>
    </row>
    <row r="6" spans="1:9" ht="13" x14ac:dyDescent="0.15">
      <c r="A6" s="28" t="s">
        <v>90</v>
      </c>
      <c r="B6" s="92" t="s">
        <v>91</v>
      </c>
      <c r="C6" s="41">
        <f>VLOOKUP($A6,Zakázka!$A:$T,10,FALSE)</f>
        <v>0</v>
      </c>
      <c r="D6" s="93">
        <f>VLOOKUP($A6,Zakázka!$A:$T,12,FALSE)</f>
        <v>0</v>
      </c>
      <c r="E6" s="41">
        <f>VLOOKUP($A6,Zakázka!$A:$T,16,FALSE)</f>
        <v>0</v>
      </c>
      <c r="F6" s="41">
        <f>VLOOKUP($A6,Zakázka!$A:$T,17,FALSE)</f>
        <v>0</v>
      </c>
      <c r="G6" s="94">
        <f>VLOOKUP($A6,Zakázka!$A:$T,20,FALSE)</f>
        <v>24</v>
      </c>
      <c r="H6" s="6"/>
      <c r="I6" s="8"/>
    </row>
    <row r="7" spans="1:9" ht="13" outlineLevel="1" x14ac:dyDescent="0.15">
      <c r="A7" s="28" t="s">
        <v>92</v>
      </c>
      <c r="B7" s="95" t="s">
        <v>93</v>
      </c>
      <c r="C7" s="41">
        <f>VLOOKUP($A7,Zakázka!$A:$T,10,FALSE)</f>
        <v>0</v>
      </c>
      <c r="D7" s="93">
        <f>VLOOKUP($A7,Zakázka!$A:$T,12,FALSE)</f>
        <v>0</v>
      </c>
      <c r="E7" s="41">
        <f>VLOOKUP($A7,Zakázka!$A:$T,16,FALSE)</f>
        <v>0</v>
      </c>
      <c r="F7" s="41">
        <f>VLOOKUP($A7,Zakázka!$A:$T,17,FALSE)</f>
        <v>0</v>
      </c>
      <c r="G7" s="94">
        <f>VLOOKUP($A7,Zakázka!$A:$T,20,FALSE)</f>
        <v>1</v>
      </c>
      <c r="H7" s="6"/>
      <c r="I7" s="8"/>
    </row>
    <row r="8" spans="1:9" ht="12" outlineLevel="2" x14ac:dyDescent="0.15">
      <c r="A8" s="96" t="s">
        <v>94</v>
      </c>
      <c r="B8" s="97" t="s">
        <v>95</v>
      </c>
      <c r="C8" s="98">
        <f>VLOOKUP($A8,Zakázka!$A:$T,10,FALSE)</f>
        <v>0</v>
      </c>
      <c r="D8" s="99">
        <f>VLOOKUP($A8,Zakázka!$A:$T,12,FALSE)</f>
        <v>0</v>
      </c>
      <c r="E8" s="98">
        <f>VLOOKUP($A8,Zakázka!$A:$T,16,FALSE)</f>
        <v>0</v>
      </c>
      <c r="F8" s="98">
        <f>VLOOKUP($A8,Zakázka!$A:$T,17,FALSE)</f>
        <v>0</v>
      </c>
      <c r="G8" s="100">
        <f>VLOOKUP($A8,Zakázka!$A:$T,20,FALSE)</f>
        <v>1</v>
      </c>
      <c r="H8" s="6"/>
      <c r="I8" s="8"/>
    </row>
    <row r="9" spans="1:9" ht="12" outlineLevel="3" x14ac:dyDescent="0.15">
      <c r="A9" s="96" t="s">
        <v>96</v>
      </c>
      <c r="B9" s="101" t="s">
        <v>97</v>
      </c>
      <c r="C9" s="98">
        <f>VLOOKUP($A9,Zakázka!$A:$T,10,FALSE)</f>
        <v>0</v>
      </c>
      <c r="D9" s="99">
        <f>VLOOKUP($A9,Zakázka!$A:$T,12,FALSE)</f>
        <v>0</v>
      </c>
      <c r="E9" s="98">
        <f>VLOOKUP($A9,Zakázka!$A:$T,16,FALSE)</f>
        <v>0</v>
      </c>
      <c r="F9" s="98">
        <f>VLOOKUP($A9,Zakázka!$A:$T,17,FALSE)</f>
        <v>0</v>
      </c>
      <c r="G9" s="100">
        <f>VLOOKUP($A9,Zakázka!$A:$T,20,FALSE)</f>
        <v>1</v>
      </c>
      <c r="H9" s="6"/>
      <c r="I9" s="8"/>
    </row>
    <row r="10" spans="1:9" ht="13" outlineLevel="1" x14ac:dyDescent="0.15">
      <c r="A10" s="28" t="s">
        <v>98</v>
      </c>
      <c r="B10" s="95" t="s">
        <v>99</v>
      </c>
      <c r="C10" s="41">
        <f>VLOOKUP($A10,Zakázka!$A:$T,10,FALSE)</f>
        <v>0</v>
      </c>
      <c r="D10" s="93">
        <f>VLOOKUP($A10,Zakázka!$A:$T,12,FALSE)</f>
        <v>0</v>
      </c>
      <c r="E10" s="41">
        <f>VLOOKUP($A10,Zakázka!$A:$T,16,FALSE)</f>
        <v>0</v>
      </c>
      <c r="F10" s="41">
        <f>VLOOKUP($A10,Zakázka!$A:$T,17,FALSE)</f>
        <v>0</v>
      </c>
      <c r="G10" s="94">
        <f>VLOOKUP($A10,Zakázka!$A:$T,20,FALSE)</f>
        <v>23</v>
      </c>
      <c r="H10" s="6"/>
      <c r="I10" s="8"/>
    </row>
    <row r="11" spans="1:9" ht="12" outlineLevel="2" x14ac:dyDescent="0.15">
      <c r="A11" s="96" t="s">
        <v>100</v>
      </c>
      <c r="B11" s="97" t="s">
        <v>101</v>
      </c>
      <c r="C11" s="98">
        <f>VLOOKUP($A11,Zakázka!$A:$T,10,FALSE)</f>
        <v>0</v>
      </c>
      <c r="D11" s="99">
        <f>VLOOKUP($A11,Zakázka!$A:$T,12,FALSE)</f>
        <v>0</v>
      </c>
      <c r="E11" s="98">
        <f>VLOOKUP($A11,Zakázka!$A:$T,16,FALSE)</f>
        <v>0</v>
      </c>
      <c r="F11" s="98">
        <f>VLOOKUP($A11,Zakázka!$A:$T,17,FALSE)</f>
        <v>0</v>
      </c>
      <c r="G11" s="100">
        <f>VLOOKUP($A11,Zakázka!$A:$T,20,FALSE)</f>
        <v>23</v>
      </c>
      <c r="H11" s="6"/>
      <c r="I11" s="8"/>
    </row>
    <row r="12" spans="1:9" ht="12" outlineLevel="3" x14ac:dyDescent="0.15">
      <c r="A12" s="96" t="s">
        <v>102</v>
      </c>
      <c r="B12" s="101" t="s">
        <v>103</v>
      </c>
      <c r="C12" s="98">
        <f>VLOOKUP($A12,Zakázka!$A:$T,10,FALSE)</f>
        <v>0</v>
      </c>
      <c r="D12" s="99">
        <f>VLOOKUP($A12,Zakázka!$A:$T,12,FALSE)</f>
        <v>0</v>
      </c>
      <c r="E12" s="98">
        <f>VLOOKUP($A12,Zakázka!$A:$T,16,FALSE)</f>
        <v>0</v>
      </c>
      <c r="F12" s="98">
        <f>VLOOKUP($A12,Zakázka!$A:$T,17,FALSE)</f>
        <v>0</v>
      </c>
      <c r="G12" s="100">
        <f>VLOOKUP($A12,Zakázka!$A:$T,20,FALSE)</f>
        <v>23</v>
      </c>
      <c r="H12" s="6"/>
      <c r="I12" s="8"/>
    </row>
    <row r="13" spans="1:9" ht="7.5" customHeight="1" x14ac:dyDescent="0.15">
      <c r="B13" s="62"/>
      <c r="C13" s="64"/>
      <c r="D13" s="67"/>
      <c r="E13" s="64"/>
      <c r="F13" s="64"/>
      <c r="G13" s="71"/>
      <c r="H13" s="8"/>
    </row>
    <row r="14" spans="1:9" ht="13" x14ac:dyDescent="0.15">
      <c r="A14" s="5"/>
      <c r="B14" s="76" t="s">
        <v>2</v>
      </c>
      <c r="C14" s="77">
        <f>SUMIF(GROUP_ID,"",ITEM_PRICES)</f>
        <v>0</v>
      </c>
      <c r="D14" s="78"/>
      <c r="E14" s="79"/>
      <c r="F14" s="79"/>
      <c r="G14" s="80"/>
      <c r="H14" s="6"/>
      <c r="I14" s="8"/>
    </row>
    <row r="15" spans="1:9" ht="13" x14ac:dyDescent="0.15">
      <c r="A15" s="5"/>
      <c r="B15" s="81" t="s">
        <v>3</v>
      </c>
      <c r="C15" s="77">
        <f ca="1">SUM(C16:C17)</f>
        <v>0</v>
      </c>
      <c r="D15" s="78"/>
      <c r="E15" s="79"/>
      <c r="F15" s="79"/>
      <c r="G15" s="80"/>
      <c r="H15" s="6"/>
      <c r="I15" s="8"/>
    </row>
    <row r="16" spans="1:9" ht="13" x14ac:dyDescent="0.15">
      <c r="A16" s="2"/>
      <c r="B16" s="82" t="str">
        <f ca="1">INDIRECT(ADDRESS(11,1,,,"Krycí List"))</f>
        <v/>
      </c>
      <c r="C16" s="83" t="str">
        <f ca="1">INDIRECT(ADDRESS(14,1,,,"Krycí List"))</f>
        <v/>
      </c>
      <c r="D16" s="84"/>
      <c r="E16" s="85"/>
      <c r="F16" s="85"/>
      <c r="G16" s="86"/>
      <c r="H16" s="6"/>
      <c r="I16" s="8"/>
    </row>
    <row r="17" spans="1:9" ht="13" x14ac:dyDescent="0.15">
      <c r="A17" s="2"/>
      <c r="B17" s="87" t="str">
        <f ca="1">INDIRECT(ADDRESS(12,1,,,"Krycí List"))</f>
        <v/>
      </c>
      <c r="C17" s="88" t="str">
        <f ca="1">INDIRECT(ADDRESS(15,1,,,"Krycí List"))</f>
        <v/>
      </c>
      <c r="D17" s="89"/>
      <c r="E17" s="90"/>
      <c r="F17" s="90"/>
      <c r="G17" s="91"/>
      <c r="H17" s="6"/>
      <c r="I17" s="8"/>
    </row>
    <row r="18" spans="1:9" ht="13" x14ac:dyDescent="0.15">
      <c r="A18" s="5"/>
      <c r="B18" s="76" t="s">
        <v>1</v>
      </c>
      <c r="C18" s="77">
        <f ca="1">C14+C15</f>
        <v>0</v>
      </c>
      <c r="D18" s="78"/>
      <c r="E18" s="79"/>
      <c r="F18" s="79"/>
      <c r="G18" s="80"/>
      <c r="H18" s="6"/>
      <c r="I18" s="8"/>
    </row>
    <row r="19" spans="1:9" x14ac:dyDescent="0.15">
      <c r="B19" s="60"/>
      <c r="C19" s="63"/>
      <c r="D19" s="65"/>
      <c r="E19" s="63"/>
      <c r="F19" s="63"/>
      <c r="G19" s="69"/>
    </row>
    <row r="20" spans="1:9" x14ac:dyDescent="0.15">
      <c r="B20" s="6"/>
      <c r="C20" s="8"/>
      <c r="D20" s="6"/>
      <c r="E20" s="8"/>
      <c r="F20" s="8"/>
      <c r="G20" s="6"/>
    </row>
  </sheetData>
  <pageMargins left="0.70866141732283505" right="0.70866141732283505" top="0.78740157480314998" bottom="0.78740157480314998" header="0.31496062992126" footer="0.31496062992126"/>
  <pageSetup paperSize="9" scale="80" fitToHeight="0" pageOrder="overThenDown" orientation="landscape" r:id="rId1"/>
  <headerFooter>
    <oddHeader>&amp;L&amp;8Pavel Kubela&amp;C&amp;8</oddHeader>
    <oddFooter>&amp;L&amp;8Vytvořeno systémem euroCALC 4&amp;C&amp;P/&amp;N&amp;R&amp;8&amp;[15.8.2025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A87"/>
  <sheetViews>
    <sheetView tabSelected="1" topLeftCell="C1" zoomScale="170" zoomScaleNormal="170" workbookViewId="0">
      <pane ySplit="4" topLeftCell="A83" activePane="bottomLeft" state="frozen"/>
      <selection pane="bottomLeft" activeCell="F84" sqref="F84:J84"/>
    </sheetView>
  </sheetViews>
  <sheetFormatPr baseColWidth="10" defaultColWidth="9.1640625" defaultRowHeight="10" outlineLevelRow="5" x14ac:dyDescent="0.15"/>
  <cols>
    <col min="1" max="1" width="28.6640625" style="7" hidden="1" customWidth="1"/>
    <col min="2" max="2" width="3.6640625" style="7" hidden="1" customWidth="1"/>
    <col min="3" max="3" width="5.6640625" style="7" customWidth="1"/>
    <col min="4" max="4" width="4.6640625" style="7" customWidth="1"/>
    <col min="5" max="5" width="14.6640625" style="7" customWidth="1"/>
    <col min="6" max="6" width="72.6640625" style="7" customWidth="1"/>
    <col min="7" max="7" width="4.6640625" style="7" customWidth="1"/>
    <col min="8" max="8" width="14.6640625" style="7" customWidth="1"/>
    <col min="9" max="9" width="12.6640625" style="7" customWidth="1"/>
    <col min="10" max="10" width="15.6640625" style="7" customWidth="1"/>
    <col min="11" max="11" width="11.6640625" style="7" hidden="1" customWidth="1"/>
    <col min="12" max="12" width="14.6640625" style="7" hidden="1" customWidth="1"/>
    <col min="13" max="13" width="11.6640625" style="7" hidden="1" customWidth="1"/>
    <col min="14" max="14" width="14.6640625" style="7" hidden="1" customWidth="1"/>
    <col min="15" max="15" width="9.6640625" style="7" hidden="1" customWidth="1"/>
    <col min="16" max="16" width="14.6640625" style="7" hidden="1" customWidth="1"/>
    <col min="17" max="17" width="15.6640625" style="7" hidden="1" customWidth="1"/>
    <col min="18" max="18" width="25.6640625" style="7" hidden="1" customWidth="1"/>
    <col min="19" max="19" width="14.6640625" style="7" customWidth="1"/>
    <col min="20" max="20" width="8.6640625" style="7" hidden="1" customWidth="1"/>
    <col min="21" max="21" width="40.5" style="7" customWidth="1"/>
    <col min="22" max="22" width="9.5" style="7" customWidth="1"/>
    <col min="23" max="23" width="53.1640625" style="7" customWidth="1"/>
    <col min="24" max="24" width="117" style="7" hidden="1" customWidth="1"/>
    <col min="25" max="26" width="9.1640625" style="7"/>
    <col min="27" max="27" width="9.1640625" style="7" customWidth="1"/>
    <col min="28" max="28" width="5.5" style="7" customWidth="1"/>
    <col min="29" max="16384" width="9.1640625" style="7"/>
  </cols>
  <sheetData>
    <row r="1" spans="1:27" ht="16" x14ac:dyDescent="0.15">
      <c r="F1" s="102" t="s">
        <v>104</v>
      </c>
    </row>
    <row r="2" spans="1:27" ht="16" x14ac:dyDescent="0.15">
      <c r="B2" s="69"/>
      <c r="C2" s="69"/>
      <c r="D2" s="60"/>
      <c r="E2" s="60"/>
      <c r="F2" s="102" t="s">
        <v>105</v>
      </c>
      <c r="G2" s="60"/>
      <c r="H2" s="65"/>
      <c r="I2" s="105"/>
      <c r="J2" s="63"/>
      <c r="K2" s="65"/>
      <c r="L2" s="65"/>
      <c r="M2" s="65"/>
      <c r="N2" s="65"/>
      <c r="O2" s="63"/>
      <c r="P2" s="63"/>
      <c r="Q2" s="63"/>
      <c r="R2" s="60"/>
      <c r="S2" s="60"/>
      <c r="T2" s="69"/>
      <c r="V2" s="9"/>
      <c r="X2" s="106" t="s">
        <v>22</v>
      </c>
      <c r="Y2" s="9"/>
    </row>
    <row r="3" spans="1:27" ht="7.5" customHeight="1" x14ac:dyDescent="0.15">
      <c r="A3" s="6"/>
      <c r="B3" s="103"/>
      <c r="C3" s="69"/>
      <c r="D3" s="60"/>
      <c r="E3" s="60"/>
      <c r="F3" s="60"/>
      <c r="G3" s="60"/>
      <c r="H3" s="65"/>
      <c r="I3" s="105"/>
      <c r="J3" s="63"/>
      <c r="K3" s="66"/>
      <c r="L3" s="66"/>
      <c r="M3" s="66"/>
      <c r="N3" s="66"/>
      <c r="O3" s="68"/>
      <c r="P3" s="68"/>
      <c r="Q3" s="68"/>
      <c r="R3" s="104"/>
      <c r="S3" s="60"/>
      <c r="T3" s="70"/>
      <c r="U3" s="8"/>
      <c r="X3" s="107"/>
      <c r="Y3" s="9"/>
    </row>
    <row r="4" spans="1:27" ht="11" x14ac:dyDescent="0.15">
      <c r="A4" s="3"/>
      <c r="B4" s="75"/>
      <c r="C4" s="75" t="s">
        <v>5</v>
      </c>
      <c r="D4" s="72" t="s">
        <v>6</v>
      </c>
      <c r="E4" s="72" t="s">
        <v>7</v>
      </c>
      <c r="F4" s="72" t="s">
        <v>4</v>
      </c>
      <c r="G4" s="72" t="s">
        <v>8</v>
      </c>
      <c r="H4" s="74" t="s">
        <v>9</v>
      </c>
      <c r="I4" s="108" t="s">
        <v>10</v>
      </c>
      <c r="J4" s="73" t="s">
        <v>11</v>
      </c>
      <c r="K4" s="74" t="s">
        <v>12</v>
      </c>
      <c r="L4" s="74" t="s">
        <v>13</v>
      </c>
      <c r="M4" s="74" t="s">
        <v>14</v>
      </c>
      <c r="N4" s="74" t="s">
        <v>15</v>
      </c>
      <c r="O4" s="73" t="s">
        <v>16</v>
      </c>
      <c r="P4" s="73" t="s">
        <v>3</v>
      </c>
      <c r="Q4" s="73" t="s">
        <v>17</v>
      </c>
      <c r="R4" s="72" t="s">
        <v>18</v>
      </c>
      <c r="S4" s="72" t="s">
        <v>19</v>
      </c>
      <c r="T4" s="75" t="s">
        <v>20</v>
      </c>
      <c r="U4" s="6"/>
      <c r="V4" s="8"/>
      <c r="W4" s="8"/>
      <c r="X4" s="106">
        <f ca="1">CELL("width",F4)+CELL("width",G4)+CELL("width",H4)+CELL("width",I4)+CELL("width",J4)</f>
        <v>117</v>
      </c>
      <c r="Y4" s="9"/>
    </row>
    <row r="5" spans="1:27" ht="7.5" customHeight="1" x14ac:dyDescent="0.15">
      <c r="B5" s="69"/>
      <c r="C5" s="69"/>
      <c r="D5" s="60"/>
      <c r="E5" s="60"/>
      <c r="F5" s="60"/>
      <c r="G5" s="60"/>
      <c r="H5" s="65"/>
      <c r="I5" s="105"/>
      <c r="J5" s="63"/>
      <c r="K5" s="65"/>
      <c r="L5" s="65"/>
      <c r="M5" s="65"/>
      <c r="N5" s="65"/>
      <c r="O5" s="63"/>
      <c r="P5" s="63"/>
      <c r="Q5" s="63"/>
      <c r="R5" s="60"/>
      <c r="S5" s="60"/>
      <c r="T5" s="69"/>
      <c r="U5" s="8"/>
      <c r="X5" s="59"/>
    </row>
    <row r="6" spans="1:27" ht="13" x14ac:dyDescent="0.15">
      <c r="A6" s="28" t="s">
        <v>90</v>
      </c>
      <c r="B6" s="94">
        <v>1</v>
      </c>
      <c r="C6" s="109"/>
      <c r="D6" s="110" t="s">
        <v>106</v>
      </c>
      <c r="E6" s="110"/>
      <c r="F6" s="92" t="s">
        <v>91</v>
      </c>
      <c r="G6" s="110"/>
      <c r="H6" s="111"/>
      <c r="I6" s="112"/>
      <c r="J6" s="41">
        <f>SUBTOTAL(9,J7:J87)</f>
        <v>0</v>
      </c>
      <c r="K6" s="111"/>
      <c r="L6" s="93">
        <f>SUBTOTAL(9,L7:L87)</f>
        <v>0</v>
      </c>
      <c r="M6" s="111"/>
      <c r="N6" s="93">
        <f>SUBTOTAL(9,N7:N87)</f>
        <v>0</v>
      </c>
      <c r="O6" s="113"/>
      <c r="P6" s="41">
        <f>SUBTOTAL(9,P7:P87)</f>
        <v>0</v>
      </c>
      <c r="Q6" s="41">
        <f>SUBTOTAL(9,Q7:Q87)</f>
        <v>0</v>
      </c>
      <c r="R6" s="110"/>
      <c r="S6" s="110"/>
      <c r="T6" s="94">
        <f>SUBTOTAL(9,T7:T87)</f>
        <v>24</v>
      </c>
      <c r="U6" s="6"/>
      <c r="V6" s="8"/>
      <c r="W6" s="8"/>
      <c r="X6" s="60"/>
    </row>
    <row r="7" spans="1:27" ht="13" outlineLevel="1" x14ac:dyDescent="0.15">
      <c r="A7" s="28" t="s">
        <v>92</v>
      </c>
      <c r="B7" s="94">
        <v>2</v>
      </c>
      <c r="C7" s="109"/>
      <c r="D7" s="110" t="s">
        <v>107</v>
      </c>
      <c r="E7" s="110"/>
      <c r="F7" s="92" t="s">
        <v>93</v>
      </c>
      <c r="G7" s="110"/>
      <c r="H7" s="111"/>
      <c r="I7" s="112"/>
      <c r="J7" s="41">
        <f>SUBTOTAL(9,J8:J13)</f>
        <v>0</v>
      </c>
      <c r="K7" s="111"/>
      <c r="L7" s="93">
        <f>SUBTOTAL(9,L8:L13)</f>
        <v>0</v>
      </c>
      <c r="M7" s="111"/>
      <c r="N7" s="93">
        <f>SUBTOTAL(9,N8:N13)</f>
        <v>0</v>
      </c>
      <c r="O7" s="113"/>
      <c r="P7" s="41">
        <f>SUBTOTAL(9,P8:P13)</f>
        <v>0</v>
      </c>
      <c r="Q7" s="41">
        <f>SUBTOTAL(9,Q8:Q13)</f>
        <v>0</v>
      </c>
      <c r="R7" s="110"/>
      <c r="S7" s="110"/>
      <c r="T7" s="94">
        <f>SUBTOTAL(9,T8:T13)</f>
        <v>1</v>
      </c>
      <c r="U7" s="6"/>
      <c r="V7" s="8"/>
      <c r="W7" s="8"/>
      <c r="X7" s="60"/>
    </row>
    <row r="8" spans="1:27" ht="12" outlineLevel="2" x14ac:dyDescent="0.15">
      <c r="A8" s="96" t="s">
        <v>94</v>
      </c>
      <c r="B8" s="100">
        <v>3</v>
      </c>
      <c r="C8" s="114"/>
      <c r="D8" s="115" t="s">
        <v>108</v>
      </c>
      <c r="E8" s="115"/>
      <c r="F8" s="116" t="s">
        <v>95</v>
      </c>
      <c r="G8" s="115"/>
      <c r="H8" s="117"/>
      <c r="I8" s="118"/>
      <c r="J8" s="98">
        <f>SUBTOTAL(9,J9:J13)</f>
        <v>0</v>
      </c>
      <c r="K8" s="117"/>
      <c r="L8" s="99">
        <f>SUBTOTAL(9,L9:L13)</f>
        <v>0</v>
      </c>
      <c r="M8" s="117"/>
      <c r="N8" s="99">
        <f>SUBTOTAL(9,N9:N13)</f>
        <v>0</v>
      </c>
      <c r="O8" s="119"/>
      <c r="P8" s="98">
        <f>SUBTOTAL(9,P9:P13)</f>
        <v>0</v>
      </c>
      <c r="Q8" s="98">
        <f>SUBTOTAL(9,Q9:Q13)</f>
        <v>0</v>
      </c>
      <c r="R8" s="115"/>
      <c r="S8" s="115"/>
      <c r="T8" s="100">
        <f>SUBTOTAL(9,T9:T13)</f>
        <v>1</v>
      </c>
      <c r="U8" s="6"/>
      <c r="V8" s="8"/>
      <c r="W8" s="8"/>
      <c r="X8" s="60"/>
    </row>
    <row r="9" spans="1:27" ht="12" outlineLevel="3" x14ac:dyDescent="0.15">
      <c r="A9" s="96" t="s">
        <v>96</v>
      </c>
      <c r="B9" s="100">
        <v>4</v>
      </c>
      <c r="C9" s="114"/>
      <c r="D9" s="115" t="s">
        <v>109</v>
      </c>
      <c r="E9" s="115"/>
      <c r="F9" s="116" t="s">
        <v>97</v>
      </c>
      <c r="G9" s="115"/>
      <c r="H9" s="117"/>
      <c r="I9" s="118"/>
      <c r="J9" s="98">
        <f>SUBTOTAL(9,J10:J13)</f>
        <v>0</v>
      </c>
      <c r="K9" s="117"/>
      <c r="L9" s="99">
        <f>SUBTOTAL(9,L10:L13)</f>
        <v>0</v>
      </c>
      <c r="M9" s="117"/>
      <c r="N9" s="99">
        <f>SUBTOTAL(9,N10:N13)</f>
        <v>0</v>
      </c>
      <c r="O9" s="119"/>
      <c r="P9" s="98">
        <f>SUBTOTAL(9,P10:P13)</f>
        <v>0</v>
      </c>
      <c r="Q9" s="98">
        <f>SUBTOTAL(9,Q10:Q13)</f>
        <v>0</v>
      </c>
      <c r="R9" s="115"/>
      <c r="S9" s="115"/>
      <c r="T9" s="100">
        <f>SUBTOTAL(9,T10:T13)</f>
        <v>1</v>
      </c>
      <c r="U9" s="6"/>
      <c r="V9" s="8"/>
      <c r="W9" s="8"/>
      <c r="X9" s="60"/>
    </row>
    <row r="10" spans="1:27" ht="12" outlineLevel="4" x14ac:dyDescent="0.15">
      <c r="A10" s="4"/>
      <c r="B10" s="120"/>
      <c r="C10" s="121">
        <v>1</v>
      </c>
      <c r="D10" s="122" t="s">
        <v>110</v>
      </c>
      <c r="E10" s="123" t="s">
        <v>111</v>
      </c>
      <c r="F10" s="124" t="s">
        <v>112</v>
      </c>
      <c r="G10" s="122" t="s">
        <v>113</v>
      </c>
      <c r="H10" s="125">
        <v>1</v>
      </c>
      <c r="I10" s="126"/>
      <c r="J10" s="127">
        <f>H10*I10</f>
        <v>0</v>
      </c>
      <c r="K10" s="125"/>
      <c r="L10" s="125">
        <f>H10*K10</f>
        <v>0</v>
      </c>
      <c r="M10" s="125"/>
      <c r="N10" s="125">
        <f>H10*M10</f>
        <v>0</v>
      </c>
      <c r="O10" s="127">
        <v>21</v>
      </c>
      <c r="P10" s="127">
        <f>J10*(O10/100)</f>
        <v>0</v>
      </c>
      <c r="Q10" s="127">
        <f>J10+P10</f>
        <v>0</v>
      </c>
      <c r="R10" s="128"/>
      <c r="S10" s="128" t="s">
        <v>114</v>
      </c>
      <c r="T10" s="129">
        <v>1</v>
      </c>
      <c r="U10" s="8"/>
      <c r="V10" s="8"/>
      <c r="W10" s="8"/>
      <c r="X10" s="60"/>
    </row>
    <row r="11" spans="1:27" ht="12" outlineLevel="5" x14ac:dyDescent="0.15">
      <c r="A11" s="130"/>
      <c r="B11" s="131"/>
      <c r="C11" s="131"/>
      <c r="D11" s="132"/>
      <c r="E11" s="136" t="s">
        <v>0</v>
      </c>
      <c r="F11" s="148" t="s">
        <v>115</v>
      </c>
      <c r="G11" s="148"/>
      <c r="H11" s="149"/>
      <c r="I11" s="150"/>
      <c r="J11" s="151"/>
      <c r="K11" s="134"/>
      <c r="L11" s="134"/>
      <c r="M11" s="134"/>
      <c r="N11" s="134"/>
      <c r="O11" s="135"/>
      <c r="P11" s="135"/>
      <c r="Q11" s="135"/>
      <c r="R11" s="132"/>
      <c r="S11" s="132"/>
      <c r="T11" s="131"/>
      <c r="U11" s="6"/>
      <c r="V11" s="8"/>
      <c r="W11" s="8"/>
      <c r="X11" s="133" t="str">
        <f>F11</f>
        <v>---</v>
      </c>
      <c r="Y11" s="9"/>
      <c r="AA11" s="11"/>
    </row>
    <row r="12" spans="1:27" ht="7.5" customHeight="1" outlineLevel="5" x14ac:dyDescent="0.15">
      <c r="B12" s="69"/>
      <c r="C12" s="69"/>
      <c r="D12" s="60"/>
      <c r="E12" s="60"/>
      <c r="F12" s="61"/>
      <c r="G12" s="60"/>
      <c r="H12" s="65"/>
      <c r="I12" s="105"/>
      <c r="J12" s="63"/>
      <c r="K12" s="65"/>
      <c r="L12" s="65"/>
      <c r="M12" s="65"/>
      <c r="N12" s="65"/>
      <c r="O12" s="63"/>
      <c r="P12" s="63"/>
      <c r="Q12" s="63"/>
      <c r="R12" s="60"/>
      <c r="S12" s="60"/>
      <c r="T12" s="69"/>
      <c r="U12" s="8"/>
      <c r="X12" s="60"/>
    </row>
    <row r="13" spans="1:27" outlineLevel="4" x14ac:dyDescent="0.15">
      <c r="B13" s="6"/>
      <c r="C13" s="6"/>
      <c r="D13" s="6"/>
      <c r="E13" s="6"/>
      <c r="F13" s="6"/>
      <c r="G13" s="6"/>
      <c r="H13" s="6"/>
      <c r="I13" s="8"/>
      <c r="J13" s="8"/>
      <c r="K13" s="6"/>
      <c r="L13" s="6"/>
      <c r="M13" s="6"/>
      <c r="N13" s="6"/>
      <c r="O13" s="6"/>
      <c r="P13" s="8"/>
      <c r="Q13" s="8"/>
      <c r="R13" s="8"/>
      <c r="S13" s="6"/>
      <c r="T13" s="6"/>
      <c r="X13" s="6"/>
    </row>
    <row r="14" spans="1:27" ht="13" outlineLevel="1" x14ac:dyDescent="0.15">
      <c r="A14" s="28" t="s">
        <v>98</v>
      </c>
      <c r="B14" s="94">
        <v>2</v>
      </c>
      <c r="C14" s="109"/>
      <c r="D14" s="110" t="s">
        <v>107</v>
      </c>
      <c r="E14" s="110"/>
      <c r="F14" s="92" t="s">
        <v>99</v>
      </c>
      <c r="G14" s="110"/>
      <c r="H14" s="111"/>
      <c r="I14" s="112"/>
      <c r="J14" s="41">
        <f>SUBTOTAL(9,J15:J86)</f>
        <v>0</v>
      </c>
      <c r="K14" s="111"/>
      <c r="L14" s="93">
        <f>SUBTOTAL(9,L15:L86)</f>
        <v>0</v>
      </c>
      <c r="M14" s="111"/>
      <c r="N14" s="93">
        <f>SUBTOTAL(9,N15:N86)</f>
        <v>0</v>
      </c>
      <c r="O14" s="113"/>
      <c r="P14" s="41">
        <f>SUBTOTAL(9,P15:P86)</f>
        <v>0</v>
      </c>
      <c r="Q14" s="41">
        <f>SUBTOTAL(9,Q15:Q86)</f>
        <v>0</v>
      </c>
      <c r="R14" s="110"/>
      <c r="S14" s="110"/>
      <c r="T14" s="94">
        <f>SUBTOTAL(9,T15:T86)</f>
        <v>23</v>
      </c>
      <c r="U14" s="6"/>
      <c r="V14" s="8"/>
      <c r="W14" s="8"/>
      <c r="X14" s="60"/>
    </row>
    <row r="15" spans="1:27" ht="12" outlineLevel="2" x14ac:dyDescent="0.15">
      <c r="A15" s="96" t="s">
        <v>100</v>
      </c>
      <c r="B15" s="100">
        <v>3</v>
      </c>
      <c r="C15" s="114"/>
      <c r="D15" s="115" t="s">
        <v>108</v>
      </c>
      <c r="E15" s="115"/>
      <c r="F15" s="116" t="s">
        <v>101</v>
      </c>
      <c r="G15" s="115"/>
      <c r="H15" s="117"/>
      <c r="I15" s="118"/>
      <c r="J15" s="98">
        <f>SUBTOTAL(9,J16:J86)</f>
        <v>0</v>
      </c>
      <c r="K15" s="117"/>
      <c r="L15" s="99">
        <f>SUBTOTAL(9,L16:L86)</f>
        <v>0</v>
      </c>
      <c r="M15" s="117"/>
      <c r="N15" s="99">
        <f>SUBTOTAL(9,N16:N86)</f>
        <v>0</v>
      </c>
      <c r="O15" s="119"/>
      <c r="P15" s="98">
        <f>SUBTOTAL(9,P16:P86)</f>
        <v>0</v>
      </c>
      <c r="Q15" s="98">
        <f>SUBTOTAL(9,Q16:Q86)</f>
        <v>0</v>
      </c>
      <c r="R15" s="115"/>
      <c r="S15" s="115"/>
      <c r="T15" s="100">
        <f>SUBTOTAL(9,T16:T86)</f>
        <v>23</v>
      </c>
      <c r="U15" s="6"/>
      <c r="V15" s="8"/>
      <c r="W15" s="8"/>
      <c r="X15" s="60"/>
    </row>
    <row r="16" spans="1:27" ht="12" outlineLevel="3" x14ac:dyDescent="0.15">
      <c r="A16" s="96" t="s">
        <v>102</v>
      </c>
      <c r="B16" s="100">
        <v>4</v>
      </c>
      <c r="C16" s="114"/>
      <c r="D16" s="115" t="s">
        <v>109</v>
      </c>
      <c r="E16" s="115"/>
      <c r="F16" s="116" t="s">
        <v>103</v>
      </c>
      <c r="G16" s="115"/>
      <c r="H16" s="117"/>
      <c r="I16" s="118"/>
      <c r="J16" s="98">
        <f>SUBTOTAL(9,J17:J86)</f>
        <v>0</v>
      </c>
      <c r="K16" s="117"/>
      <c r="L16" s="99">
        <f>SUBTOTAL(9,L17:L86)</f>
        <v>0</v>
      </c>
      <c r="M16" s="117"/>
      <c r="N16" s="99">
        <f>SUBTOTAL(9,N17:N86)</f>
        <v>0</v>
      </c>
      <c r="O16" s="119"/>
      <c r="P16" s="98">
        <f>SUBTOTAL(9,P17:P86)</f>
        <v>0</v>
      </c>
      <c r="Q16" s="98">
        <f>SUBTOTAL(9,Q17:Q86)</f>
        <v>0</v>
      </c>
      <c r="R16" s="115"/>
      <c r="S16" s="115"/>
      <c r="T16" s="100">
        <f>SUBTOTAL(9,T17:T86)</f>
        <v>23</v>
      </c>
      <c r="U16" s="6"/>
      <c r="V16" s="8"/>
      <c r="W16" s="8"/>
      <c r="X16" s="60"/>
    </row>
    <row r="17" spans="1:27" ht="12" outlineLevel="4" x14ac:dyDescent="0.15">
      <c r="A17" s="4"/>
      <c r="B17" s="120"/>
      <c r="C17" s="121">
        <v>1</v>
      </c>
      <c r="D17" s="122" t="s">
        <v>116</v>
      </c>
      <c r="E17" s="123" t="s">
        <v>117</v>
      </c>
      <c r="F17" s="124" t="s">
        <v>118</v>
      </c>
      <c r="G17" s="122" t="s">
        <v>113</v>
      </c>
      <c r="H17" s="125">
        <v>1</v>
      </c>
      <c r="I17" s="126"/>
      <c r="J17" s="127">
        <f>H17*I17</f>
        <v>0</v>
      </c>
      <c r="K17" s="125"/>
      <c r="L17" s="125">
        <f>H17*K17</f>
        <v>0</v>
      </c>
      <c r="M17" s="125"/>
      <c r="N17" s="125">
        <f>H17*M17</f>
        <v>0</v>
      </c>
      <c r="O17" s="127">
        <v>21</v>
      </c>
      <c r="P17" s="127">
        <f>J17*(O17/100)</f>
        <v>0</v>
      </c>
      <c r="Q17" s="127">
        <f>J17+P17</f>
        <v>0</v>
      </c>
      <c r="R17" s="128"/>
      <c r="S17" s="128" t="s">
        <v>114</v>
      </c>
      <c r="T17" s="129">
        <v>1</v>
      </c>
      <c r="U17" s="8"/>
      <c r="V17" s="8"/>
      <c r="W17" s="8"/>
      <c r="X17" s="60"/>
    </row>
    <row r="18" spans="1:27" ht="409" customHeight="1" outlineLevel="5" x14ac:dyDescent="0.15">
      <c r="A18" s="130"/>
      <c r="B18" s="131"/>
      <c r="C18" s="131"/>
      <c r="D18" s="132"/>
      <c r="E18" s="136" t="s">
        <v>0</v>
      </c>
      <c r="F18" s="148" t="s">
        <v>186</v>
      </c>
      <c r="G18" s="148"/>
      <c r="H18" s="149"/>
      <c r="I18" s="150"/>
      <c r="J18" s="151"/>
      <c r="K18" s="134"/>
      <c r="L18" s="134"/>
      <c r="M18" s="134"/>
      <c r="N18" s="134"/>
      <c r="O18" s="135"/>
      <c r="P18" s="135"/>
      <c r="Q18" s="135"/>
      <c r="R18" s="132"/>
      <c r="S18" s="132"/>
      <c r="T18" s="131"/>
      <c r="U18" s="6"/>
      <c r="V18" s="8"/>
      <c r="W18" s="8"/>
      <c r="X18" s="133" t="str">
        <f>F18</f>
        <v>Dvouplášťové myčky nádobí a skla s 
novým intuitivním elektronickým ovládáním a LED 
displejem zobrazujícím teploty vany a bojleru, mycí cyklus 
a další provozní hlášení a případná alarmová hlášení. K 
dispozici jsou 4 různě dlouhé mycí programy dle potřeby, 
typu nádobí, stavu znečistění. Funkce měkkého startu, 
která poskytuje ochranu extra křehkým předmětům.  
Myčka v základní výbavě obsahuje elektronické ovládání touch (T),  
odpadové čerpadlo (PS) a dávkovače mycího a oplachového 
prostředku (DDE). 
BT = systém BREAK TANK s přídavným oplachovým 
čerpadlem 
FS = studený oplach (na konci cyklu) pro pivní sklo 
Technické údaje: 
Provedení: dvouplášťové 
Napájení: 400 V 
Příkon: max. 5,15 kW 
Šířka: 595 mm 
Odpadové čerpadlo: ano 
Oplachový systém s Break Tank: ano 
Oplachové čerpadlo: ano 
Studený oplach: ano 
Výbava: T/BT/PS 
Dávkovač mycího prostředku: ano 
Dávkovač oplachového prostředku: ano 
Thermostop: ano 
Dveřní mikrospínač: ano 
Horní mycí / oplachové rameno: ano / ano 
Mycí čerpadlo: max. 650 W (min. 340 l/min.) 
Mycí cyklus: min. 60 / 90 / 120 / 180 sec. 
Objem bojleru: min. 5,7 l 
Objem vany: min. 27 l 
Ovládání: elektronické Touch (LED) 
Příkon bojleru: max. 4,5 kW 
Příkon vany: max. 2,7 kW 
Rozměr koše: 500 x 500 mm 
Spodní mycí / oplachové rameno: ano / ano, Spotřeba vody na cyklus: max. 2,3 l, Výkon košů: min. 60/40/30/20 ks/h, Zásuvná výška: min. 310 mm</v>
      </c>
      <c r="Y18" s="9"/>
      <c r="AA18" s="11"/>
    </row>
    <row r="19" spans="1:27" ht="7.5" customHeight="1" outlineLevel="5" x14ac:dyDescent="0.15">
      <c r="B19" s="69"/>
      <c r="C19" s="69"/>
      <c r="D19" s="60"/>
      <c r="E19" s="60"/>
      <c r="F19" s="61"/>
      <c r="G19" s="60"/>
      <c r="H19" s="65"/>
      <c r="I19" s="105"/>
      <c r="J19" s="63"/>
      <c r="K19" s="65"/>
      <c r="L19" s="65"/>
      <c r="M19" s="65"/>
      <c r="N19" s="65"/>
      <c r="O19" s="63"/>
      <c r="P19" s="63"/>
      <c r="Q19" s="63"/>
      <c r="R19" s="60"/>
      <c r="S19" s="60"/>
      <c r="T19" s="69"/>
      <c r="U19" s="8"/>
      <c r="X19" s="60"/>
    </row>
    <row r="20" spans="1:27" ht="12" outlineLevel="4" x14ac:dyDescent="0.15">
      <c r="A20" s="4"/>
      <c r="B20" s="120"/>
      <c r="C20" s="121">
        <v>2</v>
      </c>
      <c r="D20" s="122" t="s">
        <v>116</v>
      </c>
      <c r="E20" s="123" t="s">
        <v>119</v>
      </c>
      <c r="F20" s="124" t="s">
        <v>120</v>
      </c>
      <c r="G20" s="122" t="s">
        <v>113</v>
      </c>
      <c r="H20" s="125">
        <v>1</v>
      </c>
      <c r="I20" s="126"/>
      <c r="J20" s="127">
        <f>H20*I20</f>
        <v>0</v>
      </c>
      <c r="K20" s="125"/>
      <c r="L20" s="125">
        <f>H20*K20</f>
        <v>0</v>
      </c>
      <c r="M20" s="125"/>
      <c r="N20" s="125">
        <f>H20*M20</f>
        <v>0</v>
      </c>
      <c r="O20" s="127">
        <v>21</v>
      </c>
      <c r="P20" s="127">
        <f>J20*(O20/100)</f>
        <v>0</v>
      </c>
      <c r="Q20" s="127">
        <f>J20+P20</f>
        <v>0</v>
      </c>
      <c r="R20" s="128"/>
      <c r="S20" s="128" t="s">
        <v>114</v>
      </c>
      <c r="T20" s="129">
        <v>1</v>
      </c>
      <c r="U20" s="8"/>
      <c r="V20" s="8"/>
      <c r="W20" s="8"/>
      <c r="X20" s="60"/>
    </row>
    <row r="21" spans="1:27" ht="72" outlineLevel="5" x14ac:dyDescent="0.15">
      <c r="A21" s="130"/>
      <c r="B21" s="131"/>
      <c r="C21" s="131"/>
      <c r="D21" s="132"/>
      <c r="E21" s="136" t="s">
        <v>0</v>
      </c>
      <c r="F21" s="148" t="s">
        <v>165</v>
      </c>
      <c r="G21" s="148"/>
      <c r="H21" s="149"/>
      <c r="I21" s="150"/>
      <c r="J21" s="151"/>
      <c r="K21" s="134"/>
      <c r="L21" s="134"/>
      <c r="M21" s="134"/>
      <c r="N21" s="134"/>
      <c r="O21" s="135"/>
      <c r="P21" s="135"/>
      <c r="Q21" s="135"/>
      <c r="R21" s="132"/>
      <c r="S21" s="132"/>
      <c r="T21" s="131"/>
      <c r="U21" s="6"/>
      <c r="V21" s="8"/>
      <c r="W21" s="8"/>
      <c r="X21" s="133" t="str">
        <f>F21</f>
        <v>Celonerezový mycí stůl se dvěma lisovanými dřezy je postaven na svařovaném podnoží z uzavřených profilů min. 40 x 40, které jsou opatřeny seřiditelnými patkami 
- spodní police 
- prostor pro myčku vlevo 
- pracovní deska s prolisem 
- zadní lem</v>
      </c>
      <c r="Y21" s="9"/>
      <c r="AA21" s="11"/>
    </row>
    <row r="22" spans="1:27" ht="7.5" customHeight="1" outlineLevel="5" x14ac:dyDescent="0.15">
      <c r="B22" s="69"/>
      <c r="C22" s="69"/>
      <c r="D22" s="60"/>
      <c r="E22" s="60"/>
      <c r="F22" s="61"/>
      <c r="G22" s="60"/>
      <c r="H22" s="65"/>
      <c r="I22" s="105"/>
      <c r="J22" s="63"/>
      <c r="K22" s="65"/>
      <c r="L22" s="65"/>
      <c r="M22" s="65"/>
      <c r="N22" s="65"/>
      <c r="O22" s="63"/>
      <c r="P22" s="63"/>
      <c r="Q22" s="63"/>
      <c r="R22" s="60"/>
      <c r="S22" s="60"/>
      <c r="T22" s="69"/>
      <c r="U22" s="8"/>
      <c r="X22" s="60"/>
    </row>
    <row r="23" spans="1:27" ht="12" outlineLevel="4" x14ac:dyDescent="0.15">
      <c r="A23" s="4"/>
      <c r="B23" s="120"/>
      <c r="C23" s="121">
        <v>3</v>
      </c>
      <c r="D23" s="122" t="s">
        <v>116</v>
      </c>
      <c r="E23" s="123" t="s">
        <v>121</v>
      </c>
      <c r="F23" s="124" t="s">
        <v>122</v>
      </c>
      <c r="G23" s="122" t="s">
        <v>113</v>
      </c>
      <c r="H23" s="125">
        <v>1</v>
      </c>
      <c r="I23" s="126"/>
      <c r="J23" s="127">
        <f>H23*I23</f>
        <v>0</v>
      </c>
      <c r="K23" s="125"/>
      <c r="L23" s="125">
        <f>H23*K23</f>
        <v>0</v>
      </c>
      <c r="M23" s="125"/>
      <c r="N23" s="125">
        <f>H23*M23</f>
        <v>0</v>
      </c>
      <c r="O23" s="127">
        <v>21</v>
      </c>
      <c r="P23" s="127">
        <f>J23*(O23/100)</f>
        <v>0</v>
      </c>
      <c r="Q23" s="127">
        <f>J23+P23</f>
        <v>0</v>
      </c>
      <c r="R23" s="128"/>
      <c r="S23" s="128" t="s">
        <v>114</v>
      </c>
      <c r="T23" s="129">
        <v>1</v>
      </c>
      <c r="U23" s="8"/>
      <c r="V23" s="8"/>
      <c r="W23" s="8"/>
      <c r="X23" s="60"/>
    </row>
    <row r="24" spans="1:27" ht="120" outlineLevel="5" x14ac:dyDescent="0.15">
      <c r="A24" s="130"/>
      <c r="B24" s="131"/>
      <c r="C24" s="131"/>
      <c r="D24" s="132"/>
      <c r="E24" s="136" t="s">
        <v>0</v>
      </c>
      <c r="F24" s="148" t="s">
        <v>166</v>
      </c>
      <c r="G24" s="148"/>
      <c r="H24" s="149"/>
      <c r="I24" s="150"/>
      <c r="J24" s="151"/>
      <c r="K24" s="134"/>
      <c r="L24" s="134"/>
      <c r="M24" s="134"/>
      <c r="N24" s="134"/>
      <c r="O24" s="135"/>
      <c r="P24" s="135"/>
      <c r="Q24" s="135"/>
      <c r="R24" s="132"/>
      <c r="S24" s="132"/>
      <c r="T24" s="131"/>
      <c r="U24" s="6"/>
      <c r="V24" s="8"/>
      <c r="W24" s="8"/>
      <c r="X24" s="133" t="str">
        <f>F24</f>
        <v>Sprcha s pákovou baterií pro regulaci studené a 
teplé vody, navíc vybavena napouštěcím ramínkem ze sprchy. 
tlakovou sprchou 
tlakovou hadicí a vyvažovací pružinou 
úchytem na zeď a háčkem na sprchu 
max. průtok (3 bar): max. 17 l/min. 
max. tlak: 5 bar 
upevňovací otvor pro baterii: min. Ø30 mm. - max.Ø32 mm. 
Model pro montáž do desky pracovního stolu</v>
      </c>
      <c r="Y24" s="9"/>
      <c r="AA24" s="11"/>
    </row>
    <row r="25" spans="1:27" ht="7.5" customHeight="1" outlineLevel="5" x14ac:dyDescent="0.15">
      <c r="B25" s="69"/>
      <c r="C25" s="69"/>
      <c r="D25" s="60"/>
      <c r="E25" s="60"/>
      <c r="F25" s="61"/>
      <c r="G25" s="60"/>
      <c r="H25" s="65"/>
      <c r="I25" s="105"/>
      <c r="J25" s="63"/>
      <c r="K25" s="65"/>
      <c r="L25" s="65"/>
      <c r="M25" s="65"/>
      <c r="N25" s="65"/>
      <c r="O25" s="63"/>
      <c r="P25" s="63"/>
      <c r="Q25" s="63"/>
      <c r="R25" s="60"/>
      <c r="S25" s="60"/>
      <c r="T25" s="69"/>
      <c r="U25" s="8"/>
      <c r="X25" s="60"/>
    </row>
    <row r="26" spans="1:27" ht="12" outlineLevel="4" x14ac:dyDescent="0.15">
      <c r="A26" s="4"/>
      <c r="B26" s="120"/>
      <c r="C26" s="121">
        <v>4</v>
      </c>
      <c r="D26" s="122" t="s">
        <v>116</v>
      </c>
      <c r="E26" s="123" t="s">
        <v>123</v>
      </c>
      <c r="F26" s="124" t="s">
        <v>124</v>
      </c>
      <c r="G26" s="122" t="s">
        <v>113</v>
      </c>
      <c r="H26" s="125">
        <v>1</v>
      </c>
      <c r="I26" s="126"/>
      <c r="J26" s="127">
        <f>H26*I26</f>
        <v>0</v>
      </c>
      <c r="K26" s="125"/>
      <c r="L26" s="125">
        <f>H26*K26</f>
        <v>0</v>
      </c>
      <c r="M26" s="125"/>
      <c r="N26" s="125">
        <f>H26*M26</f>
        <v>0</v>
      </c>
      <c r="O26" s="127">
        <v>21</v>
      </c>
      <c r="P26" s="127">
        <f>J26*(O26/100)</f>
        <v>0</v>
      </c>
      <c r="Q26" s="127">
        <f>J26+P26</f>
        <v>0</v>
      </c>
      <c r="R26" s="128"/>
      <c r="S26" s="128" t="s">
        <v>114</v>
      </c>
      <c r="T26" s="129">
        <v>1</v>
      </c>
      <c r="U26" s="8"/>
      <c r="V26" s="8"/>
      <c r="W26" s="8"/>
      <c r="X26" s="60"/>
    </row>
    <row r="27" spans="1:27" ht="36" outlineLevel="5" x14ac:dyDescent="0.15">
      <c r="A27" s="130"/>
      <c r="B27" s="131"/>
      <c r="C27" s="131"/>
      <c r="D27" s="132"/>
      <c r="E27" s="136" t="s">
        <v>0</v>
      </c>
      <c r="F27" s="148" t="s">
        <v>167</v>
      </c>
      <c r="G27" s="148"/>
      <c r="H27" s="149"/>
      <c r="I27" s="150"/>
      <c r="J27" s="151"/>
      <c r="K27" s="134"/>
      <c r="L27" s="134"/>
      <c r="M27" s="134"/>
      <c r="N27" s="134"/>
      <c r="O27" s="135"/>
      <c r="P27" s="135"/>
      <c r="Q27" s="135"/>
      <c r="R27" s="132"/>
      <c r="S27" s="132"/>
      <c r="T27" s="131"/>
      <c r="U27" s="6"/>
      <c r="V27" s="8"/>
      <c r="W27" s="8"/>
      <c r="X27" s="133" t="str">
        <f>F27</f>
        <v>Celonerezový pracovní stůl se dvěma policemi je postaven na svařovaném podnoží z uzavřených profilů min. 40 x 40, které jsou opatřeny seřiditelnými patkami. Ve spodní části je podnoží zpevněno roštovou policí pevně spojenou s nohami stolu. Pracovní deska, stejně jako police stolu, je zhotovena z plechu tl. min. 1 mm jakosti 17240 
- zadní lemy</v>
      </c>
      <c r="Y27" s="9"/>
      <c r="AA27" s="11"/>
    </row>
    <row r="28" spans="1:27" ht="7.5" customHeight="1" outlineLevel="5" x14ac:dyDescent="0.15">
      <c r="B28" s="69"/>
      <c r="C28" s="69"/>
      <c r="D28" s="60"/>
      <c r="E28" s="60"/>
      <c r="F28" s="61"/>
      <c r="G28" s="60"/>
      <c r="H28" s="65"/>
      <c r="I28" s="105"/>
      <c r="J28" s="63"/>
      <c r="K28" s="65"/>
      <c r="L28" s="65"/>
      <c r="M28" s="65"/>
      <c r="N28" s="65"/>
      <c r="O28" s="63"/>
      <c r="P28" s="63"/>
      <c r="Q28" s="63"/>
      <c r="R28" s="60"/>
      <c r="S28" s="60"/>
      <c r="T28" s="69"/>
      <c r="U28" s="8"/>
      <c r="X28" s="60"/>
    </row>
    <row r="29" spans="1:27" ht="12" outlineLevel="4" x14ac:dyDescent="0.15">
      <c r="A29" s="4"/>
      <c r="B29" s="120"/>
      <c r="C29" s="121">
        <v>5</v>
      </c>
      <c r="D29" s="122" t="s">
        <v>116</v>
      </c>
      <c r="E29" s="123" t="s">
        <v>125</v>
      </c>
      <c r="F29" s="124" t="s">
        <v>126</v>
      </c>
      <c r="G29" s="122" t="s">
        <v>113</v>
      </c>
      <c r="H29" s="125">
        <v>1</v>
      </c>
      <c r="I29" s="126"/>
      <c r="J29" s="127">
        <f>H29*I29</f>
        <v>0</v>
      </c>
      <c r="K29" s="125"/>
      <c r="L29" s="125">
        <f>H29*K29</f>
        <v>0</v>
      </c>
      <c r="M29" s="125"/>
      <c r="N29" s="125">
        <f>H29*M29</f>
        <v>0</v>
      </c>
      <c r="O29" s="127">
        <v>21</v>
      </c>
      <c r="P29" s="127">
        <f>J29*(O29/100)</f>
        <v>0</v>
      </c>
      <c r="Q29" s="127">
        <f>J29+P29</f>
        <v>0</v>
      </c>
      <c r="R29" s="128"/>
      <c r="S29" s="128" t="s">
        <v>114</v>
      </c>
      <c r="T29" s="129">
        <v>1</v>
      </c>
      <c r="U29" s="8"/>
      <c r="V29" s="8"/>
      <c r="W29" s="8"/>
      <c r="X29" s="60"/>
    </row>
    <row r="30" spans="1:27" ht="218" customHeight="1" outlineLevel="5" x14ac:dyDescent="0.15">
      <c r="A30" s="130"/>
      <c r="B30" s="131"/>
      <c r="C30" s="131"/>
      <c r="D30" s="132"/>
      <c r="E30" s="136" t="s">
        <v>0</v>
      </c>
      <c r="F30" s="148" t="s">
        <v>168</v>
      </c>
      <c r="G30" s="148"/>
      <c r="H30" s="149"/>
      <c r="I30" s="150"/>
      <c r="J30" s="151"/>
      <c r="K30" s="134"/>
      <c r="L30" s="134"/>
      <c r="M30" s="134"/>
      <c r="N30" s="134"/>
      <c r="O30" s="135"/>
      <c r="P30" s="135"/>
      <c r="Q30" s="135"/>
      <c r="R30" s="132"/>
      <c r="S30" s="132"/>
      <c r="T30" s="131"/>
      <c r="U30" s="6"/>
      <c r="V30" s="8"/>
      <c r="W30" s="8"/>
      <c r="X30" s="133" t="str">
        <f>F30</f>
        <v xml:space="preserve">Kompaktní mikrovlnná trouba. 
- plně nastavitelná úroveň výkonu 100 – 1000 W 
- min. 4 stupně výkonu – 1000 W (vysoká), 500 W (střední), 
100 W (nízká), rozmrazování 340 W 
- manuální ovládání 
- 1 magnetron umístěný pod prostorem na vaření                                            
- prostor pro vaření z ušlechtilé oceli s keramickým dnem 
- nerezové provedení 
Ovládací panel je vybaven: 
- timerem max. 30 minut (mechanický) 
- knoflíkem s regulací výkonu a tlačítkem pro spuštění 
cyklu vaření 
Technické údaje: 
- napětí: 230 V 
- příkon: max. 1,49 kW 
- výkon: min. 500 W/1000 W/rozmraz.340 W 
- počet magnetronů: 1 
- objem: min. 22 l 
- rozměr vnitřní: min. 330 x 330 x 200 mm 
- rozměr vnější: cca 510 x 360 x 306 mm </v>
      </c>
      <c r="Y30" s="9"/>
      <c r="AA30" s="11"/>
    </row>
    <row r="31" spans="1:27" ht="7.5" customHeight="1" outlineLevel="5" x14ac:dyDescent="0.15">
      <c r="B31" s="69"/>
      <c r="C31" s="69"/>
      <c r="D31" s="60"/>
      <c r="E31" s="60"/>
      <c r="F31" s="61"/>
      <c r="G31" s="60"/>
      <c r="H31" s="65"/>
      <c r="I31" s="105"/>
      <c r="J31" s="63"/>
      <c r="K31" s="65"/>
      <c r="L31" s="65"/>
      <c r="M31" s="65"/>
      <c r="N31" s="65"/>
      <c r="O31" s="63"/>
      <c r="P31" s="63"/>
      <c r="Q31" s="63"/>
      <c r="R31" s="60"/>
      <c r="S31" s="60"/>
      <c r="T31" s="69"/>
      <c r="U31" s="8"/>
      <c r="X31" s="60"/>
    </row>
    <row r="32" spans="1:27" ht="12" outlineLevel="4" x14ac:dyDescent="0.15">
      <c r="A32" s="4"/>
      <c r="B32" s="120"/>
      <c r="C32" s="121">
        <v>6</v>
      </c>
      <c r="D32" s="122" t="s">
        <v>116</v>
      </c>
      <c r="E32" s="123" t="s">
        <v>127</v>
      </c>
      <c r="F32" s="124" t="s">
        <v>128</v>
      </c>
      <c r="G32" s="122" t="s">
        <v>113</v>
      </c>
      <c r="H32" s="125">
        <v>1</v>
      </c>
      <c r="I32" s="126"/>
      <c r="J32" s="127">
        <f>H32*I32</f>
        <v>0</v>
      </c>
      <c r="K32" s="125"/>
      <c r="L32" s="125">
        <f>H32*K32</f>
        <v>0</v>
      </c>
      <c r="M32" s="125"/>
      <c r="N32" s="125">
        <f>H32*M32</f>
        <v>0</v>
      </c>
      <c r="O32" s="127">
        <v>21</v>
      </c>
      <c r="P32" s="127">
        <f>J32*(O32/100)</f>
        <v>0</v>
      </c>
      <c r="Q32" s="127">
        <f>J32+P32</f>
        <v>0</v>
      </c>
      <c r="R32" s="128"/>
      <c r="S32" s="128" t="s">
        <v>114</v>
      </c>
      <c r="T32" s="129">
        <v>1</v>
      </c>
      <c r="U32" s="8"/>
      <c r="V32" s="8"/>
      <c r="W32" s="8"/>
      <c r="X32" s="60"/>
    </row>
    <row r="33" spans="1:27" ht="325" customHeight="1" outlineLevel="5" x14ac:dyDescent="0.15">
      <c r="A33" s="130"/>
      <c r="B33" s="131"/>
      <c r="C33" s="131"/>
      <c r="D33" s="132"/>
      <c r="E33" s="136" t="s">
        <v>0</v>
      </c>
      <c r="F33" s="148" t="s">
        <v>169</v>
      </c>
      <c r="G33" s="148"/>
      <c r="H33" s="149"/>
      <c r="I33" s="150"/>
      <c r="J33" s="151"/>
      <c r="K33" s="134"/>
      <c r="L33" s="134"/>
      <c r="M33" s="134"/>
      <c r="N33" s="134"/>
      <c r="O33" s="135"/>
      <c r="P33" s="135"/>
      <c r="Q33" s="135"/>
      <c r="R33" s="132"/>
      <c r="S33" s="132"/>
      <c r="T33" s="131"/>
      <c r="U33" s="6"/>
      <c r="V33" s="8"/>
      <c r="W33" s="8"/>
      <c r="X33" s="133" t="str">
        <f>F33</f>
        <v>Jednoduchá profesionální váha pro kuchyně, výrobny, 
sklady do 6kg. 
Při váživosti do 3kg přesnost 1g a od 3kg do 6kg
přesnost 2g. 
S provozem na síť i akumulátor 
Charakteristika: 
Funkce: tárování; nulování 
Automatické vypínání 
Indikace vybití baterie 
V ceně váhy je ověření, nerezová miska a síťový adaptér. 
Technická data: 
Váživost (kg): 3;6 
Dílek - přesnost (g): 1;2 
Rozměr vážní plochy (mm): min. 190x230 
Certifikace: pro obchodní vážení - ES ověření 
Napájení váhy: AC 230V/ adaptér DC 9V 
Provedení vážní plochy: nerez 
Provedení konstrukce: plast 
Provedení (materiál): plast/nerez 
Alternativní napájení: vestavěný hermetický akumulátor 6V 
Displej: LCD numerický s LED podsvícením, výška číslic 
min. 25mm - operátorský 
LCD numerický s LED podsvícením, výška číslic min. 20mm - 
zákaznický 
Délka provozu na baterii: min. 100 hod. 
Prostředí: suché; prašné; vlhké 
Provozní teplota: min. 0°C » +40°C 
Příkon: max. 0,5 W 
Rozměr váhy š x v x h (mm): cca 235 x 130 x 240 
Umístění displejů: na těle váhy pod miskou</v>
      </c>
      <c r="Y33" s="9"/>
      <c r="AA33" s="11"/>
    </row>
    <row r="34" spans="1:27" ht="7.5" customHeight="1" outlineLevel="5" x14ac:dyDescent="0.15">
      <c r="B34" s="69"/>
      <c r="C34" s="69"/>
      <c r="D34" s="60"/>
      <c r="E34" s="60"/>
      <c r="F34" s="61"/>
      <c r="G34" s="60"/>
      <c r="H34" s="65"/>
      <c r="I34" s="105"/>
      <c r="J34" s="63"/>
      <c r="K34" s="65"/>
      <c r="L34" s="65"/>
      <c r="M34" s="65"/>
      <c r="N34" s="65"/>
      <c r="O34" s="63"/>
      <c r="P34" s="63"/>
      <c r="Q34" s="63"/>
      <c r="R34" s="60"/>
      <c r="S34" s="60"/>
      <c r="T34" s="69"/>
      <c r="U34" s="8"/>
      <c r="X34" s="60"/>
    </row>
    <row r="35" spans="1:27" ht="12" outlineLevel="4" x14ac:dyDescent="0.15">
      <c r="A35" s="4"/>
      <c r="B35" s="120"/>
      <c r="C35" s="121">
        <v>7</v>
      </c>
      <c r="D35" s="122" t="s">
        <v>116</v>
      </c>
      <c r="E35" s="123" t="s">
        <v>129</v>
      </c>
      <c r="F35" s="124" t="s">
        <v>130</v>
      </c>
      <c r="G35" s="122" t="s">
        <v>113</v>
      </c>
      <c r="H35" s="125">
        <v>1</v>
      </c>
      <c r="I35" s="126"/>
      <c r="J35" s="127">
        <f>H35*I35</f>
        <v>0</v>
      </c>
      <c r="K35" s="125"/>
      <c r="L35" s="125">
        <f>H35*K35</f>
        <v>0</v>
      </c>
      <c r="M35" s="125"/>
      <c r="N35" s="125">
        <f>H35*M35</f>
        <v>0</v>
      </c>
      <c r="O35" s="127">
        <v>21</v>
      </c>
      <c r="P35" s="127">
        <f>J35*(O35/100)</f>
        <v>0</v>
      </c>
      <c r="Q35" s="127">
        <f>J35+P35</f>
        <v>0</v>
      </c>
      <c r="R35" s="128"/>
      <c r="S35" s="128" t="s">
        <v>114</v>
      </c>
      <c r="T35" s="129">
        <v>1</v>
      </c>
      <c r="U35" s="8"/>
      <c r="V35" s="8"/>
      <c r="W35" s="8"/>
      <c r="X35" s="60"/>
    </row>
    <row r="36" spans="1:27" ht="132" outlineLevel="5" x14ac:dyDescent="0.15">
      <c r="A36" s="130"/>
      <c r="B36" s="131"/>
      <c r="C36" s="131"/>
      <c r="D36" s="132"/>
      <c r="E36" s="136" t="s">
        <v>0</v>
      </c>
      <c r="F36" s="148" t="s">
        <v>170</v>
      </c>
      <c r="G36" s="148"/>
      <c r="H36" s="149"/>
      <c r="I36" s="150"/>
      <c r="J36" s="151"/>
      <c r="K36" s="134"/>
      <c r="L36" s="134"/>
      <c r="M36" s="134"/>
      <c r="N36" s="134"/>
      <c r="O36" s="135"/>
      <c r="P36" s="135"/>
      <c r="Q36" s="135"/>
      <c r="R36" s="132"/>
      <c r="S36" s="132"/>
      <c r="T36" s="131"/>
      <c r="U36" s="6"/>
      <c r="V36" s="8"/>
      <c r="W36" s="8"/>
      <c r="X36" s="133" t="str">
        <f>F36</f>
        <v>- čtyřtrnový ohřívač rohlíků z leštěného hliníku o min. průměru 
25 mm a délce min. 190 mm 
- celonerezové provedení 
- příkon max. 0,1 kW 
- režim rychlého ohřevu 
- kontrolka chodu 
- nahřátí na 100 °C 
- pojistný termostat 
- stupeň krytí ovládacích prvků IPX4 
- příkon max. 100W 
- rozměry cca 300x260x290mm</v>
      </c>
      <c r="Y36" s="9"/>
      <c r="AA36" s="11"/>
    </row>
    <row r="37" spans="1:27" ht="7.5" customHeight="1" outlineLevel="5" x14ac:dyDescent="0.15">
      <c r="B37" s="69"/>
      <c r="C37" s="69"/>
      <c r="D37" s="60"/>
      <c r="E37" s="60"/>
      <c r="F37" s="61"/>
      <c r="G37" s="60"/>
      <c r="H37" s="65"/>
      <c r="I37" s="105"/>
      <c r="J37" s="63"/>
      <c r="K37" s="65"/>
      <c r="L37" s="65"/>
      <c r="M37" s="65"/>
      <c r="N37" s="65"/>
      <c r="O37" s="63"/>
      <c r="P37" s="63"/>
      <c r="Q37" s="63"/>
      <c r="R37" s="60"/>
      <c r="S37" s="60"/>
      <c r="T37" s="69"/>
      <c r="U37" s="8"/>
      <c r="X37" s="60"/>
    </row>
    <row r="38" spans="1:27" ht="12" outlineLevel="4" x14ac:dyDescent="0.15">
      <c r="A38" s="4"/>
      <c r="B38" s="120"/>
      <c r="C38" s="121">
        <v>8</v>
      </c>
      <c r="D38" s="122" t="s">
        <v>116</v>
      </c>
      <c r="E38" s="123" t="s">
        <v>131</v>
      </c>
      <c r="F38" s="124" t="s">
        <v>132</v>
      </c>
      <c r="G38" s="122" t="s">
        <v>113</v>
      </c>
      <c r="H38" s="125">
        <v>1</v>
      </c>
      <c r="I38" s="126"/>
      <c r="J38" s="127">
        <f>H38*I38</f>
        <v>0</v>
      </c>
      <c r="K38" s="125"/>
      <c r="L38" s="125">
        <f>H38*K38</f>
        <v>0</v>
      </c>
      <c r="M38" s="125"/>
      <c r="N38" s="125">
        <f>H38*M38</f>
        <v>0</v>
      </c>
      <c r="O38" s="127">
        <v>21</v>
      </c>
      <c r="P38" s="127">
        <f>J38*(O38/100)</f>
        <v>0</v>
      </c>
      <c r="Q38" s="127">
        <f>J38+P38</f>
        <v>0</v>
      </c>
      <c r="R38" s="128"/>
      <c r="S38" s="128" t="s">
        <v>114</v>
      </c>
      <c r="T38" s="129">
        <v>1</v>
      </c>
      <c r="U38" s="8"/>
      <c r="V38" s="8"/>
      <c r="W38" s="8"/>
      <c r="X38" s="60"/>
    </row>
    <row r="39" spans="1:27" ht="131" customHeight="1" outlineLevel="5" x14ac:dyDescent="0.15">
      <c r="A39" s="130"/>
      <c r="B39" s="131"/>
      <c r="C39" s="131"/>
      <c r="D39" s="132"/>
      <c r="E39" s="136" t="s">
        <v>0</v>
      </c>
      <c r="F39" s="148" t="s">
        <v>171</v>
      </c>
      <c r="G39" s="148"/>
      <c r="H39" s="149"/>
      <c r="I39" s="150"/>
      <c r="J39" s="151"/>
      <c r="K39" s="134"/>
      <c r="L39" s="134"/>
      <c r="M39" s="134"/>
      <c r="N39" s="134"/>
      <c r="O39" s="135"/>
      <c r="P39" s="135"/>
      <c r="Q39" s="135"/>
      <c r="R39" s="132"/>
      <c r="S39" s="132"/>
      <c r="T39" s="131"/>
      <c r="U39" s="6"/>
      <c r="V39" s="8"/>
      <c r="W39" s="8"/>
      <c r="X39" s="133" t="str">
        <f>F39</f>
        <v>- kapacita GN ½ - 150 mm 
- celonerezové provedení 
- příkon max. 1 kW 
- topná tělesa pod vanou 
- odklopné víko 
- falešné děrované dno 
- kontrolka chodu a nahřátí 
- ovládání teploty nádoby regulačním knoflíkem min. v rozsahu 30 – 90 °C 
- pojistný termostat 
- stupeň krytí ovládacích prvků IPX4 
- napájení 230V 1N 
- rozměry cca 269x329x244mm</v>
      </c>
      <c r="Y39" s="9"/>
      <c r="AA39" s="11"/>
    </row>
    <row r="40" spans="1:27" ht="7.5" customHeight="1" outlineLevel="5" x14ac:dyDescent="0.15">
      <c r="B40" s="69"/>
      <c r="C40" s="69"/>
      <c r="D40" s="60"/>
      <c r="E40" s="60"/>
      <c r="F40" s="61"/>
      <c r="G40" s="60"/>
      <c r="H40" s="65"/>
      <c r="I40" s="105"/>
      <c r="J40" s="63"/>
      <c r="K40" s="65"/>
      <c r="L40" s="65"/>
      <c r="M40" s="65"/>
      <c r="N40" s="65"/>
      <c r="O40" s="63"/>
      <c r="P40" s="63"/>
      <c r="Q40" s="63"/>
      <c r="R40" s="60"/>
      <c r="S40" s="60"/>
      <c r="T40" s="69"/>
      <c r="U40" s="8"/>
      <c r="X40" s="60"/>
    </row>
    <row r="41" spans="1:27" ht="12" outlineLevel="4" x14ac:dyDescent="0.15">
      <c r="A41" s="4"/>
      <c r="B41" s="120"/>
      <c r="C41" s="121">
        <v>9</v>
      </c>
      <c r="D41" s="122" t="s">
        <v>116</v>
      </c>
      <c r="E41" s="123" t="s">
        <v>133</v>
      </c>
      <c r="F41" s="124" t="s">
        <v>134</v>
      </c>
      <c r="G41" s="122" t="s">
        <v>113</v>
      </c>
      <c r="H41" s="125">
        <v>1</v>
      </c>
      <c r="I41" s="126"/>
      <c r="J41" s="127">
        <f>H41*I41</f>
        <v>0</v>
      </c>
      <c r="K41" s="125"/>
      <c r="L41" s="125">
        <f>H41*K41</f>
        <v>0</v>
      </c>
      <c r="M41" s="125"/>
      <c r="N41" s="125">
        <f>H41*M41</f>
        <v>0</v>
      </c>
      <c r="O41" s="127">
        <v>21</v>
      </c>
      <c r="P41" s="127">
        <f>J41*(O41/100)</f>
        <v>0</v>
      </c>
      <c r="Q41" s="127">
        <f>J41+P41</f>
        <v>0</v>
      </c>
      <c r="R41" s="128"/>
      <c r="S41" s="128" t="s">
        <v>114</v>
      </c>
      <c r="T41" s="129">
        <v>1</v>
      </c>
      <c r="U41" s="8"/>
      <c r="V41" s="8"/>
      <c r="W41" s="8"/>
      <c r="X41" s="60"/>
    </row>
    <row r="42" spans="1:27" ht="165" customHeight="1" outlineLevel="5" x14ac:dyDescent="0.15">
      <c r="A42" s="130"/>
      <c r="B42" s="131"/>
      <c r="C42" s="131"/>
      <c r="D42" s="132"/>
      <c r="E42" s="136" t="s">
        <v>0</v>
      </c>
      <c r="F42" s="148" t="s">
        <v>172</v>
      </c>
      <c r="G42" s="148"/>
      <c r="H42" s="149"/>
      <c r="I42" s="150"/>
      <c r="J42" s="151"/>
      <c r="K42" s="134"/>
      <c r="L42" s="134"/>
      <c r="M42" s="134"/>
      <c r="N42" s="134"/>
      <c r="O42" s="135"/>
      <c r="P42" s="135"/>
      <c r="Q42" s="135"/>
      <c r="R42" s="132"/>
      <c r="S42" s="132"/>
      <c r="T42" s="131"/>
      <c r="U42" s="6"/>
      <c r="V42" s="8"/>
      <c r="W42" s="8"/>
      <c r="X42" s="133" t="str">
        <f>F42</f>
        <v>Indukční plotna. 
- model s plochou varnou plochou 
- funguje na principu feromagnetické indukce 
- úspora elektrické energie – automatické vypnutí po 
sejmutí varné nádoby z indukční plotny 
- při ohřevu prázdné nádoby se automaticky aktivuje 
ochrana proti přehřátí a indukční plotna se vypne 
- nerezové provedení 
Technické parametry 
- napětí 230 V 
- příkon max. 3,5 kW 
- počet regulovatelných zón min. 1 
- počet varných ploch min. 1 
- rozměr desky min. 280 x 280 mm 
- rozměr (š.hl.v.) cca 330 x 425 x 105 mm</v>
      </c>
      <c r="Y42" s="9"/>
      <c r="AA42" s="11"/>
    </row>
    <row r="43" spans="1:27" ht="7.5" customHeight="1" outlineLevel="5" x14ac:dyDescent="0.15">
      <c r="B43" s="69"/>
      <c r="C43" s="69"/>
      <c r="D43" s="60"/>
      <c r="E43" s="60"/>
      <c r="F43" s="61"/>
      <c r="G43" s="60"/>
      <c r="H43" s="65"/>
      <c r="I43" s="105"/>
      <c r="J43" s="63"/>
      <c r="K43" s="65"/>
      <c r="L43" s="65"/>
      <c r="M43" s="65"/>
      <c r="N43" s="65"/>
      <c r="O43" s="63"/>
      <c r="P43" s="63"/>
      <c r="Q43" s="63"/>
      <c r="R43" s="60"/>
      <c r="S43" s="60"/>
      <c r="T43" s="69"/>
      <c r="U43" s="8"/>
      <c r="X43" s="60"/>
    </row>
    <row r="44" spans="1:27" ht="12" outlineLevel="4" x14ac:dyDescent="0.15">
      <c r="A44" s="4"/>
      <c r="B44" s="120"/>
      <c r="C44" s="121">
        <v>10</v>
      </c>
      <c r="D44" s="122" t="s">
        <v>116</v>
      </c>
      <c r="E44" s="123" t="s">
        <v>135</v>
      </c>
      <c r="F44" s="124" t="s">
        <v>136</v>
      </c>
      <c r="G44" s="122" t="s">
        <v>113</v>
      </c>
      <c r="H44" s="125">
        <v>1</v>
      </c>
      <c r="I44" s="126"/>
      <c r="J44" s="127">
        <f>H44*I44</f>
        <v>0</v>
      </c>
      <c r="K44" s="125"/>
      <c r="L44" s="125">
        <f>H44*K44</f>
        <v>0</v>
      </c>
      <c r="M44" s="125"/>
      <c r="N44" s="125">
        <f>H44*M44</f>
        <v>0</v>
      </c>
      <c r="O44" s="127">
        <v>21</v>
      </c>
      <c r="P44" s="127">
        <f>J44*(O44/100)</f>
        <v>0</v>
      </c>
      <c r="Q44" s="127">
        <f>J44+P44</f>
        <v>0</v>
      </c>
      <c r="R44" s="128"/>
      <c r="S44" s="128" t="s">
        <v>114</v>
      </c>
      <c r="T44" s="129">
        <v>1</v>
      </c>
      <c r="U44" s="8"/>
      <c r="V44" s="8"/>
      <c r="W44" s="8"/>
      <c r="X44" s="60"/>
    </row>
    <row r="45" spans="1:27" ht="24" outlineLevel="5" x14ac:dyDescent="0.15">
      <c r="A45" s="130"/>
      <c r="B45" s="131"/>
      <c r="C45" s="131"/>
      <c r="D45" s="132"/>
      <c r="E45" s="136" t="s">
        <v>0</v>
      </c>
      <c r="F45" s="148" t="s">
        <v>173</v>
      </c>
      <c r="G45" s="148"/>
      <c r="H45" s="149"/>
      <c r="I45" s="150"/>
      <c r="J45" s="151"/>
      <c r="K45" s="134"/>
      <c r="L45" s="134"/>
      <c r="M45" s="134"/>
      <c r="N45" s="134"/>
      <c r="O45" s="135"/>
      <c r="P45" s="135"/>
      <c r="Q45" s="135"/>
      <c r="R45" s="132"/>
      <c r="S45" s="132"/>
      <c r="T45" s="131"/>
      <c r="U45" s="6"/>
      <c r="V45" s="8"/>
      <c r="W45" s="8"/>
      <c r="X45" s="133" t="str">
        <f>F45</f>
        <v xml:space="preserve">Celonerezový pracovní stůl se dvěma policemi je postaven na svařovaném podnoží z uzavřených profilů min. 40 x 40, které jsou opatřeny seřiditelnými patkami. Ve spodní části je podnoží zpevněno roštovou policí pevně spojenou s nohami stolu. Pracovní deska, stejně jako police stolu, je zhotovena z plechu tl. min. 1 mm jakosti 17240.	</v>
      </c>
      <c r="Y45" s="9"/>
      <c r="AA45" s="11"/>
    </row>
    <row r="46" spans="1:27" ht="7.5" customHeight="1" outlineLevel="5" x14ac:dyDescent="0.15">
      <c r="B46" s="69"/>
      <c r="C46" s="69"/>
      <c r="D46" s="60"/>
      <c r="E46" s="60"/>
      <c r="F46" s="61"/>
      <c r="G46" s="60"/>
      <c r="H46" s="65"/>
      <c r="I46" s="105"/>
      <c r="J46" s="63"/>
      <c r="K46" s="65"/>
      <c r="L46" s="65"/>
      <c r="M46" s="65"/>
      <c r="N46" s="65"/>
      <c r="O46" s="63"/>
      <c r="P46" s="63"/>
      <c r="Q46" s="63"/>
      <c r="R46" s="60"/>
      <c r="S46" s="60"/>
      <c r="T46" s="69"/>
      <c r="U46" s="8"/>
      <c r="X46" s="60"/>
    </row>
    <row r="47" spans="1:27" ht="12" outlineLevel="4" x14ac:dyDescent="0.15">
      <c r="A47" s="4"/>
      <c r="B47" s="120"/>
      <c r="C47" s="121">
        <v>11</v>
      </c>
      <c r="D47" s="122" t="s">
        <v>116</v>
      </c>
      <c r="E47" s="123" t="s">
        <v>137</v>
      </c>
      <c r="F47" s="124" t="s">
        <v>138</v>
      </c>
      <c r="G47" s="122" t="s">
        <v>113</v>
      </c>
      <c r="H47" s="125">
        <v>1</v>
      </c>
      <c r="I47" s="126"/>
      <c r="J47" s="127">
        <f>H47*I47</f>
        <v>0</v>
      </c>
      <c r="K47" s="125"/>
      <c r="L47" s="125">
        <f>H47*K47</f>
        <v>0</v>
      </c>
      <c r="M47" s="125"/>
      <c r="N47" s="125">
        <f>H47*M47</f>
        <v>0</v>
      </c>
      <c r="O47" s="127">
        <v>21</v>
      </c>
      <c r="P47" s="127">
        <f>J47*(O47/100)</f>
        <v>0</v>
      </c>
      <c r="Q47" s="127">
        <f>J47+P47</f>
        <v>0</v>
      </c>
      <c r="R47" s="128"/>
      <c r="S47" s="128" t="s">
        <v>114</v>
      </c>
      <c r="T47" s="129">
        <v>1</v>
      </c>
      <c r="U47" s="8"/>
      <c r="V47" s="8"/>
      <c r="W47" s="8"/>
      <c r="X47" s="60"/>
    </row>
    <row r="48" spans="1:27" ht="192" outlineLevel="5" x14ac:dyDescent="0.15">
      <c r="A48" s="130"/>
      <c r="B48" s="131"/>
      <c r="C48" s="131"/>
      <c r="D48" s="132"/>
      <c r="E48" s="136" t="s">
        <v>0</v>
      </c>
      <c r="F48" s="148" t="s">
        <v>174</v>
      </c>
      <c r="G48" s="148"/>
      <c r="H48" s="149"/>
      <c r="I48" s="150"/>
      <c r="J48" s="151"/>
      <c r="K48" s="134"/>
      <c r="L48" s="134"/>
      <c r="M48" s="134"/>
      <c r="N48" s="134"/>
      <c r="O48" s="135"/>
      <c r="P48" s="135"/>
      <c r="Q48" s="135"/>
      <c r="R48" s="132"/>
      <c r="S48" s="132"/>
      <c r="T48" s="131"/>
      <c r="U48" s="6"/>
      <c r="V48" s="8"/>
      <c r="W48" s="8"/>
      <c r="X48" s="133" t="str">
        <f>F48</f>
        <v>Technické údaje: 
Rozměry šxhxv: cca 409x407x186 mm 
Příkon elektrický: min. 3 kW 
Napájení: 230 V / 1N - 50 Hz 
Stupeň krytí ovládacích prvků: IPX4 
Materiál: Nerez 
Kontrolky: chodu a nahřátí 
Povrchová úprava: pískovaný povrch bez povlaku 
Maximální teplota zařízení: 300 °C 
Minimální teplota zařízení: 50 °C 
Rozměr grilovací desky [mm x mm]: min. 365 x 240 
Tloušťka grilovací desky [mm]: min. 8.00 
Zásuvka na odpadní tuk: Ano 
Společné ovládání horní a spodní desky 
Rovnoměrné rozložení tepla: Ano 
Typ povrchu zařízení: Hladký</v>
      </c>
      <c r="Y48" s="9"/>
      <c r="AA48" s="11"/>
    </row>
    <row r="49" spans="1:27" ht="7.5" customHeight="1" outlineLevel="5" x14ac:dyDescent="0.15">
      <c r="B49" s="69"/>
      <c r="C49" s="69"/>
      <c r="D49" s="60"/>
      <c r="E49" s="60"/>
      <c r="F49" s="61"/>
      <c r="G49" s="60"/>
      <c r="H49" s="65"/>
      <c r="I49" s="105"/>
      <c r="J49" s="63"/>
      <c r="K49" s="65"/>
      <c r="L49" s="65"/>
      <c r="M49" s="65"/>
      <c r="N49" s="65"/>
      <c r="O49" s="63"/>
      <c r="P49" s="63"/>
      <c r="Q49" s="63"/>
      <c r="R49" s="60"/>
      <c r="S49" s="60"/>
      <c r="T49" s="69"/>
      <c r="U49" s="8"/>
      <c r="X49" s="60"/>
    </row>
    <row r="50" spans="1:27" ht="12" outlineLevel="4" x14ac:dyDescent="0.15">
      <c r="A50" s="4"/>
      <c r="B50" s="120"/>
      <c r="C50" s="121">
        <v>12</v>
      </c>
      <c r="D50" s="122" t="s">
        <v>116</v>
      </c>
      <c r="E50" s="123" t="s">
        <v>139</v>
      </c>
      <c r="F50" s="124" t="s">
        <v>140</v>
      </c>
      <c r="G50" s="122" t="s">
        <v>113</v>
      </c>
      <c r="H50" s="125">
        <v>1</v>
      </c>
      <c r="I50" s="126"/>
      <c r="J50" s="127">
        <f>H50*I50</f>
        <v>0</v>
      </c>
      <c r="K50" s="125"/>
      <c r="L50" s="125">
        <f>H50*K50</f>
        <v>0</v>
      </c>
      <c r="M50" s="125"/>
      <c r="N50" s="125">
        <f>H50*M50</f>
        <v>0</v>
      </c>
      <c r="O50" s="127">
        <v>21</v>
      </c>
      <c r="P50" s="127">
        <f>J50*(O50/100)</f>
        <v>0</v>
      </c>
      <c r="Q50" s="127">
        <f>J50+P50</f>
        <v>0</v>
      </c>
      <c r="R50" s="128"/>
      <c r="S50" s="128" t="s">
        <v>114</v>
      </c>
      <c r="T50" s="129">
        <v>1</v>
      </c>
      <c r="U50" s="8"/>
      <c r="V50" s="8"/>
      <c r="W50" s="8"/>
      <c r="X50" s="60"/>
    </row>
    <row r="51" spans="1:27" ht="144" outlineLevel="5" x14ac:dyDescent="0.15">
      <c r="A51" s="130"/>
      <c r="B51" s="131"/>
      <c r="C51" s="131"/>
      <c r="D51" s="132"/>
      <c r="E51" s="136" t="s">
        <v>0</v>
      </c>
      <c r="F51" s="148" t="s">
        <v>175</v>
      </c>
      <c r="G51" s="148"/>
      <c r="H51" s="149"/>
      <c r="I51" s="150"/>
      <c r="J51" s="151"/>
      <c r="K51" s="134"/>
      <c r="L51" s="134"/>
      <c r="M51" s="134"/>
      <c r="N51" s="134"/>
      <c r="O51" s="135"/>
      <c r="P51" s="135"/>
      <c r="Q51" s="135"/>
      <c r="R51" s="132"/>
      <c r="S51" s="132"/>
      <c r="T51" s="131"/>
      <c r="U51" s="6"/>
      <c r="V51" s="8"/>
      <c r="W51" s="8"/>
      <c r="X51" s="133" t="str">
        <f>F51</f>
        <v>Technické údaje: 
Provedení: elektrické 
Napájení: 230 V 
Příkon: max. 1,2 kW 
Rozměry šxhxv: 335x563x275 mm 
Centrální vypínač: ano 
Kontrolka chodu: ano 
Provedení pláště: nerez 18/10 
Regulace teploty: min. 65 - 90°C 
Regulace výkonu: min. 5 poloh 
Rozměry vany: GN 1/1 - 200 mm 
Výpustní kohout: ano</v>
      </c>
      <c r="Y51" s="9"/>
      <c r="AA51" s="11"/>
    </row>
    <row r="52" spans="1:27" ht="7.5" customHeight="1" outlineLevel="5" x14ac:dyDescent="0.15">
      <c r="B52" s="69"/>
      <c r="C52" s="69"/>
      <c r="D52" s="60"/>
      <c r="E52" s="60"/>
      <c r="F52" s="61"/>
      <c r="G52" s="60"/>
      <c r="H52" s="65"/>
      <c r="I52" s="105"/>
      <c r="J52" s="63"/>
      <c r="K52" s="65"/>
      <c r="L52" s="65"/>
      <c r="M52" s="65"/>
      <c r="N52" s="65"/>
      <c r="O52" s="63"/>
      <c r="P52" s="63"/>
      <c r="Q52" s="63"/>
      <c r="R52" s="60"/>
      <c r="S52" s="60"/>
      <c r="T52" s="69"/>
      <c r="U52" s="8"/>
      <c r="X52" s="60"/>
    </row>
    <row r="53" spans="1:27" ht="12" outlineLevel="4" x14ac:dyDescent="0.15">
      <c r="A53" s="4"/>
      <c r="B53" s="120"/>
      <c r="C53" s="121">
        <v>13</v>
      </c>
      <c r="D53" s="122" t="s">
        <v>116</v>
      </c>
      <c r="E53" s="123" t="s">
        <v>141</v>
      </c>
      <c r="F53" s="124" t="s">
        <v>142</v>
      </c>
      <c r="G53" s="122" t="s">
        <v>113</v>
      </c>
      <c r="H53" s="125">
        <v>1</v>
      </c>
      <c r="I53" s="126"/>
      <c r="J53" s="127">
        <f>H53*I53</f>
        <v>0</v>
      </c>
      <c r="K53" s="125"/>
      <c r="L53" s="125">
        <f>H53*K53</f>
        <v>0</v>
      </c>
      <c r="M53" s="125"/>
      <c r="N53" s="125">
        <f>H53*M53</f>
        <v>0</v>
      </c>
      <c r="O53" s="127">
        <v>21</v>
      </c>
      <c r="P53" s="127">
        <f>J53*(O53/100)</f>
        <v>0</v>
      </c>
      <c r="Q53" s="127">
        <f>J53+P53</f>
        <v>0</v>
      </c>
      <c r="R53" s="128"/>
      <c r="S53" s="128" t="s">
        <v>114</v>
      </c>
      <c r="T53" s="129">
        <v>1</v>
      </c>
      <c r="U53" s="8"/>
      <c r="V53" s="8"/>
      <c r="W53" s="8"/>
      <c r="X53" s="60"/>
    </row>
    <row r="54" spans="1:27" ht="219" customHeight="1" outlineLevel="5" x14ac:dyDescent="0.15">
      <c r="A54" s="130"/>
      <c r="B54" s="131"/>
      <c r="C54" s="131"/>
      <c r="D54" s="132"/>
      <c r="E54" s="136" t="s">
        <v>0</v>
      </c>
      <c r="F54" s="148" t="s">
        <v>176</v>
      </c>
      <c r="G54" s="148"/>
      <c r="H54" s="149"/>
      <c r="I54" s="150"/>
      <c r="J54" s="151"/>
      <c r="K54" s="134"/>
      <c r="L54" s="134"/>
      <c r="M54" s="134"/>
      <c r="N54" s="134"/>
      <c r="O54" s="135"/>
      <c r="P54" s="135"/>
      <c r="Q54" s="135"/>
      <c r="R54" s="132"/>
      <c r="S54" s="132"/>
      <c r="T54" s="131"/>
      <c r="U54" s="6"/>
      <c r="V54" s="8"/>
      <c r="W54" s="8"/>
      <c r="X54" s="133" t="str">
        <f>F54</f>
        <v>- Vnitřní i vnější opláštění vyrobeno z nerezové oceli (vyjma zadního panelu). 
- Izolace tlakem vstřikovaného PU o síle min. 50 mm a hustotě min. 40 kg/m3, bez CFC. 
- chlazení nuceným, optimalizovaným oběhem vzduchu. 
- termostat s displejem pro elektronické řízení teploty a odmrazování. 
- Akustický alarm v případě déle otevřených dveří. 
- Dveře se systémem automatického dovírání a fixací v otevřené poloze. 
- Vyjímatelné, výškově nastavitelné, oplastované ocelové rošty o rozměru 530 x 330 mm (GN 1/1) pro snadné čištění. 
- Perforované nerezové koše zásuvek s nosností až min. 40 kg. 
- Zadní lem 
Technické údaje: 
- Rozměry:  cca 1342x700x850mm 
- Pracovní teplota: min. od 0 °C do +8 °C 
- Klimatická třída: B 
- Hrubý objem: min. 274l 
- Napájení: 230V 1N 
- Příkon: max. 203W 
- Počet sekcí: min. 2 
- Počet zásuvek: 4 
- Dřez 
- Baterie</v>
      </c>
      <c r="Y54" s="9"/>
      <c r="AA54" s="11"/>
    </row>
    <row r="55" spans="1:27" ht="7.5" customHeight="1" outlineLevel="5" x14ac:dyDescent="0.15">
      <c r="B55" s="69"/>
      <c r="C55" s="69"/>
      <c r="D55" s="60"/>
      <c r="E55" s="60"/>
      <c r="F55" s="61"/>
      <c r="G55" s="60"/>
      <c r="H55" s="65"/>
      <c r="I55" s="105"/>
      <c r="J55" s="63"/>
      <c r="K55" s="65"/>
      <c r="L55" s="65"/>
      <c r="M55" s="65"/>
      <c r="N55" s="65"/>
      <c r="O55" s="63"/>
      <c r="P55" s="63"/>
      <c r="Q55" s="63"/>
      <c r="R55" s="60"/>
      <c r="S55" s="60"/>
      <c r="T55" s="69"/>
      <c r="U55" s="8"/>
      <c r="X55" s="60"/>
    </row>
    <row r="56" spans="1:27" ht="12" outlineLevel="4" x14ac:dyDescent="0.15">
      <c r="A56" s="4"/>
      <c r="B56" s="120"/>
      <c r="C56" s="121">
        <v>15</v>
      </c>
      <c r="D56" s="122" t="s">
        <v>116</v>
      </c>
      <c r="E56" s="123" t="s">
        <v>143</v>
      </c>
      <c r="F56" s="124" t="s">
        <v>144</v>
      </c>
      <c r="G56" s="122" t="s">
        <v>113</v>
      </c>
      <c r="H56" s="125">
        <v>2</v>
      </c>
      <c r="I56" s="126"/>
      <c r="J56" s="127">
        <f>H56*I56</f>
        <v>0</v>
      </c>
      <c r="K56" s="125"/>
      <c r="L56" s="125">
        <f>H56*K56</f>
        <v>0</v>
      </c>
      <c r="M56" s="125"/>
      <c r="N56" s="125">
        <f>H56*M56</f>
        <v>0</v>
      </c>
      <c r="O56" s="127">
        <v>21</v>
      </c>
      <c r="P56" s="127">
        <f>J56*(O56/100)</f>
        <v>0</v>
      </c>
      <c r="Q56" s="127">
        <f>J56+P56</f>
        <v>0</v>
      </c>
      <c r="R56" s="128"/>
      <c r="S56" s="128" t="s">
        <v>114</v>
      </c>
      <c r="T56" s="129">
        <v>1</v>
      </c>
      <c r="U56" s="8"/>
      <c r="V56" s="8"/>
      <c r="W56" s="8"/>
      <c r="X56" s="60"/>
    </row>
    <row r="57" spans="1:27" ht="304" customHeight="1" outlineLevel="5" x14ac:dyDescent="0.15">
      <c r="A57" s="130"/>
      <c r="B57" s="131"/>
      <c r="C57" s="131"/>
      <c r="D57" s="132"/>
      <c r="E57" s="136" t="s">
        <v>0</v>
      </c>
      <c r="F57" s="148" t="s">
        <v>177</v>
      </c>
      <c r="G57" s="148"/>
      <c r="H57" s="149"/>
      <c r="I57" s="150"/>
      <c r="J57" s="151"/>
      <c r="K57" s="134"/>
      <c r="L57" s="134"/>
      <c r="M57" s="134"/>
      <c r="N57" s="134"/>
      <c r="O57" s="135"/>
      <c r="P57" s="135"/>
      <c r="Q57" s="135"/>
      <c r="R57" s="132"/>
      <c r="S57" s="132"/>
      <c r="T57" s="131"/>
      <c r="U57" s="6"/>
      <c r="V57" s="8"/>
      <c r="W57" s="8"/>
      <c r="X57" s="133" t="str">
        <f>F57</f>
        <v>Chladicí skříň je ideální pro 
náročné gastronomické provozy a je vybavena 
nastavitelnými policemi s nosností až 15 kg na polici. 
Chladicí skříň je vybavena chlazením s ventilátorem a 
teplotu lze snadno nastavit na digitálním termostatu.  
Technické údaje: 
Teplotní rozsah: min. -2 až +8 °C 
Klimatická třída: max. 4 
Hrubý / čistý objem: min. 361 / 350 l 
Hustota izolace: min. 38 kg/m³ 
Nožky / nohy: 2 nastavitelné nožky 
Kolečka: 2 pojezdové válečky 
Exteriér: Bílá 
Zámek: Ano 
Počet a typ dveří: 1 křídlové plné dveře 
Změna otevírání dveří: Ano 
Počet a typ polic: 4 roštové police bílé 
Maximální zatížení polic: min. 110 kg/m² 
Typ ovládání: Elektronické 
Typ chlazení: S pomocným ventilátorem 
Typ odtávání: Automatické, cyklus vypnutí 
Chladivo
Energetická třída: A 
Příkon: max. 80 W 
Napětí / Frekvence: 220-240/50 V/Hz 
Hlučnost: max. 45 dB(A) 
Vnitřní rozměry (ŠxHxV): cca 510 x 485 x 1620 mm 
Vnější rozměry (ŠxHxV): cca 600 x 615 x 1855 mm</v>
      </c>
      <c r="Y57" s="9"/>
      <c r="AA57" s="11"/>
    </row>
    <row r="58" spans="1:27" ht="7.5" customHeight="1" outlineLevel="5" x14ac:dyDescent="0.15">
      <c r="B58" s="69"/>
      <c r="C58" s="69"/>
      <c r="D58" s="60"/>
      <c r="E58" s="60"/>
      <c r="F58" s="61"/>
      <c r="G58" s="60"/>
      <c r="H58" s="65"/>
      <c r="I58" s="105"/>
      <c r="J58" s="63"/>
      <c r="K58" s="65"/>
      <c r="L58" s="65"/>
      <c r="M58" s="65"/>
      <c r="N58" s="65"/>
      <c r="O58" s="63"/>
      <c r="P58" s="63"/>
      <c r="Q58" s="63"/>
      <c r="R58" s="60"/>
      <c r="S58" s="60"/>
      <c r="T58" s="69"/>
      <c r="U58" s="8"/>
      <c r="X58" s="60"/>
    </row>
    <row r="59" spans="1:27" ht="12" outlineLevel="4" x14ac:dyDescent="0.15">
      <c r="A59" s="4"/>
      <c r="B59" s="120"/>
      <c r="C59" s="121">
        <v>17</v>
      </c>
      <c r="D59" s="122" t="s">
        <v>116</v>
      </c>
      <c r="E59" s="123" t="s">
        <v>145</v>
      </c>
      <c r="F59" s="124" t="s">
        <v>146</v>
      </c>
      <c r="G59" s="122" t="s">
        <v>113</v>
      </c>
      <c r="H59" s="125">
        <v>1</v>
      </c>
      <c r="I59" s="126"/>
      <c r="J59" s="127">
        <f>H59*I59</f>
        <v>0</v>
      </c>
      <c r="K59" s="125"/>
      <c r="L59" s="125">
        <f>H59*K59</f>
        <v>0</v>
      </c>
      <c r="M59" s="125"/>
      <c r="N59" s="125">
        <f>H59*M59</f>
        <v>0</v>
      </c>
      <c r="O59" s="127">
        <v>21</v>
      </c>
      <c r="P59" s="127">
        <f>J59*(O59/100)</f>
        <v>0</v>
      </c>
      <c r="Q59" s="127">
        <f>J59+P59</f>
        <v>0</v>
      </c>
      <c r="R59" s="128"/>
      <c r="S59" s="128" t="s">
        <v>114</v>
      </c>
      <c r="T59" s="129">
        <v>1</v>
      </c>
      <c r="U59" s="8"/>
      <c r="V59" s="8"/>
      <c r="W59" s="8"/>
      <c r="X59" s="60"/>
    </row>
    <row r="60" spans="1:27" ht="237" customHeight="1" outlineLevel="5" x14ac:dyDescent="0.15">
      <c r="A60" s="130"/>
      <c r="B60" s="131"/>
      <c r="C60" s="131"/>
      <c r="D60" s="132"/>
      <c r="E60" s="136" t="s">
        <v>0</v>
      </c>
      <c r="F60" s="148" t="s">
        <v>178</v>
      </c>
      <c r="G60" s="148"/>
      <c r="H60" s="149"/>
      <c r="I60" s="150"/>
      <c r="J60" s="151"/>
      <c r="K60" s="134"/>
      <c r="L60" s="134"/>
      <c r="M60" s="134"/>
      <c r="N60" s="134"/>
      <c r="O60" s="135"/>
      <c r="P60" s="135"/>
      <c r="Q60" s="135"/>
      <c r="R60" s="132"/>
      <c r="S60" s="132"/>
      <c r="T60" s="131"/>
      <c r="U60" s="6"/>
      <c r="V60" s="8"/>
      <c r="W60" s="8"/>
      <c r="X60" s="133" t="str">
        <f>F60</f>
        <v>Technické údaje: 
Teplotní rozsah: min. -24 až -10 °C 
Klimatická třída: 4 
Hrubý / čistý objem: min. 400 / 340 l 
Nožky / nohy: 4 nastavitelné nožky 
Kolečka: 2 pojezdové válečky 
Exteriér: Bílá 
Zámek: Ano 
Počet a typ dveří: 1 křídlové plné dveře 
Změna otevírání dveří: Ano 
Počet a typ polic: 6 mrazicí police, nenastavitelné 
Maximální zatížení polic: min. 110 kg/m² 
Typ ovládání: Elektronické 
Typ chlazení: Statické 
Typ odtávání: Manuální 
Chladivo
Termometr: Ano 
Roční spotřeba: max. 840 kWh/rok 
Příkon: max. 150 W 
Napětí / Frekvence: 220-240/50 V/Hz 
Hlučnost: max. 40 dB(A) 
Vnější rozměry (ŠxHxV): cca 600 x 585 x 1855 mm, Vnitřní rozměry (ŠxHxV): cca 484 x 470 x 1620 mm</v>
      </c>
      <c r="Y60" s="9"/>
      <c r="AA60" s="11"/>
    </row>
    <row r="61" spans="1:27" ht="7.5" customHeight="1" outlineLevel="5" x14ac:dyDescent="0.15">
      <c r="B61" s="69"/>
      <c r="C61" s="69"/>
      <c r="D61" s="60"/>
      <c r="E61" s="60"/>
      <c r="F61" s="61"/>
      <c r="G61" s="60"/>
      <c r="H61" s="65"/>
      <c r="I61" s="105"/>
      <c r="J61" s="63"/>
      <c r="K61" s="65"/>
      <c r="L61" s="65"/>
      <c r="M61" s="65"/>
      <c r="N61" s="65"/>
      <c r="O61" s="63"/>
      <c r="P61" s="63"/>
      <c r="Q61" s="63"/>
      <c r="R61" s="60"/>
      <c r="S61" s="60"/>
      <c r="T61" s="69"/>
      <c r="U61" s="8"/>
      <c r="X61" s="60"/>
    </row>
    <row r="62" spans="1:27" ht="12" outlineLevel="4" x14ac:dyDescent="0.15">
      <c r="A62" s="4"/>
      <c r="B62" s="120"/>
      <c r="C62" s="121">
        <v>18</v>
      </c>
      <c r="D62" s="122" t="s">
        <v>116</v>
      </c>
      <c r="E62" s="123" t="s">
        <v>147</v>
      </c>
      <c r="F62" s="124" t="s">
        <v>148</v>
      </c>
      <c r="G62" s="122" t="s">
        <v>113</v>
      </c>
      <c r="H62" s="125">
        <v>1</v>
      </c>
      <c r="I62" s="126"/>
      <c r="J62" s="127">
        <f>H62*I62</f>
        <v>0</v>
      </c>
      <c r="K62" s="125"/>
      <c r="L62" s="125">
        <f>H62*K62</f>
        <v>0</v>
      </c>
      <c r="M62" s="125"/>
      <c r="N62" s="125">
        <f>H62*M62</f>
        <v>0</v>
      </c>
      <c r="O62" s="127">
        <v>21</v>
      </c>
      <c r="P62" s="127">
        <f>J62*(O62/100)</f>
        <v>0</v>
      </c>
      <c r="Q62" s="127">
        <f>J62+P62</f>
        <v>0</v>
      </c>
      <c r="R62" s="128"/>
      <c r="S62" s="128" t="s">
        <v>114</v>
      </c>
      <c r="T62" s="129">
        <v>1</v>
      </c>
      <c r="U62" s="8"/>
      <c r="V62" s="8"/>
      <c r="W62" s="8"/>
      <c r="X62" s="60"/>
    </row>
    <row r="63" spans="1:27" ht="314" customHeight="1" outlineLevel="5" x14ac:dyDescent="0.15">
      <c r="A63" s="130"/>
      <c r="B63" s="131"/>
      <c r="C63" s="131"/>
      <c r="D63" s="132"/>
      <c r="E63" s="136" t="s">
        <v>0</v>
      </c>
      <c r="F63" s="148" t="s">
        <v>179</v>
      </c>
      <c r="G63" s="148"/>
      <c r="H63" s="149"/>
      <c r="I63" s="150"/>
      <c r="J63" s="151"/>
      <c r="K63" s="134"/>
      <c r="L63" s="134"/>
      <c r="M63" s="134"/>
      <c r="N63" s="134"/>
      <c r="O63" s="135"/>
      <c r="P63" s="135"/>
      <c r="Q63" s="135"/>
      <c r="R63" s="132"/>
      <c r="S63" s="132"/>
      <c r="T63" s="131"/>
      <c r="U63" s="6"/>
      <c r="V63" s="8"/>
      <c r="W63" s="8"/>
      <c r="X63" s="133" t="str">
        <f>F63</f>
        <v>Technické údaje: 
Teplotní rozsah: min. +2 až +10 °C 
Klimatická třída: 4 
Hrubý / čistý objem: min. 372 / 347 l 
Plechovky 330 ml: min. 455 ks 
Plechovky 500 ml: min. 301 ks 
Lahve 330 ml: min. 217 ks 
Lahve 500 ml PET: min. 217 ks 
Nožky / nohy: 2 nastavitelné nožky 
Kolečka: 2 pojezdové válečky 
Exteriér: Bílá 
Interiér: ABS 
Vnitřní osvětlení: LED 
Zámek: Ano 
Počet a typ dveří: 1 křídlové prosklené dveře 
Změna otevírání dveří: Ano 
Počet a typ polic: 5 roštové police bílé 
Maximální zatížení polic: 196 kg/m² 
Typ ovládání: Mechanické 
Typ chlazení: S pomocným ventilátorem 
Typ odtávání: Automatické 
Chladivo 
Termometr: Ano 
Energetická třída: B 
Roční spotřeba: max. 821 kWh/rok 
Příkon: max. 295 W 
Napětí / Frekvence: 220-240/50 V/Hz 
Hlučnost: max. 45 dB(A) 
Vnější rozměry (ŠxHxV): cca 595 x 640 x 1980 mm</v>
      </c>
      <c r="Y63" s="9"/>
      <c r="AA63" s="11"/>
    </row>
    <row r="64" spans="1:27" ht="7.5" customHeight="1" outlineLevel="5" x14ac:dyDescent="0.15">
      <c r="B64" s="69"/>
      <c r="C64" s="69"/>
      <c r="D64" s="60"/>
      <c r="E64" s="60"/>
      <c r="F64" s="61"/>
      <c r="G64" s="60"/>
      <c r="H64" s="65"/>
      <c r="I64" s="105"/>
      <c r="J64" s="63"/>
      <c r="K64" s="65"/>
      <c r="L64" s="65"/>
      <c r="M64" s="65"/>
      <c r="N64" s="65"/>
      <c r="O64" s="63"/>
      <c r="P64" s="63"/>
      <c r="Q64" s="63"/>
      <c r="R64" s="60"/>
      <c r="S64" s="60"/>
      <c r="T64" s="69"/>
      <c r="U64" s="8"/>
      <c r="X64" s="60"/>
    </row>
    <row r="65" spans="1:27" ht="12" outlineLevel="4" x14ac:dyDescent="0.15">
      <c r="A65" s="4"/>
      <c r="B65" s="120"/>
      <c r="C65" s="121">
        <v>19</v>
      </c>
      <c r="D65" s="122" t="s">
        <v>116</v>
      </c>
      <c r="E65" s="123" t="s">
        <v>149</v>
      </c>
      <c r="F65" s="124" t="s">
        <v>150</v>
      </c>
      <c r="G65" s="122" t="s">
        <v>113</v>
      </c>
      <c r="H65" s="125">
        <v>1</v>
      </c>
      <c r="I65" s="126"/>
      <c r="J65" s="127">
        <f>H65*I65</f>
        <v>0</v>
      </c>
      <c r="K65" s="125"/>
      <c r="L65" s="125">
        <f>H65*K65</f>
        <v>0</v>
      </c>
      <c r="M65" s="125"/>
      <c r="N65" s="125">
        <f>H65*M65</f>
        <v>0</v>
      </c>
      <c r="O65" s="127">
        <v>21</v>
      </c>
      <c r="P65" s="127">
        <f>J65*(O65/100)</f>
        <v>0</v>
      </c>
      <c r="Q65" s="127">
        <f>J65+P65</f>
        <v>0</v>
      </c>
      <c r="R65" s="128"/>
      <c r="S65" s="128" t="s">
        <v>114</v>
      </c>
      <c r="T65" s="129">
        <v>1</v>
      </c>
      <c r="U65" s="8"/>
      <c r="V65" s="8"/>
      <c r="W65" s="8"/>
      <c r="X65" s="60"/>
    </row>
    <row r="66" spans="1:27" ht="271" customHeight="1" outlineLevel="5" x14ac:dyDescent="0.15">
      <c r="A66" s="130"/>
      <c r="B66" s="131"/>
      <c r="C66" s="131"/>
      <c r="D66" s="132"/>
      <c r="E66" s="136" t="s">
        <v>0</v>
      </c>
      <c r="F66" s="148" t="s">
        <v>180</v>
      </c>
      <c r="G66" s="148"/>
      <c r="H66" s="149"/>
      <c r="I66" s="150"/>
      <c r="J66" s="151"/>
      <c r="K66" s="134"/>
      <c r="L66" s="134"/>
      <c r="M66" s="134"/>
      <c r="N66" s="134"/>
      <c r="O66" s="135"/>
      <c r="P66" s="135"/>
      <c r="Q66" s="135"/>
      <c r="R66" s="132"/>
      <c r="S66" s="132"/>
      <c r="T66" s="131"/>
      <c r="U66" s="6"/>
      <c r="V66" s="8"/>
      <c r="W66" s="8"/>
      <c r="X66" s="133" t="str">
        <f>F66</f>
        <v>Výrobník ledu je v celonerezovém provedení,kromě dvířek, 
která jsou vyrobena z ABS plastu. Výrobník s vodním 
chlazením je vhodný pro vestavění do baru s min.nároky na 
potřebný prostor. Led je vytvářen nástřikem do formových “kalíšků” 
kovovými tryskami. Provedení A=vzduchem chlazený / 
W=vodou chlazený (doporučen pro umístění se špatnou 
cirkulací vzduchu pro chlazení agregátu) 
Napájení: 230 V/1N/50 HZ 
Příkon: max. 270 W 
Šířka: cca 387 mm 
Hloubka: cca 470 mm 
Výška: cca 687 mm 
Provedení: nerez/plast 
Automatický mycí systém CS: ano 
Druh chlazení: W - vodou 
Izolovací zatahovací dveře: ano 
Kapacita zásobníků: min. 9 kg 
Max. výkon za 24 h: 30 kg 
Přívod vody: pr. 3/4 
Spínač ON/OFF: ano 
Spotřeba vody: max. 12 l/kg 
Systém výroby ledu: nástřikový 
Teplota okolí (min./max.): cca +10/+43°C 
Teplota vody (min./max.): cca +3/+32°C 
Tvar ledu: kalíšek 17 g</v>
      </c>
      <c r="Y66" s="9"/>
      <c r="AA66" s="11"/>
    </row>
    <row r="67" spans="1:27" ht="7.5" customHeight="1" outlineLevel="5" x14ac:dyDescent="0.15">
      <c r="B67" s="69"/>
      <c r="C67" s="69"/>
      <c r="D67" s="60"/>
      <c r="E67" s="60"/>
      <c r="F67" s="61"/>
      <c r="G67" s="60"/>
      <c r="H67" s="65"/>
      <c r="I67" s="105"/>
      <c r="J67" s="63"/>
      <c r="K67" s="65"/>
      <c r="L67" s="65"/>
      <c r="M67" s="65"/>
      <c r="N67" s="65"/>
      <c r="O67" s="63"/>
      <c r="P67" s="63"/>
      <c r="Q67" s="63"/>
      <c r="R67" s="60"/>
      <c r="S67" s="60"/>
      <c r="T67" s="69"/>
      <c r="U67" s="8"/>
      <c r="X67" s="60"/>
    </row>
    <row r="68" spans="1:27" ht="12" outlineLevel="4" x14ac:dyDescent="0.15">
      <c r="A68" s="4"/>
      <c r="B68" s="120"/>
      <c r="C68" s="121">
        <v>20</v>
      </c>
      <c r="D68" s="122" t="s">
        <v>116</v>
      </c>
      <c r="E68" s="123" t="s">
        <v>151</v>
      </c>
      <c r="F68" s="124" t="s">
        <v>152</v>
      </c>
      <c r="G68" s="122" t="s">
        <v>113</v>
      </c>
      <c r="H68" s="125">
        <v>1</v>
      </c>
      <c r="I68" s="126"/>
      <c r="J68" s="127">
        <f>H68*I68</f>
        <v>0</v>
      </c>
      <c r="K68" s="125"/>
      <c r="L68" s="125">
        <f>H68*K68</f>
        <v>0</v>
      </c>
      <c r="M68" s="125"/>
      <c r="N68" s="125">
        <f>H68*M68</f>
        <v>0</v>
      </c>
      <c r="O68" s="127">
        <v>21</v>
      </c>
      <c r="P68" s="127">
        <f>J68*(O68/100)</f>
        <v>0</v>
      </c>
      <c r="Q68" s="127">
        <f>J68+P68</f>
        <v>0</v>
      </c>
      <c r="R68" s="128"/>
      <c r="S68" s="128" t="s">
        <v>114</v>
      </c>
      <c r="T68" s="129">
        <v>1</v>
      </c>
      <c r="U68" s="8"/>
      <c r="V68" s="8"/>
      <c r="W68" s="8"/>
      <c r="X68" s="60"/>
    </row>
    <row r="69" spans="1:27" ht="184" customHeight="1" outlineLevel="5" x14ac:dyDescent="0.15">
      <c r="A69" s="130"/>
      <c r="B69" s="131"/>
      <c r="C69" s="131"/>
      <c r="D69" s="132"/>
      <c r="E69" s="136" t="s">
        <v>0</v>
      </c>
      <c r="F69" s="148" t="s">
        <v>181</v>
      </c>
      <c r="G69" s="148"/>
      <c r="H69" s="149"/>
      <c r="I69" s="150"/>
      <c r="J69" s="151"/>
      <c r="K69" s="134"/>
      <c r="L69" s="134"/>
      <c r="M69" s="134"/>
      <c r="N69" s="134"/>
      <c r="O69" s="135"/>
      <c r="P69" s="135"/>
      <c r="Q69" s="135"/>
      <c r="R69" s="132"/>
      <c r="S69" s="132"/>
      <c r="T69" s="131"/>
      <c r="U69" s="6"/>
      <c r="V69" s="8"/>
      <c r="W69" s="8"/>
      <c r="X69" s="133" t="str">
        <f>F69</f>
        <v>Dotykovým displej: Ano
Funkce automatického čištění a dekalcifikace: Ano
Nastavitelná síla kávy: Ano
Minilednice: Ano, Rozměry: cca 303x580x511 
Příkon: max. 2700W 
Napájení: 230V 
Mlecí kameny: ocelové 
Integrovaný kapučinátor: ANO 
Energeticky úsporný režim: ANO 
Napojení na vodovodní řád: ANO 
Počet programovatelných nápojů: 20 
Výškově nastavitelná výpust kávy: ANO 
Příprava 2 šálků kávy: ANO 
Automatické čištění: ANO 
Zásobník na zrnkovou kávu: min. 1000g 
Objem odpadního zásobníku: min. 35 porcí 
Zásobník vody: min. 8l</v>
      </c>
      <c r="Y69" s="9"/>
      <c r="AA69" s="11"/>
    </row>
    <row r="70" spans="1:27" ht="7.5" customHeight="1" outlineLevel="5" x14ac:dyDescent="0.15">
      <c r="B70" s="69"/>
      <c r="C70" s="69"/>
      <c r="D70" s="60"/>
      <c r="E70" s="60"/>
      <c r="F70" s="61"/>
      <c r="G70" s="60"/>
      <c r="H70" s="65"/>
      <c r="I70" s="105"/>
      <c r="J70" s="63"/>
      <c r="K70" s="65"/>
      <c r="L70" s="65"/>
      <c r="M70" s="65"/>
      <c r="N70" s="65"/>
      <c r="O70" s="63"/>
      <c r="P70" s="63"/>
      <c r="Q70" s="63"/>
      <c r="R70" s="60"/>
      <c r="S70" s="60"/>
      <c r="T70" s="69"/>
      <c r="U70" s="8"/>
      <c r="X70" s="60"/>
    </row>
    <row r="71" spans="1:27" ht="12" outlineLevel="4" x14ac:dyDescent="0.15">
      <c r="A71" s="4"/>
      <c r="B71" s="120"/>
      <c r="C71" s="121">
        <v>21</v>
      </c>
      <c r="D71" s="122" t="s">
        <v>116</v>
      </c>
      <c r="E71" s="123" t="s">
        <v>153</v>
      </c>
      <c r="F71" s="124" t="s">
        <v>154</v>
      </c>
      <c r="G71" s="122" t="s">
        <v>113</v>
      </c>
      <c r="H71" s="125">
        <v>1</v>
      </c>
      <c r="I71" s="126"/>
      <c r="J71" s="127">
        <f>H71*I71</f>
        <v>0</v>
      </c>
      <c r="K71" s="125"/>
      <c r="L71" s="125">
        <f>H71*K71</f>
        <v>0</v>
      </c>
      <c r="M71" s="125"/>
      <c r="N71" s="125">
        <f>H71*M71</f>
        <v>0</v>
      </c>
      <c r="O71" s="127">
        <v>21</v>
      </c>
      <c r="P71" s="127">
        <f>J71*(O71/100)</f>
        <v>0</v>
      </c>
      <c r="Q71" s="127">
        <f>J71+P71</f>
        <v>0</v>
      </c>
      <c r="R71" s="128"/>
      <c r="S71" s="128" t="s">
        <v>114</v>
      </c>
      <c r="T71" s="129">
        <v>1</v>
      </c>
      <c r="U71" s="8"/>
      <c r="V71" s="8"/>
      <c r="W71" s="8"/>
      <c r="X71" s="60"/>
    </row>
    <row r="72" spans="1:27" ht="409.6" outlineLevel="5" x14ac:dyDescent="0.15">
      <c r="A72" s="130"/>
      <c r="B72" s="131"/>
      <c r="C72" s="131"/>
      <c r="D72" s="132"/>
      <c r="E72" s="136" t="s">
        <v>0</v>
      </c>
      <c r="F72" s="148" t="s">
        <v>182</v>
      </c>
      <c r="G72" s="148"/>
      <c r="H72" s="149"/>
      <c r="I72" s="150"/>
      <c r="J72" s="151"/>
      <c r="K72" s="134"/>
      <c r="L72" s="134"/>
      <c r="M72" s="134"/>
      <c r="N72" s="134"/>
      <c r="O72" s="135"/>
      <c r="P72" s="135"/>
      <c r="Q72" s="135"/>
      <c r="R72" s="132"/>
      <c r="S72" s="132"/>
      <c r="T72" s="131"/>
      <c r="U72" s="6"/>
      <c r="V72" s="8"/>
      <c r="W72" s="8"/>
      <c r="X72" s="133" t="str">
        <f>F72</f>
        <v>Dvouplášťové myčky na sklo s novým 
intuitivním elektronickým ovládáním a LED displejem 
zobrazujícím teploty vany a bojleru, mycí cyklus a další 
provozní hlášení a případná alarmová hlášení. K dispozici 
jsou 4 různě dlouhé mycí programy dle potřeby, typu 
nádobí, stavu znečistění. Funkce měkkého startu, která 
poskytuje ochranu extra křehkým předmětům.  
Myčka obsahuje 
elektronické ovládání touch (T), odpadové čerpadlo (PS) a 
dávkovače mycího a oplachového prostředku (DDE). 
Studený oplach (na konci cyklu) pro pivní sklo (FS). 
Vestavěný změkčovač vody (D). 
Technické údaje: 
Provedení: dvouplášťové 
Napájení: 230 V 
Příkon: max. 3,2 kW 
Šířka: cca 460 mm 
Hloubka: cca 545 mm 
Výška: cca 715 mm 
Odpadové čerpadlo: ano 
Změkčovač vody vestavěný: ano 
Studený oplach: ano 
Výbava: T/D/PS 
Dávkovač mycího prostředku: ano 
Thermostop: ano 
Dveřní mikrospínač: ano 
Horní mycí / oplachové rameno: ano / ano 
Mycí čerpadlo: max. 400 W (min. 185 l/min.) 
Mycí cyklus: min. 60 / 90 / 120 / 180 sec. 
Objem bojleru: min. 3,4 l 
Objem vany: min. 15,5 l 
Ovládání: elektronické Touch (LED) 
Příkon bojleru: max. 2,80 kW 
Příkon vany: max. 1,25 kW 
Rozměr koše: 400 x 400 mm 
Spodní mycí / oplachové rameno: ano / ano 
Spotřeba vody na cyklus: max. 1,8 l 
Výkon košů: min. 60/40/30/20 ks/h, Zásuvná výška: min. 305 mm</v>
      </c>
      <c r="Y72" s="9"/>
      <c r="AA72" s="11"/>
    </row>
    <row r="73" spans="1:27" ht="7.5" customHeight="1" outlineLevel="5" x14ac:dyDescent="0.15">
      <c r="B73" s="69"/>
      <c r="C73" s="69"/>
      <c r="D73" s="60"/>
      <c r="E73" s="60"/>
      <c r="F73" s="61"/>
      <c r="G73" s="60"/>
      <c r="H73" s="65"/>
      <c r="I73" s="105"/>
      <c r="J73" s="63"/>
      <c r="K73" s="65"/>
      <c r="L73" s="65"/>
      <c r="M73" s="65"/>
      <c r="N73" s="65"/>
      <c r="O73" s="63"/>
      <c r="P73" s="63"/>
      <c r="Q73" s="63"/>
      <c r="R73" s="60"/>
      <c r="S73" s="60"/>
      <c r="T73" s="69"/>
      <c r="U73" s="8"/>
      <c r="X73" s="60"/>
    </row>
    <row r="74" spans="1:27" ht="12" outlineLevel="4" x14ac:dyDescent="0.15">
      <c r="A74" s="4"/>
      <c r="B74" s="120"/>
      <c r="C74" s="121">
        <v>22</v>
      </c>
      <c r="D74" s="122" t="s">
        <v>116</v>
      </c>
      <c r="E74" s="123" t="s">
        <v>155</v>
      </c>
      <c r="F74" s="124" t="s">
        <v>156</v>
      </c>
      <c r="G74" s="122" t="s">
        <v>113</v>
      </c>
      <c r="H74" s="125">
        <v>1</v>
      </c>
      <c r="I74" s="126"/>
      <c r="J74" s="127">
        <f>H74*I74</f>
        <v>0</v>
      </c>
      <c r="K74" s="125"/>
      <c r="L74" s="125">
        <f>H74*K74</f>
        <v>0</v>
      </c>
      <c r="M74" s="125"/>
      <c r="N74" s="125">
        <f>H74*M74</f>
        <v>0</v>
      </c>
      <c r="O74" s="127">
        <v>21</v>
      </c>
      <c r="P74" s="127">
        <f>J74*(O74/100)</f>
        <v>0</v>
      </c>
      <c r="Q74" s="127">
        <f>J74+P74</f>
        <v>0</v>
      </c>
      <c r="R74" s="128"/>
      <c r="S74" s="128" t="s">
        <v>114</v>
      </c>
      <c r="T74" s="129">
        <v>1</v>
      </c>
      <c r="U74" s="8"/>
      <c r="V74" s="8"/>
      <c r="W74" s="8"/>
      <c r="X74" s="60"/>
    </row>
    <row r="75" spans="1:27" ht="302" customHeight="1" outlineLevel="5" x14ac:dyDescent="0.15">
      <c r="A75" s="130"/>
      <c r="B75" s="131"/>
      <c r="C75" s="131"/>
      <c r="D75" s="132"/>
      <c r="E75" s="136" t="s">
        <v>0</v>
      </c>
      <c r="F75" s="148" t="s">
        <v>183</v>
      </c>
      <c r="G75" s="148"/>
      <c r="H75" s="149"/>
      <c r="I75" s="150"/>
      <c r="J75" s="151"/>
      <c r="K75" s="134"/>
      <c r="L75" s="134"/>
      <c r="M75" s="134"/>
      <c r="N75" s="134"/>
      <c r="O75" s="135"/>
      <c r="P75" s="135"/>
      <c r="Q75" s="135"/>
      <c r="R75" s="132"/>
      <c r="S75" s="132"/>
      <c r="T75" s="131"/>
      <c r="U75" s="6"/>
      <c r="V75" s="8"/>
      <c r="W75" s="8"/>
      <c r="X75" s="133" t="str">
        <f>F75</f>
        <v>Technický popis 
- Celonerezová konstrukce. 
- Posuvná prosklená dvířka s nerezovými průběžnými 
madly, dvojitým izolačním sklem a ložiskovým pojezdem na 
kolečkách pro snadné a časté otevírání. 
- Dvířka je možné rychle a jednoduše sundat pro 
každodenní údržbu 
- LED osvětlení                                                                                                                    
- Ventilované chlazení (s různým počtem ventilátorů dle 
typu vitríny) a výparníkem umístěným v dolní části 
- Technologie variabilní regulace cirkulace vzduchu, která 
umožňuje uchovávání různých druhů potravin dle 
servisního nastavení. 
Technické specifikace 
- Umístění agregátu dole 
- Možnost připojení na externí agregát ano 
- Regulace teploty od min. +4 °C 
- Provedení vestavné 
- Chlazení dynamické 
- Pohyb chladu vyfukuje se zespoda 
- Standardní počet polic 1/2/3 
- Variabilní výška polic ne 
- Prosklený strop ano 
- Prosklené strany 4 
- Dno vitríny s nasávacími/výfukovými otvory, není možno plně zakrýt 
- Osvětlení LED 
- Příkon max. 400W/560W/620W/ 720W 
- Rozměry cca 800x700x500mm</v>
      </c>
      <c r="Y75" s="9"/>
      <c r="AA75" s="11"/>
    </row>
    <row r="76" spans="1:27" ht="7.5" customHeight="1" outlineLevel="5" x14ac:dyDescent="0.15">
      <c r="B76" s="69"/>
      <c r="C76" s="69"/>
      <c r="D76" s="60"/>
      <c r="E76" s="60"/>
      <c r="F76" s="61"/>
      <c r="G76" s="60"/>
      <c r="H76" s="65"/>
      <c r="I76" s="105"/>
      <c r="J76" s="63"/>
      <c r="K76" s="65"/>
      <c r="L76" s="65"/>
      <c r="M76" s="65"/>
      <c r="N76" s="65"/>
      <c r="O76" s="63"/>
      <c r="P76" s="63"/>
      <c r="Q76" s="63"/>
      <c r="R76" s="60"/>
      <c r="S76" s="60"/>
      <c r="T76" s="69"/>
      <c r="U76" s="8"/>
      <c r="X76" s="60"/>
    </row>
    <row r="77" spans="1:27" ht="12" outlineLevel="4" x14ac:dyDescent="0.15">
      <c r="A77" s="4"/>
      <c r="B77" s="120"/>
      <c r="C77" s="121">
        <v>23</v>
      </c>
      <c r="D77" s="122" t="s">
        <v>116</v>
      </c>
      <c r="E77" s="123" t="s">
        <v>157</v>
      </c>
      <c r="F77" s="124" t="s">
        <v>158</v>
      </c>
      <c r="G77" s="122" t="s">
        <v>113</v>
      </c>
      <c r="H77" s="125">
        <v>1</v>
      </c>
      <c r="I77" s="126"/>
      <c r="J77" s="127">
        <f>H77*I77</f>
        <v>0</v>
      </c>
      <c r="K77" s="125"/>
      <c r="L77" s="125">
        <f>H77*K77</f>
        <v>0</v>
      </c>
      <c r="M77" s="125"/>
      <c r="N77" s="125">
        <f>H77*M77</f>
        <v>0</v>
      </c>
      <c r="O77" s="127">
        <v>21</v>
      </c>
      <c r="P77" s="127">
        <f>J77*(O77/100)</f>
        <v>0</v>
      </c>
      <c r="Q77" s="127">
        <f>J77+P77</f>
        <v>0</v>
      </c>
      <c r="R77" s="128"/>
      <c r="S77" s="128" t="s">
        <v>114</v>
      </c>
      <c r="T77" s="129">
        <v>1</v>
      </c>
      <c r="U77" s="8"/>
      <c r="V77" s="8"/>
      <c r="W77" s="8"/>
      <c r="X77" s="60"/>
    </row>
    <row r="78" spans="1:27" ht="282" customHeight="1" outlineLevel="5" x14ac:dyDescent="0.15">
      <c r="A78" s="130"/>
      <c r="B78" s="131"/>
      <c r="C78" s="131"/>
      <c r="D78" s="132"/>
      <c r="E78" s="136" t="s">
        <v>0</v>
      </c>
      <c r="F78" s="148" t="s">
        <v>184</v>
      </c>
      <c r="G78" s="148"/>
      <c r="H78" s="149"/>
      <c r="I78" s="150"/>
      <c r="J78" s="151"/>
      <c r="K78" s="134"/>
      <c r="L78" s="134"/>
      <c r="M78" s="134"/>
      <c r="N78" s="134"/>
      <c r="O78" s="135"/>
      <c r="P78" s="135"/>
      <c r="Q78" s="135"/>
      <c r="R78" s="132"/>
      <c r="S78" s="132"/>
      <c r="T78" s="131"/>
      <c r="U78" s="6"/>
      <c r="V78" s="8"/>
      <c r="W78" s="8"/>
      <c r="X78" s="133" t="str">
        <f>F78</f>
        <v>Technické údaje: 
Teplotní rozsah: min. +5 až +22 °C 
Klimatická třída: 4 
Hrubý / čistý objem: min. 414 / 368 l 
Lahve vína 750 ml: min. 197 ks 
Nožky / nohy: Nastavitelné nožky 
Kolečka: 2 pojezdové válečky 
Exteriér: Stříbrná 
Interiér: Černá 
Vnitřní osvětlení: Ano 
Zámek: Ano 
Počet a typ dveří: 1 křídlové prosklené dveře 
Změna otevírání dveří: Ano 
Počet a typ polic: 6 dřevěné police na víno 
Maximální zatížení polic: 85 kg/m² 
Typ ovládání: Elektronické 
Typ chlazení: Ventilované 
Typ odtávání: Automatické 
Chladivo
Termometr: Ano 
Energetická třída: min. G 
Roční spotřeba: max. 175 kWh/rok 
Příkon: 200 W 
Napětí / Frekvence: 220-240/50 V/Hz 
Hlučnost: max. 39 dB(A) 
Vnější rozměry (ŠxHxV): cca 595 x 610 x 1850 mm</v>
      </c>
      <c r="Y78" s="9"/>
      <c r="AA78" s="11"/>
    </row>
    <row r="79" spans="1:27" ht="7.5" customHeight="1" outlineLevel="5" x14ac:dyDescent="0.15">
      <c r="B79" s="69"/>
      <c r="C79" s="69"/>
      <c r="D79" s="60"/>
      <c r="E79" s="60"/>
      <c r="F79" s="61"/>
      <c r="G79" s="60"/>
      <c r="H79" s="65"/>
      <c r="I79" s="105"/>
      <c r="J79" s="63"/>
      <c r="K79" s="65"/>
      <c r="L79" s="65"/>
      <c r="M79" s="65"/>
      <c r="N79" s="65"/>
      <c r="O79" s="63"/>
      <c r="P79" s="63"/>
      <c r="Q79" s="63"/>
      <c r="R79" s="60"/>
      <c r="S79" s="60"/>
      <c r="T79" s="69"/>
      <c r="U79" s="8"/>
      <c r="X79" s="60"/>
    </row>
    <row r="80" spans="1:27" ht="12" outlineLevel="4" x14ac:dyDescent="0.15">
      <c r="A80" s="4"/>
      <c r="B80" s="120"/>
      <c r="C80" s="121">
        <v>24</v>
      </c>
      <c r="D80" s="122" t="s">
        <v>159</v>
      </c>
      <c r="E80" s="123" t="s">
        <v>160</v>
      </c>
      <c r="F80" s="124" t="s">
        <v>161</v>
      </c>
      <c r="G80" s="122" t="s">
        <v>162</v>
      </c>
      <c r="H80" s="125">
        <v>1</v>
      </c>
      <c r="I80" s="126"/>
      <c r="J80" s="127">
        <f>H80*I80</f>
        <v>0</v>
      </c>
      <c r="K80" s="125"/>
      <c r="L80" s="125">
        <f>H80*K80</f>
        <v>0</v>
      </c>
      <c r="M80" s="125"/>
      <c r="N80" s="125">
        <f>H80*M80</f>
        <v>0</v>
      </c>
      <c r="O80" s="127">
        <v>21</v>
      </c>
      <c r="P80" s="127">
        <f>J80*(O80/100)</f>
        <v>0</v>
      </c>
      <c r="Q80" s="127">
        <f>J80+P80</f>
        <v>0</v>
      </c>
      <c r="R80" s="128"/>
      <c r="S80" s="128" t="s">
        <v>114</v>
      </c>
      <c r="T80" s="129">
        <v>1</v>
      </c>
      <c r="U80" s="8"/>
      <c r="V80" s="8"/>
      <c r="W80" s="8"/>
      <c r="X80" s="60"/>
    </row>
    <row r="81" spans="1:27" ht="12" outlineLevel="5" x14ac:dyDescent="0.15">
      <c r="A81" s="130"/>
      <c r="B81" s="131"/>
      <c r="C81" s="131"/>
      <c r="D81" s="132"/>
      <c r="E81" s="136" t="s">
        <v>0</v>
      </c>
      <c r="F81" s="148" t="s">
        <v>115</v>
      </c>
      <c r="G81" s="148"/>
      <c r="H81" s="149"/>
      <c r="I81" s="150"/>
      <c r="J81" s="151"/>
      <c r="K81" s="134"/>
      <c r="L81" s="134"/>
      <c r="M81" s="134"/>
      <c r="N81" s="134"/>
      <c r="O81" s="135"/>
      <c r="P81" s="135"/>
      <c r="Q81" s="135"/>
      <c r="R81" s="132"/>
      <c r="S81" s="132"/>
      <c r="T81" s="131"/>
      <c r="U81" s="6"/>
      <c r="V81" s="8"/>
      <c r="W81" s="8"/>
      <c r="X81" s="133" t="str">
        <f>F81</f>
        <v>---</v>
      </c>
      <c r="Y81" s="9"/>
      <c r="AA81" s="11"/>
    </row>
    <row r="82" spans="1:27" ht="7.5" customHeight="1" outlineLevel="5" x14ac:dyDescent="0.15">
      <c r="B82" s="69"/>
      <c r="C82" s="69"/>
      <c r="D82" s="60"/>
      <c r="E82" s="60"/>
      <c r="F82" s="61"/>
      <c r="G82" s="60"/>
      <c r="H82" s="65"/>
      <c r="I82" s="105"/>
      <c r="J82" s="63"/>
      <c r="K82" s="65"/>
      <c r="L82" s="65"/>
      <c r="M82" s="65"/>
      <c r="N82" s="65"/>
      <c r="O82" s="63"/>
      <c r="P82" s="63"/>
      <c r="Q82" s="63"/>
      <c r="R82" s="60"/>
      <c r="S82" s="60"/>
      <c r="T82" s="69"/>
      <c r="U82" s="8"/>
      <c r="X82" s="60"/>
    </row>
    <row r="83" spans="1:27" ht="12" outlineLevel="4" x14ac:dyDescent="0.15">
      <c r="A83" s="4"/>
      <c r="B83" s="120"/>
      <c r="C83" s="121">
        <v>25</v>
      </c>
      <c r="D83" s="122" t="s">
        <v>116</v>
      </c>
      <c r="E83" s="123" t="s">
        <v>163</v>
      </c>
      <c r="F83" s="124" t="s">
        <v>164</v>
      </c>
      <c r="G83" s="122" t="s">
        <v>113</v>
      </c>
      <c r="H83" s="125">
        <v>4</v>
      </c>
      <c r="I83" s="126"/>
      <c r="J83" s="127">
        <f>H83*I83</f>
        <v>0</v>
      </c>
      <c r="K83" s="125"/>
      <c r="L83" s="125">
        <f>H83*K83</f>
        <v>0</v>
      </c>
      <c r="M83" s="125"/>
      <c r="N83" s="125">
        <f>H83*M83</f>
        <v>0</v>
      </c>
      <c r="O83" s="127">
        <v>21</v>
      </c>
      <c r="P83" s="127">
        <f>J83*(O83/100)</f>
        <v>0</v>
      </c>
      <c r="Q83" s="127">
        <f>J83+P83</f>
        <v>0</v>
      </c>
      <c r="R83" s="128"/>
      <c r="S83" s="128" t="s">
        <v>114</v>
      </c>
      <c r="T83" s="129">
        <v>1</v>
      </c>
      <c r="U83" s="8"/>
      <c r="V83" s="8"/>
      <c r="W83" s="8"/>
      <c r="X83" s="60"/>
    </row>
    <row r="84" spans="1:27" ht="142" customHeight="1" outlineLevel="5" x14ac:dyDescent="0.15">
      <c r="A84" s="130"/>
      <c r="B84" s="131"/>
      <c r="C84" s="131"/>
      <c r="D84" s="132"/>
      <c r="E84" s="136" t="s">
        <v>0</v>
      </c>
      <c r="F84" s="148" t="s">
        <v>185</v>
      </c>
      <c r="G84" s="148"/>
      <c r="H84" s="149"/>
      <c r="I84" s="150"/>
      <c r="J84" s="151"/>
      <c r="K84" s="134"/>
      <c r="L84" s="134"/>
      <c r="M84" s="134"/>
      <c r="N84" s="134"/>
      <c r="O84" s="135"/>
      <c r="P84" s="135"/>
      <c r="Q84" s="135"/>
      <c r="R84" s="132"/>
      <c r="S84" s="132"/>
      <c r="T84" s="131"/>
      <c r="U84" s="6"/>
      <c r="V84" s="8"/>
      <c r="W84" s="8"/>
      <c r="X84" s="133" t="str">
        <f>F84</f>
        <v>Výhody: 
- Energetická třída C – lednice je úsporná 
- Celkový užitný objem min. 107 litrů 
- 4hvězdičkový mrazák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Výsuvný transparentní box na ovoce a zeleninu 
- Úsporné LED osvětlení 
- Nastavitelné police z tvrzeného skla 
- Tichý chod – max. 37 dB 
- Elegantní nerezové provedení 
- Chladivo
- Rozměry: cca 84,5 × 54,9 × 55,7 cm 
- Spotřeba: max. 87 kWh/rok 
- Počet stupňů teploty: min. 1–7</v>
      </c>
      <c r="Y84" s="9"/>
      <c r="AA84" s="11"/>
    </row>
    <row r="85" spans="1:27" ht="7.5" customHeight="1" outlineLevel="5" x14ac:dyDescent="0.15">
      <c r="B85" s="69"/>
      <c r="C85" s="69"/>
      <c r="D85" s="60"/>
      <c r="E85" s="60"/>
      <c r="F85" s="61"/>
      <c r="G85" s="60"/>
      <c r="H85" s="65"/>
      <c r="I85" s="105"/>
      <c r="J85" s="63"/>
      <c r="K85" s="65"/>
      <c r="L85" s="65"/>
      <c r="M85" s="65"/>
      <c r="N85" s="65"/>
      <c r="O85" s="63"/>
      <c r="P85" s="63"/>
      <c r="Q85" s="63"/>
      <c r="R85" s="60"/>
      <c r="S85" s="60"/>
      <c r="T85" s="69"/>
      <c r="U85" s="8"/>
      <c r="X85" s="60"/>
    </row>
    <row r="86" spans="1:27" ht="11" outlineLevel="4" x14ac:dyDescent="0.15">
      <c r="B86" s="6"/>
      <c r="C86" s="14"/>
      <c r="D86" s="6"/>
      <c r="E86" s="137"/>
      <c r="F86" s="6"/>
      <c r="G86" s="6"/>
      <c r="H86" s="6"/>
      <c r="I86" s="8"/>
      <c r="J86" s="8"/>
      <c r="K86" s="6"/>
      <c r="L86" s="6"/>
      <c r="M86" s="6"/>
      <c r="N86" s="6"/>
      <c r="O86" s="6"/>
      <c r="P86" s="8"/>
      <c r="Q86" s="8"/>
      <c r="R86" s="8"/>
      <c r="S86" s="6"/>
      <c r="T86" s="6"/>
      <c r="X86" s="6"/>
    </row>
    <row r="87" spans="1:27" outlineLevel="1" x14ac:dyDescent="0.15"/>
  </sheetData>
  <mergeCells count="24">
    <mergeCell ref="F75:J75"/>
    <mergeCell ref="F78:J78"/>
    <mergeCell ref="F81:J81"/>
    <mergeCell ref="F84:J84"/>
    <mergeCell ref="F60:J60"/>
    <mergeCell ref="F63:J63"/>
    <mergeCell ref="F66:J66"/>
    <mergeCell ref="F69:J69"/>
    <mergeCell ref="F72:J72"/>
    <mergeCell ref="F45:J45"/>
    <mergeCell ref="F48:J48"/>
    <mergeCell ref="F51:J51"/>
    <mergeCell ref="F54:J54"/>
    <mergeCell ref="F57:J57"/>
    <mergeCell ref="F30:J30"/>
    <mergeCell ref="F33:J33"/>
    <mergeCell ref="F36:J36"/>
    <mergeCell ref="F39:J39"/>
    <mergeCell ref="F42:J42"/>
    <mergeCell ref="F11:J11"/>
    <mergeCell ref="F18:J18"/>
    <mergeCell ref="F21:J21"/>
    <mergeCell ref="F24:J24"/>
    <mergeCell ref="F27:J27"/>
  </mergeCells>
  <pageMargins left="0.70866141732283505" right="0.70866141732283505" top="0.78740157480314998" bottom="0.78740157480314998" header="0.31496062992126" footer="0.31496062992126"/>
  <pageSetup paperSize="9" scale="45" fitToHeight="0" pageOrder="overThenDown" orientation="landscape" r:id="rId1"/>
  <headerFooter>
    <oddHeader>&amp;L&amp;8Pavel Kubela&amp;C&amp;8&amp;R&amp;8</oddHeader>
    <oddFooter>&amp;L&amp;"Arial,Kurzíva"&amp;8Vytvořeno systémem euroCALC 4&amp;C&amp;P/&amp;N&amp;R&amp;8&amp;[15.8.2025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Slepý rozpočet pro VZ</Template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19</vt:i4>
      </vt:variant>
    </vt:vector>
  </HeadingPairs>
  <TitlesOfParts>
    <vt:vector size="22" baseType="lpstr">
      <vt:lpstr>Krycí List</vt:lpstr>
      <vt:lpstr>Rekapitulace</vt:lpstr>
      <vt:lpstr>Zakázka</vt:lpstr>
      <vt:lpstr>__290850C4_052B_4FF6_A0B3_6D189B03D21D_ITEM__</vt:lpstr>
      <vt:lpstr>__290850C4_052B_4FF6_A0B3_6D189B03D21D_ITEM_GROUP1__</vt:lpstr>
      <vt:lpstr>__290850C4_052B_4FF6_A0B3_6D189B03D21D_ITEM_GROUP1_RECAP__</vt:lpstr>
      <vt:lpstr>__290850C4_052B_4FF6_A0B3_6D189B03D21D_ITEM_GROUP2__</vt:lpstr>
      <vt:lpstr>__290850C4_052B_4FF6_A0B3_6D189B03D21D_ITEM_GROUP2_RECAP__</vt:lpstr>
      <vt:lpstr>__290850C4_052B_4FF6_A0B3_6D189B03D21D_ITEM_GROUP3__X</vt:lpstr>
      <vt:lpstr>__290850C4_052B_4FF6_A0B3_6D189B03D21D_ITEM_GROUP3_RECAP__</vt:lpstr>
      <vt:lpstr>__290850C4_052B_4FF6_A0B3_6D189B03D21D_ITEM_GROUP4__X</vt:lpstr>
      <vt:lpstr>__290850C4_052B_4FF6_A0B3_6D189B03D21D_ITEM_GROUP4_RECAP__</vt:lpstr>
      <vt:lpstr>GROUP_ID</vt:lpstr>
      <vt:lpstr>ITEM_COUNTS</vt:lpstr>
      <vt:lpstr>ITEM_FULLDESCR2</vt:lpstr>
      <vt:lpstr>ITEM_PRICES</vt:lpstr>
      <vt:lpstr>Rekapitulace!Názvy_tisku</vt:lpstr>
      <vt:lpstr>Zakázka!Názvy_tisku</vt:lpstr>
      <vt:lpstr>'Krycí List'!Oblast_tisku</vt:lpstr>
      <vt:lpstr>Rekapitulace!Oblast_tisku</vt:lpstr>
      <vt:lpstr>Zakázka!Oblast_tisku</vt:lpstr>
      <vt:lpstr>VAT_RATES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euroCALC 4</dc:title>
  <dc:subject>Stavební úpravy objektu č.p.97, Sudkov SPOLKOVÝ DŮM - Dotace 25 gastro</dc:subject>
  <dc:creator>ADMIN</dc:creator>
  <cp:lastModifiedBy>Alexandra Klusák Snopková</cp:lastModifiedBy>
  <dcterms:created xsi:type="dcterms:W3CDTF">2025-08-15T08:45:25Z</dcterms:created>
  <dcterms:modified xsi:type="dcterms:W3CDTF">2025-09-02T14:33:23Z</dcterms:modified>
</cp:coreProperties>
</file>