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Jarka\Desktop\"/>
    </mc:Choice>
  </mc:AlternateContent>
  <bookViews>
    <workbookView xWindow="0" yWindow="0" windowWidth="0" windowHeight="0"/>
  </bookViews>
  <sheets>
    <sheet name="Rekapitulace stavby" sheetId="1" r:id="rId1"/>
    <sheet name="a - Hala č. 24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'a - Hala č. 24'!$C$121:$K$161</definedName>
    <definedName name="_xlnm.Print_Area" localSheetId="1">'a - Hala č. 24'!$C$4:$J$76,'a - Hala č. 24'!$C$82:$J$103,'a - Hala č. 24'!$C$109:$J$161</definedName>
    <definedName name="_xlnm.Print_Titles" localSheetId="1">'a - Hala č. 24'!$121:$121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J119"/>
  <c r="J118"/>
  <c r="F118"/>
  <c r="F116"/>
  <c r="E114"/>
  <c r="J92"/>
  <c r="J91"/>
  <c r="F91"/>
  <c r="F89"/>
  <c r="E87"/>
  <c r="J18"/>
  <c r="E18"/>
  <c r="F119"/>
  <c r="J17"/>
  <c r="J12"/>
  <c r="J89"/>
  <c r="E7"/>
  <c r="E112"/>
  <c i="1" r="L90"/>
  <c r="AM90"/>
  <c r="AM89"/>
  <c r="L89"/>
  <c r="AM87"/>
  <c r="L87"/>
  <c r="L85"/>
  <c r="L84"/>
  <c i="2" r="J161"/>
  <c r="J159"/>
  <c r="J156"/>
  <c r="BK153"/>
  <c r="BK150"/>
  <c r="BK144"/>
  <c r="BK141"/>
  <c r="J139"/>
  <c r="J134"/>
  <c r="J132"/>
  <c r="BK129"/>
  <c r="J125"/>
  <c i="1" r="AS94"/>
  <c i="2" r="J160"/>
  <c r="BK158"/>
  <c r="BK156"/>
  <c r="J153"/>
  <c r="J150"/>
  <c r="J144"/>
  <c r="J141"/>
  <c r="BK139"/>
  <c r="BK134"/>
  <c r="BK132"/>
  <c r="J129"/>
  <c r="BK125"/>
  <c r="BK160"/>
  <c r="J158"/>
  <c r="J157"/>
  <c r="J155"/>
  <c r="J151"/>
  <c r="J147"/>
  <c r="BK143"/>
  <c r="BK140"/>
  <c r="BK136"/>
  <c r="BK133"/>
  <c r="J131"/>
  <c r="BK127"/>
  <c r="BK161"/>
  <c r="BK159"/>
  <c r="BK157"/>
  <c r="BK155"/>
  <c r="BK151"/>
  <c r="BK147"/>
  <c r="J143"/>
  <c r="J140"/>
  <c r="J136"/>
  <c r="J133"/>
  <c r="BK131"/>
  <c r="J127"/>
  <c l="1" r="R124"/>
  <c r="BK130"/>
  <c r="J130"/>
  <c r="J99"/>
  <c r="R130"/>
  <c r="BK138"/>
  <c r="J138"/>
  <c r="J101"/>
  <c r="R138"/>
  <c r="T138"/>
  <c r="R152"/>
  <c r="BK124"/>
  <c r="J124"/>
  <c r="J98"/>
  <c r="P124"/>
  <c r="T124"/>
  <c r="P130"/>
  <c r="T130"/>
  <c r="P138"/>
  <c r="BK152"/>
  <c r="J152"/>
  <c r="J102"/>
  <c r="P152"/>
  <c r="T152"/>
  <c r="E85"/>
  <c r="J116"/>
  <c r="BE127"/>
  <c r="BE129"/>
  <c r="BE131"/>
  <c r="BE133"/>
  <c r="BE134"/>
  <c r="BE136"/>
  <c r="BE141"/>
  <c r="BE144"/>
  <c r="BE150"/>
  <c r="BE153"/>
  <c r="BE155"/>
  <c r="BE158"/>
  <c r="BE160"/>
  <c r="BE161"/>
  <c r="F92"/>
  <c r="BE125"/>
  <c r="BE132"/>
  <c r="BE139"/>
  <c r="BE140"/>
  <c r="BE143"/>
  <c r="BE147"/>
  <c r="BE151"/>
  <c r="BE156"/>
  <c r="BE157"/>
  <c r="BE159"/>
  <c r="F37"/>
  <c i="1" r="BD95"/>
  <c r="BD94"/>
  <c r="W33"/>
  <c i="2" r="F35"/>
  <c i="1" r="BB95"/>
  <c r="BB94"/>
  <c r="W31"/>
  <c i="2" r="J34"/>
  <c i="1" r="AW95"/>
  <c i="2" r="F34"/>
  <c i="1" r="BA95"/>
  <c r="BA94"/>
  <c r="AW94"/>
  <c r="AK30"/>
  <c i="2" r="F36"/>
  <c i="1" r="BC95"/>
  <c r="BC94"/>
  <c r="W32"/>
  <c i="2" l="1" r="P137"/>
  <c r="T123"/>
  <c r="P123"/>
  <c r="P122"/>
  <c i="1" r="AU95"/>
  <c i="2" r="T137"/>
  <c r="R137"/>
  <c r="R123"/>
  <c r="R122"/>
  <c r="BK123"/>
  <c r="J123"/>
  <c r="J97"/>
  <c r="BK137"/>
  <c r="J137"/>
  <c r="J100"/>
  <c i="1" r="AU94"/>
  <c i="2" r="J33"/>
  <c i="1" r="AV95"/>
  <c r="AT95"/>
  <c r="AX94"/>
  <c r="W30"/>
  <c r="AY94"/>
  <c i="2" r="F33"/>
  <c i="1" r="AZ95"/>
  <c r="AZ94"/>
  <c r="W29"/>
  <c i="2" l="1" r="T122"/>
  <c r="BK122"/>
  <c r="J122"/>
  <c r="J96"/>
  <c i="1" r="AV94"/>
  <c r="AK29"/>
  <c i="2" l="1" r="J30"/>
  <c i="1" r="AG95"/>
  <c r="AG94"/>
  <c r="AK26"/>
  <c r="AT94"/>
  <c r="AN94"/>
  <c i="2" l="1" r="J39"/>
  <c i="1"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<sst xmlns="http://schemas.openxmlformats.org/spreadsheetml/2006/main">
  <si>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</si>
  <si>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</si>
  <si>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</si>
  <si>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</si>
  <si>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</si>
  <si>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{e3a4bae1-1654-467f-8193-688c9073a880}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</si>
  <si>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</si>
  <si>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</si>
  <si>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</si>
  <si>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</si>
  <si>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</si>
  <si>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</si>
  <si>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</si>
  <si>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</si>
  <si>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17-2021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</si>
  <si>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</si>
  <si>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</si>
  <si>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 xml:space="preserve">Výměna CNC obráběcího centra - Tyršova 161,  289 33 Křinec</t>
  </si>
  <si>
    <t>KSO:</t>
  </si>
  <si>
    <t>CC-CZ:</t>
  </si>
  <si>
    <t>Místo:</t>
  </si>
  <si>
    <t xml:space="preserve"> </t>
  </si>
  <si>
    <t>Datum:</t>
  </si>
  <si>
    <t>7. 12. 2021</t>
  </si>
  <si>
    <t>Zadavatel:</t>
  </si>
  <si>
    <t>IČ:</t>
  </si>
  <si>
    <t>INPROMA, spol. s r.o. KŘINEC</t>
  </si>
  <si>
    <t>DIČ:</t>
  </si>
  <si>
    <t>Uchazeč:</t>
  </si>
  <si>
    <t>Vyplň údaj</t>
  </si>
  <si>
    <t>Projektant:</t>
  </si>
  <si>
    <t>Ing. Dana Kožušníková</t>
  </si>
  <si>
    <t>True</t>
  </si>
  <si>
    <t>Zpracovatel:</t>
  </si>
  <si>
    <t>47834480</t>
  </si>
  <si>
    <t>Kubalová J.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</si>
  <si>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</si>
  <si>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</si>
  <si>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</si>
  <si>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</si>
  <si>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</si>
  <si>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</si>
  <si>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</si>
  <si>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</si>
  <si>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</si>
  <si>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</si>
  <si>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</si>
  <si>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</si>
  <si>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</si>
  <si>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</si>
  <si>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</si>
  <si>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</si>
  <si>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</si>
  <si>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</si>
  <si>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</si>
  <si>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</si>
  <si>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</si>
  <si>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</si>
  <si>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</si>
  <si>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</si>
  <si>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</si>
  <si>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</si>
  <si>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</si>
  <si>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</si>
  <si>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</si>
  <si>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</si>
  <si>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</si>
  <si>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</si>
  <si>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</si>
  <si>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</si>
  <si>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</si>
  <si>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</si>
  <si>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</si>
  <si>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</si>
  <si>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</si>
  <si>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</si>
  <si>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</si>
  <si>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</si>
  <si>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</si>
  <si>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</si>
  <si>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</si>
  <si>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</si>
  <si>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a</t>
  </si>
  <si>
    <t>Hala č. 24</t>
  </si>
  <si>
    <t>STA</t>
  </si>
  <si>
    <t>1</t>
  </si>
  <si>
    <t>{e7b2cec5-9a5a-4839-8c54-306cecd0d20f}</t>
  </si>
  <si>
    <t>2</t>
  </si>
  <si>
    <t>KRYCÍ LIST SOUPISU PRACÍ</t>
  </si>
  <si>
    <t>Objekt:</t>
  </si>
  <si>
    <t>a - Hala č. 24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</si>
  <si>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</si>
  <si>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</si>
  <si>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</si>
  <si>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</si>
  <si>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</si>
  <si>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PSV</t>
  </si>
  <si>
    <t xml:space="preserve">    9 - Ostatní konstrukce a práce, bourání</t>
  </si>
  <si>
    <t xml:space="preserve">    997 - Přesun sutě</t>
  </si>
  <si>
    <t>PSV - Práce a dodávky PSV</t>
  </si>
  <si>
    <t xml:space="preserve">    713 - Izolace tepelné</t>
  </si>
  <si>
    <t xml:space="preserve">    783 - Dokončovací práce - nátěry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</si>
  <si>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</si>
  <si>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</si>
  <si>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</si>
  <si>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</si>
  <si>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</si>
  <si>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</si>
  <si>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</si>
  <si>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</si>
  <si>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</si>
  <si>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</si>
  <si>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</si>
  <si>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</si>
  <si>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</si>
  <si>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</si>
  <si>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PSV</t>
  </si>
  <si>
    <t>ROZPOCET</t>
  </si>
  <si>
    <t>9</t>
  </si>
  <si>
    <t>Ostatní konstrukce a práce, bourání</t>
  </si>
  <si>
    <t>K</t>
  </si>
  <si>
    <t>941311111</t>
  </si>
  <si>
    <t>Montáž lešení řadového modulového lehkého zatížení do 200 kg/m2 š přes 0,6 do 0,9 m v do 10 m</t>
  </si>
  <si>
    <t>m2</t>
  </si>
  <si>
    <t>4</t>
  </si>
  <si>
    <t>-865452313</t>
  </si>
  <si>
    <t>VV</t>
  </si>
  <si>
    <t>55,00*3,50</t>
  </si>
  <si>
    <t>941311211</t>
  </si>
  <si>
    <t>Příplatek k lešení řadovému modulovému lehkému š 0,9 m v přes 10 do 25 m za první a ZKD den použití</t>
  </si>
  <si>
    <t>1879271027</t>
  </si>
  <si>
    <t>192,50*8</t>
  </si>
  <si>
    <t>3</t>
  </si>
  <si>
    <t>941311811</t>
  </si>
  <si>
    <t>Demontáž lešení řadového modulového lehkého zatížení do 200 kg/m2 š přes 0,6 do 0,9 m v do 10 m</t>
  </si>
  <si>
    <t>-207080173</t>
  </si>
  <si>
    <t>997</t>
  </si>
  <si>
    <t>Přesun sutě</t>
  </si>
  <si>
    <t>997013212</t>
  </si>
  <si>
    <t>Vnitrostaveništní doprava suti a vybouraných hmot pro budovy v přes 6 do 9 m ručně</t>
  </si>
  <si>
    <t>t</t>
  </si>
  <si>
    <t>-1954258835</t>
  </si>
  <si>
    <t>5</t>
  </si>
  <si>
    <t>997013219</t>
  </si>
  <si>
    <t>Příplatek k vnitrostaveništní dopravě suti a vybouraných hmot za zvětšenou dopravu suti ZKD 10 m</t>
  </si>
  <si>
    <t>604960725</t>
  </si>
  <si>
    <t>6</t>
  </si>
  <si>
    <t>997013501</t>
  </si>
  <si>
    <t>Odvoz suti a vybouraných hmot na skládku nebo meziskládku do 1 km se složením</t>
  </si>
  <si>
    <t>1338580625</t>
  </si>
  <si>
    <t>7</t>
  </si>
  <si>
    <t>997013509</t>
  </si>
  <si>
    <t>Příplatek k odvozu suti a vybouraných hmot na skládku ZKD 1 km přes 1 km</t>
  </si>
  <si>
    <t>252260029</t>
  </si>
  <si>
    <t>0,018*14</t>
  </si>
  <si>
    <t>8</t>
  </si>
  <si>
    <t>997013814</t>
  </si>
  <si>
    <t>Poplatek za uložení na skládce (skládkovné) stavebního odpadu izolací kód odpadu 17 06 04</t>
  </si>
  <si>
    <t>16</t>
  </si>
  <si>
    <t>-1200688037</t>
  </si>
  <si>
    <t>PSV</t>
  </si>
  <si>
    <t>713</t>
  </si>
  <si>
    <t>Izolace tepelné</t>
  </si>
  <si>
    <t>713410833</t>
  </si>
  <si>
    <t>Odstranění izolace tepelné potrubí pásy nebo rohožemi s AL fólií staženými drátem tl přes 50 mm (rozdělovač)</t>
  </si>
  <si>
    <t>m</t>
  </si>
  <si>
    <t>1195948438</t>
  </si>
  <si>
    <t>10</t>
  </si>
  <si>
    <t>713411141</t>
  </si>
  <si>
    <t>Montáž izolace tepelné potrubí pásy nebo rohožemi s Al fólií staženými Al páskou 1x (rozdělovače)</t>
  </si>
  <si>
    <t>-1256568758</t>
  </si>
  <si>
    <t>11</t>
  </si>
  <si>
    <t>M</t>
  </si>
  <si>
    <t>63151674</t>
  </si>
  <si>
    <t>rohož izolační z minerální vlny lamelová s Al fólií 50-60kg/m3 tl 100mm</t>
  </si>
  <si>
    <t>32</t>
  </si>
  <si>
    <t>-640215371</t>
  </si>
  <si>
    <t>1,7*1,05 'Přepočtené koeficientem množství</t>
  </si>
  <si>
    <t>12</t>
  </si>
  <si>
    <t>713463211</t>
  </si>
  <si>
    <t>Montáž izolace tepelné potrubí potrubními pouzdry s Al fólií staženými Al páskou 1x D do 50 mm</t>
  </si>
  <si>
    <t>215095073</t>
  </si>
  <si>
    <t>13</t>
  </si>
  <si>
    <t>RKW.14566</t>
  </si>
  <si>
    <t>Potrubní pouzdra z minerální vlny s Al folií,vnitřní D 42mm, délka 1000mm, tloušťka izolace 50mm</t>
  </si>
  <si>
    <t>-1050650050</t>
  </si>
  <si>
    <t>35,00</t>
  </si>
  <si>
    <t>35*1,02 'Přepočtené koeficientem množství</t>
  </si>
  <si>
    <t>14</t>
  </si>
  <si>
    <t>RKW.14569</t>
  </si>
  <si>
    <t>Potrubní pouzdra z minerální vlny s Al folií, vnitřní D 48mm, délka 1000mm, tloušťka izolace 50mm</t>
  </si>
  <si>
    <t>1906718125</t>
  </si>
  <si>
    <t>50,00</t>
  </si>
  <si>
    <t>50*1,02 'Přepočtené koeficientem množství</t>
  </si>
  <si>
    <t>998713101</t>
  </si>
  <si>
    <t>Přesun hmot tonážní pro izolace tepelné v objektech v do 6 m</t>
  </si>
  <si>
    <t>-777961326</t>
  </si>
  <si>
    <t>998713181</t>
  </si>
  <si>
    <t>Příplatek k přesunu hmot tonážní 713 prováděný bez použití mechanizace</t>
  </si>
  <si>
    <t>1870546442</t>
  </si>
  <si>
    <t>783</t>
  </si>
  <si>
    <t>Dokončovací práce - nátěry</t>
  </si>
  <si>
    <t>17</t>
  </si>
  <si>
    <t>783601711</t>
  </si>
  <si>
    <t>Bezoplachové odrezivění potrubí DN do 50 mm</t>
  </si>
  <si>
    <t>-1770475607</t>
  </si>
  <si>
    <t>50+35</t>
  </si>
  <si>
    <t>18</t>
  </si>
  <si>
    <t>783601793</t>
  </si>
  <si>
    <t>Bezoplachové odrezivění potrubí přes DN 200 mm</t>
  </si>
  <si>
    <t>1637028660</t>
  </si>
  <si>
    <t>19</t>
  </si>
  <si>
    <t>783614653</t>
  </si>
  <si>
    <t>Základní antikorozní jednonásobný syntetický samozákladující potrubí DN do 50 mm</t>
  </si>
  <si>
    <t>-821877942</t>
  </si>
  <si>
    <t>20</t>
  </si>
  <si>
    <t>783614693</t>
  </si>
  <si>
    <t>Základní antikorozní jednonásobný syntetický samozákladující potrubí DN přes 200 mm (rozdělovač)</t>
  </si>
  <si>
    <t>1119863604</t>
  </si>
  <si>
    <t>783615551</t>
  </si>
  <si>
    <t>Mezinátěr jednonásobný syntetický nátěr potrubí DN do 50 mm</t>
  </si>
  <si>
    <t>1871841662</t>
  </si>
  <si>
    <t>22</t>
  </si>
  <si>
    <t>783615591</t>
  </si>
  <si>
    <t>Mezinátěr jednonásobný syntetický nátěr potrubí DN přes 200 mm (rozdělovač)</t>
  </si>
  <si>
    <t>1977872418</t>
  </si>
  <si>
    <t>23</t>
  </si>
  <si>
    <t>783617601</t>
  </si>
  <si>
    <t>Krycí jednonásobný syntetický nátěr potrubí DN do 50 mm</t>
  </si>
  <si>
    <t>-2004851524</t>
  </si>
  <si>
    <t>24</t>
  </si>
  <si>
    <t>783617663</t>
  </si>
  <si>
    <t>Krycí jednonásobný syntetický samozákladující nátěr potrubí přes DN 150 do DN 200 mm (rozdělovač)</t>
  </si>
  <si>
    <t>965558492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</si>
</sst>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5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1" fillId="0" borderId="20" xfId="0" applyNumberFormat="1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5" t="s">
        <v>14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E5" s="26" t="s">
        <v>15</v>
      </c>
      <c r="BS5" s="15" t="s">
        <v>6</v>
      </c>
    </row>
    <row r="6" s="1" customFormat="1" ht="36.96" customHeight="1">
      <c r="B6" s="19"/>
      <c r="C6" s="20"/>
      <c r="D6" s="27" t="s">
        <v>16</v>
      </c>
      <c r="E6" s="20"/>
      <c r="F6" s="20"/>
      <c r="G6" s="20"/>
      <c r="H6" s="20"/>
      <c r="I6" s="20"/>
      <c r="J6" s="20"/>
      <c r="K6" s="28" t="s">
        <v>17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E6" s="29"/>
      <c r="BS6" s="15" t="s">
        <v>6</v>
      </c>
    </row>
    <row r="7" s="1" customFormat="1" ht="12" customHeight="1">
      <c r="B7" s="19"/>
      <c r="C7" s="20"/>
      <c r="D7" s="30" t="s">
        <v>18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19</v>
      </c>
      <c r="AL7" s="20"/>
      <c r="AM7" s="20"/>
      <c r="AN7" s="25" t="s">
        <v>1</v>
      </c>
      <c r="AO7" s="20"/>
      <c r="AP7" s="20"/>
      <c r="AQ7" s="20"/>
      <c r="AR7" s="18"/>
      <c r="BE7" s="29"/>
      <c r="BS7" s="15" t="s">
        <v>6</v>
      </c>
    </row>
    <row r="8" s="1" customFormat="1" ht="12" customHeight="1">
      <c r="B8" s="19"/>
      <c r="C8" s="20"/>
      <c r="D8" s="30" t="s">
        <v>20</v>
      </c>
      <c r="E8" s="20"/>
      <c r="F8" s="20"/>
      <c r="G8" s="20"/>
      <c r="H8" s="20"/>
      <c r="I8" s="20"/>
      <c r="J8" s="20"/>
      <c r="K8" s="25" t="s">
        <v>21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22</v>
      </c>
      <c r="AL8" s="20"/>
      <c r="AM8" s="20"/>
      <c r="AN8" s="31" t="s">
        <v>23</v>
      </c>
      <c r="AO8" s="20"/>
      <c r="AP8" s="20"/>
      <c r="AQ8" s="20"/>
      <c r="AR8" s="18"/>
      <c r="BE8" s="29"/>
      <c r="BS8" s="15" t="s">
        <v>6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9"/>
      <c r="BS9" s="15" t="s">
        <v>6</v>
      </c>
    </row>
    <row r="10" s="1" customFormat="1" ht="12" customHeight="1">
      <c r="B10" s="19"/>
      <c r="C10" s="20"/>
      <c r="D10" s="30" t="s">
        <v>24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25</v>
      </c>
      <c r="AL10" s="20"/>
      <c r="AM10" s="20"/>
      <c r="AN10" s="25" t="s">
        <v>1</v>
      </c>
      <c r="AO10" s="20"/>
      <c r="AP10" s="20"/>
      <c r="AQ10" s="20"/>
      <c r="AR10" s="18"/>
      <c r="BE10" s="29"/>
      <c r="BS10" s="15" t="s">
        <v>6</v>
      </c>
    </row>
    <row r="11" s="1" customFormat="1" ht="18.48" customHeight="1">
      <c r="B11" s="19"/>
      <c r="C11" s="20"/>
      <c r="D11" s="20"/>
      <c r="E11" s="25" t="s">
        <v>26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27</v>
      </c>
      <c r="AL11" s="20"/>
      <c r="AM11" s="20"/>
      <c r="AN11" s="25" t="s">
        <v>1</v>
      </c>
      <c r="AO11" s="20"/>
      <c r="AP11" s="20"/>
      <c r="AQ11" s="20"/>
      <c r="AR11" s="18"/>
      <c r="BE11" s="29"/>
      <c r="BS11" s="15" t="s">
        <v>6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9"/>
      <c r="BS12" s="15" t="s">
        <v>6</v>
      </c>
    </row>
    <row r="13" s="1" customFormat="1" ht="12" customHeight="1">
      <c r="B13" s="19"/>
      <c r="C13" s="20"/>
      <c r="D13" s="30" t="s">
        <v>28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25</v>
      </c>
      <c r="AL13" s="20"/>
      <c r="AM13" s="20"/>
      <c r="AN13" s="32" t="s">
        <v>29</v>
      </c>
      <c r="AO13" s="20"/>
      <c r="AP13" s="20"/>
      <c r="AQ13" s="20"/>
      <c r="AR13" s="18"/>
      <c r="BE13" s="29"/>
      <c r="BS13" s="15" t="s">
        <v>6</v>
      </c>
    </row>
    <row r="14">
      <c r="B14" s="19"/>
      <c r="C14" s="20"/>
      <c r="D14" s="20"/>
      <c r="E14" s="32" t="s">
        <v>29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27</v>
      </c>
      <c r="AL14" s="20"/>
      <c r="AM14" s="20"/>
      <c r="AN14" s="32" t="s">
        <v>29</v>
      </c>
      <c r="AO14" s="20"/>
      <c r="AP14" s="20"/>
      <c r="AQ14" s="20"/>
      <c r="AR14" s="18"/>
      <c r="BE14" s="29"/>
      <c r="BS14" s="15" t="s">
        <v>6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9"/>
      <c r="BS15" s="15" t="s">
        <v>4</v>
      </c>
    </row>
    <row r="16" s="1" customFormat="1" ht="12" customHeight="1">
      <c r="B16" s="19"/>
      <c r="C16" s="20"/>
      <c r="D16" s="30" t="s">
        <v>30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25</v>
      </c>
      <c r="AL16" s="20"/>
      <c r="AM16" s="20"/>
      <c r="AN16" s="25" t="s">
        <v>1</v>
      </c>
      <c r="AO16" s="20"/>
      <c r="AP16" s="20"/>
      <c r="AQ16" s="20"/>
      <c r="AR16" s="18"/>
      <c r="BE16" s="29"/>
      <c r="BS16" s="15" t="s">
        <v>4</v>
      </c>
    </row>
    <row r="17" s="1" customFormat="1" ht="18.48" customHeight="1">
      <c r="B17" s="19"/>
      <c r="C17" s="20"/>
      <c r="D17" s="20"/>
      <c r="E17" s="25" t="s">
        <v>31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27</v>
      </c>
      <c r="AL17" s="20"/>
      <c r="AM17" s="20"/>
      <c r="AN17" s="25" t="s">
        <v>1</v>
      </c>
      <c r="AO17" s="20"/>
      <c r="AP17" s="20"/>
      <c r="AQ17" s="20"/>
      <c r="AR17" s="18"/>
      <c r="BE17" s="29"/>
      <c r="BS17" s="15" t="s">
        <v>32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9"/>
      <c r="BS18" s="15" t="s">
        <v>6</v>
      </c>
    </row>
    <row r="19" s="1" customFormat="1" ht="12" customHeight="1">
      <c r="B19" s="19"/>
      <c r="C19" s="20"/>
      <c r="D19" s="30" t="s">
        <v>33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25</v>
      </c>
      <c r="AL19" s="20"/>
      <c r="AM19" s="20"/>
      <c r="AN19" s="25" t="s">
        <v>34</v>
      </c>
      <c r="AO19" s="20"/>
      <c r="AP19" s="20"/>
      <c r="AQ19" s="20"/>
      <c r="AR19" s="18"/>
      <c r="BE19" s="29"/>
      <c r="BS19" s="15" t="s">
        <v>6</v>
      </c>
    </row>
    <row r="20" s="1" customFormat="1" ht="18.48" customHeight="1">
      <c r="B20" s="19"/>
      <c r="C20" s="20"/>
      <c r="D20" s="20"/>
      <c r="E20" s="25" t="s">
        <v>35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27</v>
      </c>
      <c r="AL20" s="20"/>
      <c r="AM20" s="20"/>
      <c r="AN20" s="25" t="s">
        <v>1</v>
      </c>
      <c r="AO20" s="20"/>
      <c r="AP20" s="20"/>
      <c r="AQ20" s="20"/>
      <c r="AR20" s="18"/>
      <c r="BE20" s="29"/>
      <c r="BS20" s="15" t="s">
        <v>32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9"/>
    </row>
    <row r="22" s="1" customFormat="1" ht="12" customHeight="1">
      <c r="B22" s="19"/>
      <c r="C22" s="20"/>
      <c r="D22" s="30" t="s">
        <v>36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9"/>
    </row>
    <row r="23" s="1" customFormat="1" ht="16.5" customHeight="1">
      <c r="B23" s="19"/>
      <c r="C23" s="20"/>
      <c r="D23" s="20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E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E25" s="29"/>
    </row>
    <row r="26" s="2" customFormat="1" ht="25.92" customHeight="1">
      <c r="A26" s="36"/>
      <c r="B26" s="37"/>
      <c r="C26" s="38"/>
      <c r="D26" s="39" t="s">
        <v>37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8"/>
      <c r="AQ26" s="38"/>
      <c r="AR26" s="42"/>
      <c r="BE26" s="29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E27" s="29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38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39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40</v>
      </c>
      <c r="AL28" s="43"/>
      <c r="AM28" s="43"/>
      <c r="AN28" s="43"/>
      <c r="AO28" s="43"/>
      <c r="AP28" s="38"/>
      <c r="AQ28" s="38"/>
      <c r="AR28" s="42"/>
      <c r="BE28" s="29"/>
    </row>
    <row r="29" s="3" customFormat="1" ht="14.4" customHeight="1">
      <c r="A29" s="3"/>
      <c r="B29" s="44"/>
      <c r="C29" s="45"/>
      <c r="D29" s="30" t="s">
        <v>41</v>
      </c>
      <c r="E29" s="45"/>
      <c r="F29" s="30" t="s">
        <v>42</v>
      </c>
      <c r="G29" s="45"/>
      <c r="H29" s="45"/>
      <c r="I29" s="45"/>
      <c r="J29" s="45"/>
      <c r="K29" s="45"/>
      <c r="L29" s="46">
        <v>0.20999999999999999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7">
        <f>ROUND(AZ94,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7">
        <f>ROUND(AV94, 2)</f>
        <v>0</v>
      </c>
      <c r="AL29" s="45"/>
      <c r="AM29" s="45"/>
      <c r="AN29" s="45"/>
      <c r="AO29" s="45"/>
      <c r="AP29" s="45"/>
      <c r="AQ29" s="45"/>
      <c r="AR29" s="48"/>
      <c r="BE29" s="49"/>
    </row>
    <row r="30" s="3" customFormat="1" ht="14.4" customHeight="1">
      <c r="A30" s="3"/>
      <c r="B30" s="44"/>
      <c r="C30" s="45"/>
      <c r="D30" s="45"/>
      <c r="E30" s="45"/>
      <c r="F30" s="30" t="s">
        <v>43</v>
      </c>
      <c r="G30" s="45"/>
      <c r="H30" s="45"/>
      <c r="I30" s="45"/>
      <c r="J30" s="45"/>
      <c r="K30" s="45"/>
      <c r="L30" s="46">
        <v>0.14999999999999999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7">
        <f>ROUND(BA94,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7">
        <f>ROUND(AW94, 2)</f>
        <v>0</v>
      </c>
      <c r="AL30" s="45"/>
      <c r="AM30" s="45"/>
      <c r="AN30" s="45"/>
      <c r="AO30" s="45"/>
      <c r="AP30" s="45"/>
      <c r="AQ30" s="45"/>
      <c r="AR30" s="48"/>
      <c r="BE30" s="49"/>
    </row>
    <row r="31" hidden="1" s="3" customFormat="1" ht="14.4" customHeight="1">
      <c r="A31" s="3"/>
      <c r="B31" s="44"/>
      <c r="C31" s="45"/>
      <c r="D31" s="45"/>
      <c r="E31" s="45"/>
      <c r="F31" s="30" t="s">
        <v>44</v>
      </c>
      <c r="G31" s="45"/>
      <c r="H31" s="45"/>
      <c r="I31" s="45"/>
      <c r="J31" s="45"/>
      <c r="K31" s="45"/>
      <c r="L31" s="46">
        <v>0.20999999999999999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7">
        <f>ROUND(BB94,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7">
        <v>0</v>
      </c>
      <c r="AL31" s="45"/>
      <c r="AM31" s="45"/>
      <c r="AN31" s="45"/>
      <c r="AO31" s="45"/>
      <c r="AP31" s="45"/>
      <c r="AQ31" s="45"/>
      <c r="AR31" s="48"/>
      <c r="BE31" s="49"/>
    </row>
    <row r="32" hidden="1" s="3" customFormat="1" ht="14.4" customHeight="1">
      <c r="A32" s="3"/>
      <c r="B32" s="44"/>
      <c r="C32" s="45"/>
      <c r="D32" s="45"/>
      <c r="E32" s="45"/>
      <c r="F32" s="30" t="s">
        <v>45</v>
      </c>
      <c r="G32" s="45"/>
      <c r="H32" s="45"/>
      <c r="I32" s="45"/>
      <c r="J32" s="45"/>
      <c r="K32" s="45"/>
      <c r="L32" s="46">
        <v>0.14999999999999999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7">
        <f>ROUND(BC94,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7">
        <v>0</v>
      </c>
      <c r="AL32" s="45"/>
      <c r="AM32" s="45"/>
      <c r="AN32" s="45"/>
      <c r="AO32" s="45"/>
      <c r="AP32" s="45"/>
      <c r="AQ32" s="45"/>
      <c r="AR32" s="48"/>
      <c r="BE32" s="49"/>
    </row>
    <row r="33" hidden="1" s="3" customFormat="1" ht="14.4" customHeight="1">
      <c r="A33" s="3"/>
      <c r="B33" s="44"/>
      <c r="C33" s="45"/>
      <c r="D33" s="45"/>
      <c r="E33" s="45"/>
      <c r="F33" s="30" t="s">
        <v>46</v>
      </c>
      <c r="G33" s="45"/>
      <c r="H33" s="45"/>
      <c r="I33" s="45"/>
      <c r="J33" s="45"/>
      <c r="K33" s="45"/>
      <c r="L33" s="46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7">
        <f>ROUND(BD94,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7">
        <v>0</v>
      </c>
      <c r="AL33" s="45"/>
      <c r="AM33" s="45"/>
      <c r="AN33" s="45"/>
      <c r="AO33" s="45"/>
      <c r="AP33" s="45"/>
      <c r="AQ33" s="45"/>
      <c r="AR33" s="48"/>
      <c r="BE33" s="49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E34" s="29"/>
    </row>
    <row r="35" s="2" customFormat="1" ht="25.92" customHeight="1">
      <c r="A35" s="36"/>
      <c r="B35" s="37"/>
      <c r="C35" s="50"/>
      <c r="D35" s="51" t="s">
        <v>47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48</v>
      </c>
      <c r="U35" s="52"/>
      <c r="V35" s="52"/>
      <c r="W35" s="52"/>
      <c r="X35" s="54" t="s">
        <v>49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2"/>
      <c r="BE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E36" s="36"/>
    </row>
    <row r="37" s="2" customFormat="1" ht="14.4" customHeight="1">
      <c r="A37" s="36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2"/>
      <c r="BE37" s="36"/>
    </row>
    <row r="38" s="1" customFormat="1" ht="14.4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="1" customFormat="1" ht="14.4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="1" customFormat="1" ht="14.4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="1" customFormat="1" ht="14.4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="1" customFormat="1" ht="14.4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="1" customFormat="1" ht="14.4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="1" customFormat="1" ht="14.4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="1" customFormat="1" ht="14.4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="1" customFormat="1" ht="14.4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="1" customFormat="1" ht="14.4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="1" customFormat="1" ht="14.4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="2" customFormat="1" ht="14.4" customHeight="1">
      <c r="B49" s="57"/>
      <c r="C49" s="58"/>
      <c r="D49" s="59" t="s">
        <v>50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59" t="s">
        <v>51</v>
      </c>
      <c r="AI49" s="60"/>
      <c r="AJ49" s="60"/>
      <c r="AK49" s="60"/>
      <c r="AL49" s="60"/>
      <c r="AM49" s="60"/>
      <c r="AN49" s="60"/>
      <c r="AO49" s="60"/>
      <c r="AP49" s="58"/>
      <c r="AQ49" s="58"/>
      <c r="AR49" s="61"/>
    </row>
    <row r="50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="2" customFormat="1">
      <c r="A60" s="36"/>
      <c r="B60" s="37"/>
      <c r="C60" s="38"/>
      <c r="D60" s="62" t="s">
        <v>52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62" t="s">
        <v>53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62" t="s">
        <v>52</v>
      </c>
      <c r="AI60" s="40"/>
      <c r="AJ60" s="40"/>
      <c r="AK60" s="40"/>
      <c r="AL60" s="40"/>
      <c r="AM60" s="62" t="s">
        <v>53</v>
      </c>
      <c r="AN60" s="40"/>
      <c r="AO60" s="40"/>
      <c r="AP60" s="38"/>
      <c r="AQ60" s="38"/>
      <c r="AR60" s="42"/>
      <c r="BE60" s="36"/>
    </row>
    <row r="61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="2" customFormat="1">
      <c r="A64" s="36"/>
      <c r="B64" s="37"/>
      <c r="C64" s="38"/>
      <c r="D64" s="59" t="s">
        <v>54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59" t="s">
        <v>55</v>
      </c>
      <c r="AI64" s="63"/>
      <c r="AJ64" s="63"/>
      <c r="AK64" s="63"/>
      <c r="AL64" s="63"/>
      <c r="AM64" s="63"/>
      <c r="AN64" s="63"/>
      <c r="AO64" s="63"/>
      <c r="AP64" s="38"/>
      <c r="AQ64" s="38"/>
      <c r="AR64" s="42"/>
      <c r="BE64" s="36"/>
    </row>
    <row r="6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="2" customFormat="1">
      <c r="A75" s="36"/>
      <c r="B75" s="37"/>
      <c r="C75" s="38"/>
      <c r="D75" s="62" t="s">
        <v>52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62" t="s">
        <v>53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62" t="s">
        <v>52</v>
      </c>
      <c r="AI75" s="40"/>
      <c r="AJ75" s="40"/>
      <c r="AK75" s="40"/>
      <c r="AL75" s="40"/>
      <c r="AM75" s="62" t="s">
        <v>53</v>
      </c>
      <c r="AN75" s="40"/>
      <c r="AO75" s="40"/>
      <c r="AP75" s="38"/>
      <c r="AQ75" s="38"/>
      <c r="AR75" s="42"/>
      <c r="BE75" s="36"/>
    </row>
    <row r="76" s="2" customForma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42"/>
      <c r="BE76" s="36"/>
    </row>
    <row r="77" s="2" customFormat="1" ht="6.96" customHeight="1">
      <c r="A77" s="36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42"/>
      <c r="BE77" s="36"/>
    </row>
    <row r="81" s="2" customFormat="1" ht="6.96" customHeight="1">
      <c r="A81" s="36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42"/>
      <c r="BE81" s="36"/>
    </row>
    <row r="82" s="2" customFormat="1" ht="24.96" customHeight="1">
      <c r="A82" s="36"/>
      <c r="B82" s="37"/>
      <c r="C82" s="21" t="s">
        <v>56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42"/>
      <c r="B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42"/>
      <c r="BE83" s="36"/>
    </row>
    <row r="84" s="4" customFormat="1" ht="12" customHeight="1">
      <c r="A84" s="4"/>
      <c r="B84" s="68"/>
      <c r="C84" s="30" t="s">
        <v>13</v>
      </c>
      <c r="D84" s="69"/>
      <c r="E84" s="69"/>
      <c r="F84" s="69"/>
      <c r="G84" s="69"/>
      <c r="H84" s="69"/>
      <c r="I84" s="69"/>
      <c r="J84" s="69"/>
      <c r="K84" s="69"/>
      <c r="L84" s="69" t="str">
        <f>K5</f>
        <v>17-2021</v>
      </c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70"/>
      <c r="BE84" s="4"/>
    </row>
    <row r="85" s="5" customFormat="1" ht="36.96" customHeight="1">
      <c r="A85" s="5"/>
      <c r="B85" s="71"/>
      <c r="C85" s="72" t="s">
        <v>16</v>
      </c>
      <c r="D85" s="73"/>
      <c r="E85" s="73"/>
      <c r="F85" s="73"/>
      <c r="G85" s="73"/>
      <c r="H85" s="73"/>
      <c r="I85" s="73"/>
      <c r="J85" s="73"/>
      <c r="K85" s="73"/>
      <c r="L85" s="74" t="str">
        <f>K6</f>
        <v xml:space="preserve">Výměna CNC obráběcího centra - Tyršova 161,  289 33 Křinec</v>
      </c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5"/>
      <c r="BE85" s="5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42"/>
      <c r="BE86" s="36"/>
    </row>
    <row r="87" s="2" customFormat="1" ht="12" customHeight="1">
      <c r="A87" s="36"/>
      <c r="B87" s="37"/>
      <c r="C87" s="30" t="s">
        <v>20</v>
      </c>
      <c r="D87" s="38"/>
      <c r="E87" s="38"/>
      <c r="F87" s="38"/>
      <c r="G87" s="38"/>
      <c r="H87" s="38"/>
      <c r="I87" s="38"/>
      <c r="J87" s="38"/>
      <c r="K87" s="38"/>
      <c r="L87" s="76" t="str">
        <f>IF(K8="","",K8)</f>
        <v xml:space="preserve"> 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0" t="s">
        <v>22</v>
      </c>
      <c r="AJ87" s="38"/>
      <c r="AK87" s="38"/>
      <c r="AL87" s="38"/>
      <c r="AM87" s="77" t="str">
        <f>IF(AN8= "","",AN8)</f>
        <v>7. 12. 2021</v>
      </c>
      <c r="AN87" s="77"/>
      <c r="AO87" s="38"/>
      <c r="AP87" s="38"/>
      <c r="AQ87" s="38"/>
      <c r="AR87" s="42"/>
      <c r="B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42"/>
      <c r="BE88" s="36"/>
    </row>
    <row r="89" s="2" customFormat="1" ht="15.15" customHeight="1">
      <c r="A89" s="36"/>
      <c r="B89" s="37"/>
      <c r="C89" s="30" t="s">
        <v>24</v>
      </c>
      <c r="D89" s="38"/>
      <c r="E89" s="38"/>
      <c r="F89" s="38"/>
      <c r="G89" s="38"/>
      <c r="H89" s="38"/>
      <c r="I89" s="38"/>
      <c r="J89" s="38"/>
      <c r="K89" s="38"/>
      <c r="L89" s="69" t="str">
        <f>IF(E11= "","",E11)</f>
        <v>INPROMA, spol. s r.o. KŘINEC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0" t="s">
        <v>30</v>
      </c>
      <c r="AJ89" s="38"/>
      <c r="AK89" s="38"/>
      <c r="AL89" s="38"/>
      <c r="AM89" s="78" t="str">
        <f>IF(E17="","",E17)</f>
        <v>Ing. Dana Kožušníková</v>
      </c>
      <c r="AN89" s="69"/>
      <c r="AO89" s="69"/>
      <c r="AP89" s="69"/>
      <c r="AQ89" s="38"/>
      <c r="AR89" s="42"/>
      <c r="AS89" s="79" t="s">
        <v>57</v>
      </c>
      <c r="AT89" s="80"/>
      <c r="AU89" s="81"/>
      <c r="AV89" s="81"/>
      <c r="AW89" s="81"/>
      <c r="AX89" s="81"/>
      <c r="AY89" s="81"/>
      <c r="AZ89" s="81"/>
      <c r="BA89" s="81"/>
      <c r="BB89" s="81"/>
      <c r="BC89" s="81"/>
      <c r="BD89" s="82"/>
      <c r="BE89" s="36"/>
    </row>
    <row r="90" s="2" customFormat="1" ht="15.15" customHeight="1">
      <c r="A90" s="36"/>
      <c r="B90" s="37"/>
      <c r="C90" s="30" t="s">
        <v>28</v>
      </c>
      <c r="D90" s="38"/>
      <c r="E90" s="38"/>
      <c r="F90" s="38"/>
      <c r="G90" s="38"/>
      <c r="H90" s="38"/>
      <c r="I90" s="38"/>
      <c r="J90" s="38"/>
      <c r="K90" s="38"/>
      <c r="L90" s="69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0" t="s">
        <v>33</v>
      </c>
      <c r="AJ90" s="38"/>
      <c r="AK90" s="38"/>
      <c r="AL90" s="38"/>
      <c r="AM90" s="78" t="str">
        <f>IF(E20="","",E20)</f>
        <v>Kubalová J.</v>
      </c>
      <c r="AN90" s="69"/>
      <c r="AO90" s="69"/>
      <c r="AP90" s="69"/>
      <c r="AQ90" s="38"/>
      <c r="AR90" s="42"/>
      <c r="AS90" s="83"/>
      <c r="AT90" s="84"/>
      <c r="AU90" s="85"/>
      <c r="AV90" s="85"/>
      <c r="AW90" s="85"/>
      <c r="AX90" s="85"/>
      <c r="AY90" s="85"/>
      <c r="AZ90" s="85"/>
      <c r="BA90" s="85"/>
      <c r="BB90" s="85"/>
      <c r="BC90" s="85"/>
      <c r="BD90" s="86"/>
      <c r="BE90" s="36"/>
    </row>
    <row r="91" s="2" customFormat="1" ht="10.8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42"/>
      <c r="AS91" s="87"/>
      <c r="AT91" s="88"/>
      <c r="AU91" s="89"/>
      <c r="AV91" s="89"/>
      <c r="AW91" s="89"/>
      <c r="AX91" s="89"/>
      <c r="AY91" s="89"/>
      <c r="AZ91" s="89"/>
      <c r="BA91" s="89"/>
      <c r="BB91" s="89"/>
      <c r="BC91" s="89"/>
      <c r="BD91" s="90"/>
      <c r="BE91" s="36"/>
    </row>
    <row r="92" s="2" customFormat="1" ht="29.28" customHeight="1">
      <c r="A92" s="36"/>
      <c r="B92" s="37"/>
      <c r="C92" s="91" t="s">
        <v>58</v>
      </c>
      <c r="D92" s="92"/>
      <c r="E92" s="92"/>
      <c r="F92" s="92"/>
      <c r="G92" s="92"/>
      <c r="H92" s="93"/>
      <c r="I92" s="94" t="s">
        <v>59</v>
      </c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5" t="s">
        <v>60</v>
      </c>
      <c r="AH92" s="92"/>
      <c r="AI92" s="92"/>
      <c r="AJ92" s="92"/>
      <c r="AK92" s="92"/>
      <c r="AL92" s="92"/>
      <c r="AM92" s="92"/>
      <c r="AN92" s="94" t="s">
        <v>61</v>
      </c>
      <c r="AO92" s="92"/>
      <c r="AP92" s="96"/>
      <c r="AQ92" s="97" t="s">
        <v>62</v>
      </c>
      <c r="AR92" s="42"/>
      <c r="AS92" s="98" t="s">
        <v>63</v>
      </c>
      <c r="AT92" s="99" t="s">
        <v>64</v>
      </c>
      <c r="AU92" s="99" t="s">
        <v>65</v>
      </c>
      <c r="AV92" s="99" t="s">
        <v>66</v>
      </c>
      <c r="AW92" s="99" t="s">
        <v>67</v>
      </c>
      <c r="AX92" s="99" t="s">
        <v>68</v>
      </c>
      <c r="AY92" s="99" t="s">
        <v>69</v>
      </c>
      <c r="AZ92" s="99" t="s">
        <v>70</v>
      </c>
      <c r="BA92" s="99" t="s">
        <v>71</v>
      </c>
      <c r="BB92" s="99" t="s">
        <v>72</v>
      </c>
      <c r="BC92" s="99" t="s">
        <v>73</v>
      </c>
      <c r="BD92" s="100" t="s">
        <v>74</v>
      </c>
      <c r="BE92" s="36"/>
    </row>
    <row r="93" s="2" customFormat="1" ht="10.8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42"/>
      <c r="AS93" s="101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3"/>
      <c r="BE93" s="36"/>
    </row>
    <row r="94" s="6" customFormat="1" ht="32.4" customHeight="1">
      <c r="A94" s="6"/>
      <c r="B94" s="104"/>
      <c r="C94" s="105" t="s">
        <v>75</v>
      </c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7">
        <f>ROUND(AG95,2)</f>
        <v>0</v>
      </c>
      <c r="AH94" s="107"/>
      <c r="AI94" s="107"/>
      <c r="AJ94" s="107"/>
      <c r="AK94" s="107"/>
      <c r="AL94" s="107"/>
      <c r="AM94" s="107"/>
      <c r="AN94" s="108">
        <f>SUM(AG94,AT94)</f>
        <v>0</v>
      </c>
      <c r="AO94" s="108"/>
      <c r="AP94" s="108"/>
      <c r="AQ94" s="109" t="s">
        <v>1</v>
      </c>
      <c r="AR94" s="110"/>
      <c r="AS94" s="111">
        <f>ROUND(AS95,2)</f>
        <v>0</v>
      </c>
      <c r="AT94" s="112">
        <f>ROUND(SUM(AV94:AW94),2)</f>
        <v>0</v>
      </c>
      <c r="AU94" s="113">
        <f>ROUND(AU95,5)</f>
        <v>0</v>
      </c>
      <c r="AV94" s="112">
        <f>ROUND(AZ94*L29,2)</f>
        <v>0</v>
      </c>
      <c r="AW94" s="112">
        <f>ROUND(BA94*L30,2)</f>
        <v>0</v>
      </c>
      <c r="AX94" s="112">
        <f>ROUND(BB94*L29,2)</f>
        <v>0</v>
      </c>
      <c r="AY94" s="112">
        <f>ROUND(BC94*L30,2)</f>
        <v>0</v>
      </c>
      <c r="AZ94" s="112">
        <f>ROUND(AZ95,2)</f>
        <v>0</v>
      </c>
      <c r="BA94" s="112">
        <f>ROUND(BA95,2)</f>
        <v>0</v>
      </c>
      <c r="BB94" s="112">
        <f>ROUND(BB95,2)</f>
        <v>0</v>
      </c>
      <c r="BC94" s="112">
        <f>ROUND(BC95,2)</f>
        <v>0</v>
      </c>
      <c r="BD94" s="114">
        <f>ROUND(BD95,2)</f>
        <v>0</v>
      </c>
      <c r="BE94" s="6"/>
      <c r="BS94" s="115" t="s">
        <v>76</v>
      </c>
      <c r="BT94" s="115" t="s">
        <v>77</v>
      </c>
      <c r="BU94" s="116" t="s">
        <v>78</v>
      </c>
      <c r="BV94" s="115" t="s">
        <v>79</v>
      </c>
      <c r="BW94" s="115" t="s">
        <v>5</v>
      </c>
      <c r="BX94" s="115" t="s">
        <v>80</v>
      </c>
      <c r="CL94" s="115" t="s">
        <v>1</v>
      </c>
    </row>
    <row r="95" s="7" customFormat="1" ht="16.5" customHeight="1">
      <c r="A95" s="117" t="s">
        <v>81</v>
      </c>
      <c r="B95" s="118"/>
      <c r="C95" s="119"/>
      <c r="D95" s="120" t="s">
        <v>82</v>
      </c>
      <c r="E95" s="120"/>
      <c r="F95" s="120"/>
      <c r="G95" s="120"/>
      <c r="H95" s="120"/>
      <c r="I95" s="121"/>
      <c r="J95" s="120" t="s">
        <v>83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'a - Hala č. 24'!J30</f>
        <v>0</v>
      </c>
      <c r="AH95" s="121"/>
      <c r="AI95" s="121"/>
      <c r="AJ95" s="121"/>
      <c r="AK95" s="121"/>
      <c r="AL95" s="121"/>
      <c r="AM95" s="121"/>
      <c r="AN95" s="122">
        <f>SUM(AG95,AT95)</f>
        <v>0</v>
      </c>
      <c r="AO95" s="121"/>
      <c r="AP95" s="121"/>
      <c r="AQ95" s="123" t="s">
        <v>84</v>
      </c>
      <c r="AR95" s="124"/>
      <c r="AS95" s="125">
        <v>0</v>
      </c>
      <c r="AT95" s="126">
        <f>ROUND(SUM(AV95:AW95),2)</f>
        <v>0</v>
      </c>
      <c r="AU95" s="127">
        <f>'a - Hala č. 24'!P122</f>
        <v>0</v>
      </c>
      <c r="AV95" s="126">
        <f>'a - Hala č. 24'!J33</f>
        <v>0</v>
      </c>
      <c r="AW95" s="126">
        <f>'a - Hala č. 24'!J34</f>
        <v>0</v>
      </c>
      <c r="AX95" s="126">
        <f>'a - Hala č. 24'!J35</f>
        <v>0</v>
      </c>
      <c r="AY95" s="126">
        <f>'a - Hala č. 24'!J36</f>
        <v>0</v>
      </c>
      <c r="AZ95" s="126">
        <f>'a - Hala č. 24'!F33</f>
        <v>0</v>
      </c>
      <c r="BA95" s="126">
        <f>'a - Hala č. 24'!F34</f>
        <v>0</v>
      </c>
      <c r="BB95" s="126">
        <f>'a - Hala č. 24'!F35</f>
        <v>0</v>
      </c>
      <c r="BC95" s="126">
        <f>'a - Hala č. 24'!F36</f>
        <v>0</v>
      </c>
      <c r="BD95" s="128">
        <f>'a - Hala č. 24'!F37</f>
        <v>0</v>
      </c>
      <c r="BE95" s="7"/>
      <c r="BT95" s="129" t="s">
        <v>85</v>
      </c>
      <c r="BV95" s="129" t="s">
        <v>79</v>
      </c>
      <c r="BW95" s="129" t="s">
        <v>86</v>
      </c>
      <c r="BX95" s="129" t="s">
        <v>5</v>
      </c>
      <c r="CL95" s="129" t="s">
        <v>1</v>
      </c>
      <c r="CM95" s="129" t="s">
        <v>87</v>
      </c>
    </row>
    <row r="96" s="2" customFormat="1" ht="30" customHeight="1">
      <c r="A96" s="36"/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42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="2" customFormat="1" ht="6.96" customHeight="1">
      <c r="A97" s="36"/>
      <c r="B97" s="64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42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</sheetData>
  <sheetProtection sheet="1" formatColumns="0" formatRows="0" objects="1" scenarios="1" spinCount="100000" saltValue="Q53pnfPmpo6E1Tu49pLKgVcyZy8+cU35/NgGvQd4BsBSgLFuvvYG957hbyTCJVjol5Fv81mLtdO7N0PHdYzqRw==" hashValue="oivp9YWOmubwFNX5P8XwaFYvfXHGZ1oMu8m/MTA1GAMJ6HpPxo7Zrfc8BTx+wgQzD6q3uIYyG030Vs95FcJadA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a - Hala č. 24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86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18"/>
      <c r="AT3" s="15" t="s">
        <v>87</v>
      </c>
    </row>
    <row r="4" s="1" customFormat="1" ht="24.96" customHeight="1">
      <c r="B4" s="18"/>
      <c r="D4" s="132" t="s">
        <v>88</v>
      </c>
      <c r="L4" s="18"/>
      <c r="M4" s="133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4" t="s">
        <v>16</v>
      </c>
      <c r="L6" s="18"/>
    </row>
    <row r="7" s="1" customFormat="1" ht="16.5" customHeight="1">
      <c r="B7" s="18"/>
      <c r="E7" s="135" t="str">
        <f>'Rekapitulace stavby'!K6</f>
        <v xml:space="preserve">Výměna CNC obráběcího centra - Tyršova 161,  289 33 Křinec</v>
      </c>
      <c r="F7" s="134"/>
      <c r="G7" s="134"/>
      <c r="H7" s="134"/>
      <c r="L7" s="18"/>
    </row>
    <row r="8" s="2" customFormat="1" ht="12" customHeight="1">
      <c r="A8" s="36"/>
      <c r="B8" s="42"/>
      <c r="C8" s="36"/>
      <c r="D8" s="134" t="s">
        <v>89</v>
      </c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36" t="s">
        <v>90</v>
      </c>
      <c r="F9" s="36"/>
      <c r="G9" s="36"/>
      <c r="H9" s="36"/>
      <c r="I9" s="36"/>
      <c r="J9" s="36"/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4" t="s">
        <v>18</v>
      </c>
      <c r="E11" s="36"/>
      <c r="F11" s="137" t="s">
        <v>1</v>
      </c>
      <c r="G11" s="36"/>
      <c r="H11" s="36"/>
      <c r="I11" s="134" t="s">
        <v>19</v>
      </c>
      <c r="J11" s="137" t="s">
        <v>1</v>
      </c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4" t="s">
        <v>20</v>
      </c>
      <c r="E12" s="36"/>
      <c r="F12" s="137" t="s">
        <v>21</v>
      </c>
      <c r="G12" s="36"/>
      <c r="H12" s="36"/>
      <c r="I12" s="134" t="s">
        <v>22</v>
      </c>
      <c r="J12" s="138" t="str">
        <f>'Rekapitulace stavby'!AN8</f>
        <v>7. 12. 2021</v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4" t="s">
        <v>24</v>
      </c>
      <c r="E14" s="36"/>
      <c r="F14" s="36"/>
      <c r="G14" s="36"/>
      <c r="H14" s="36"/>
      <c r="I14" s="134" t="s">
        <v>25</v>
      </c>
      <c r="J14" s="137" t="s">
        <v>1</v>
      </c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37" t="s">
        <v>26</v>
      </c>
      <c r="F15" s="36"/>
      <c r="G15" s="36"/>
      <c r="H15" s="36"/>
      <c r="I15" s="134" t="s">
        <v>27</v>
      </c>
      <c r="J15" s="137" t="s">
        <v>1</v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4" t="s">
        <v>28</v>
      </c>
      <c r="E17" s="36"/>
      <c r="F17" s="36"/>
      <c r="G17" s="36"/>
      <c r="H17" s="36"/>
      <c r="I17" s="134" t="s">
        <v>25</v>
      </c>
      <c r="J17" s="31" t="str">
        <f>'Rekapitulace stavby'!AN13</f>
        <v>Vyplň údaj</v>
      </c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37"/>
      <c r="G18" s="137"/>
      <c r="H18" s="137"/>
      <c r="I18" s="134" t="s">
        <v>27</v>
      </c>
      <c r="J18" s="31" t="str">
        <f>'Rekapitulace stavby'!AN14</f>
        <v>Vyplň údaj</v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4" t="s">
        <v>30</v>
      </c>
      <c r="E20" s="36"/>
      <c r="F20" s="36"/>
      <c r="G20" s="36"/>
      <c r="H20" s="36"/>
      <c r="I20" s="134" t="s">
        <v>25</v>
      </c>
      <c r="J20" s="137" t="s">
        <v>1</v>
      </c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37" t="s">
        <v>31</v>
      </c>
      <c r="F21" s="36"/>
      <c r="G21" s="36"/>
      <c r="H21" s="36"/>
      <c r="I21" s="134" t="s">
        <v>27</v>
      </c>
      <c r="J21" s="137" t="s">
        <v>1</v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4" t="s">
        <v>33</v>
      </c>
      <c r="E23" s="36"/>
      <c r="F23" s="36"/>
      <c r="G23" s="36"/>
      <c r="H23" s="36"/>
      <c r="I23" s="134" t="s">
        <v>25</v>
      </c>
      <c r="J23" s="137" t="s">
        <v>34</v>
      </c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37" t="s">
        <v>35</v>
      </c>
      <c r="F24" s="36"/>
      <c r="G24" s="36"/>
      <c r="H24" s="36"/>
      <c r="I24" s="134" t="s">
        <v>27</v>
      </c>
      <c r="J24" s="137" t="s">
        <v>1</v>
      </c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6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4" t="s">
        <v>36</v>
      </c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39"/>
      <c r="B27" s="140"/>
      <c r="C27" s="139"/>
      <c r="D27" s="139"/>
      <c r="E27" s="141" t="s">
        <v>1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3"/>
      <c r="E29" s="143"/>
      <c r="F29" s="143"/>
      <c r="G29" s="143"/>
      <c r="H29" s="143"/>
      <c r="I29" s="143"/>
      <c r="J29" s="143"/>
      <c r="K29" s="143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4" t="s">
        <v>37</v>
      </c>
      <c r="E30" s="36"/>
      <c r="F30" s="36"/>
      <c r="G30" s="36"/>
      <c r="H30" s="36"/>
      <c r="I30" s="36"/>
      <c r="J30" s="145">
        <f>ROUND(J122, 2)</f>
        <v>0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3"/>
      <c r="E31" s="143"/>
      <c r="F31" s="143"/>
      <c r="G31" s="143"/>
      <c r="H31" s="143"/>
      <c r="I31" s="143"/>
      <c r="J31" s="143"/>
      <c r="K31" s="143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46" t="s">
        <v>39</v>
      </c>
      <c r="G32" s="36"/>
      <c r="H32" s="36"/>
      <c r="I32" s="146" t="s">
        <v>38</v>
      </c>
      <c r="J32" s="146" t="s">
        <v>40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47" t="s">
        <v>41</v>
      </c>
      <c r="E33" s="134" t="s">
        <v>42</v>
      </c>
      <c r="F33" s="148">
        <f>ROUND((SUM(BE122:BE161)),  2)</f>
        <v>0</v>
      </c>
      <c r="G33" s="36"/>
      <c r="H33" s="36"/>
      <c r="I33" s="149">
        <v>0.20999999999999999</v>
      </c>
      <c r="J33" s="148">
        <f>ROUND(((SUM(BE122:BE161))*I33),  2)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34" t="s">
        <v>43</v>
      </c>
      <c r="F34" s="148">
        <f>ROUND((SUM(BF122:BF161)),  2)</f>
        <v>0</v>
      </c>
      <c r="G34" s="36"/>
      <c r="H34" s="36"/>
      <c r="I34" s="149">
        <v>0.14999999999999999</v>
      </c>
      <c r="J34" s="148">
        <f>ROUND(((SUM(BF122:BF161))*I34),  2)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4" t="s">
        <v>44</v>
      </c>
      <c r="F35" s="148">
        <f>ROUND((SUM(BG122:BG161)),  2)</f>
        <v>0</v>
      </c>
      <c r="G35" s="36"/>
      <c r="H35" s="36"/>
      <c r="I35" s="149">
        <v>0.20999999999999999</v>
      </c>
      <c r="J35" s="148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4" t="s">
        <v>45</v>
      </c>
      <c r="F36" s="148">
        <f>ROUND((SUM(BH122:BH161)),  2)</f>
        <v>0</v>
      </c>
      <c r="G36" s="36"/>
      <c r="H36" s="36"/>
      <c r="I36" s="149">
        <v>0.14999999999999999</v>
      </c>
      <c r="J36" s="148">
        <f>0</f>
        <v>0</v>
      </c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4" t="s">
        <v>46</v>
      </c>
      <c r="F37" s="148">
        <f>ROUND((SUM(BI122:BI161)),  2)</f>
        <v>0</v>
      </c>
      <c r="G37" s="36"/>
      <c r="H37" s="36"/>
      <c r="I37" s="149">
        <v>0</v>
      </c>
      <c r="J37" s="148">
        <f>0</f>
        <v>0</v>
      </c>
      <c r="K37" s="36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50"/>
      <c r="D39" s="151" t="s">
        <v>47</v>
      </c>
      <c r="E39" s="152"/>
      <c r="F39" s="152"/>
      <c r="G39" s="153" t="s">
        <v>48</v>
      </c>
      <c r="H39" s="154" t="s">
        <v>49</v>
      </c>
      <c r="I39" s="152"/>
      <c r="J39" s="155">
        <f>SUM(J30:J37)</f>
        <v>0</v>
      </c>
      <c r="K39" s="156"/>
      <c r="L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57" t="s">
        <v>50</v>
      </c>
      <c r="E50" s="158"/>
      <c r="F50" s="158"/>
      <c r="G50" s="157" t="s">
        <v>51</v>
      </c>
      <c r="H50" s="158"/>
      <c r="I50" s="158"/>
      <c r="J50" s="158"/>
      <c r="K50" s="158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59" t="s">
        <v>52</v>
      </c>
      <c r="E61" s="160"/>
      <c r="F61" s="161" t="s">
        <v>53</v>
      </c>
      <c r="G61" s="159" t="s">
        <v>52</v>
      </c>
      <c r="H61" s="160"/>
      <c r="I61" s="160"/>
      <c r="J61" s="162" t="s">
        <v>53</v>
      </c>
      <c r="K61" s="160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57" t="s">
        <v>54</v>
      </c>
      <c r="E65" s="163"/>
      <c r="F65" s="163"/>
      <c r="G65" s="157" t="s">
        <v>55</v>
      </c>
      <c r="H65" s="163"/>
      <c r="I65" s="163"/>
      <c r="J65" s="163"/>
      <c r="K65" s="163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59" t="s">
        <v>52</v>
      </c>
      <c r="E76" s="160"/>
      <c r="F76" s="161" t="s">
        <v>53</v>
      </c>
      <c r="G76" s="159" t="s">
        <v>52</v>
      </c>
      <c r="H76" s="160"/>
      <c r="I76" s="160"/>
      <c r="J76" s="162" t="s">
        <v>53</v>
      </c>
      <c r="K76" s="160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4"/>
      <c r="C77" s="165"/>
      <c r="D77" s="165"/>
      <c r="E77" s="165"/>
      <c r="F77" s="165"/>
      <c r="G77" s="165"/>
      <c r="H77" s="165"/>
      <c r="I77" s="165"/>
      <c r="J77" s="165"/>
      <c r="K77" s="165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66"/>
      <c r="C81" s="167"/>
      <c r="D81" s="167"/>
      <c r="E81" s="167"/>
      <c r="F81" s="167"/>
      <c r="G81" s="167"/>
      <c r="H81" s="167"/>
      <c r="I81" s="167"/>
      <c r="J81" s="167"/>
      <c r="K81" s="167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91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8"/>
      <c r="D85" s="38"/>
      <c r="E85" s="168" t="str">
        <f>E7</f>
        <v xml:space="preserve">Výměna CNC obráběcího centra - Tyršova 161,  289 33 Křinec</v>
      </c>
      <c r="F85" s="30"/>
      <c r="G85" s="30"/>
      <c r="H85" s="30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89</v>
      </c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8"/>
      <c r="D87" s="38"/>
      <c r="E87" s="74" t="str">
        <f>E9</f>
        <v>a - Hala č. 24</v>
      </c>
      <c r="F87" s="38"/>
      <c r="G87" s="38"/>
      <c r="H87" s="38"/>
      <c r="I87" s="38"/>
      <c r="J87" s="38"/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8"/>
      <c r="E89" s="38"/>
      <c r="F89" s="25" t="str">
        <f>F12</f>
        <v xml:space="preserve"> </v>
      </c>
      <c r="G89" s="38"/>
      <c r="H89" s="38"/>
      <c r="I89" s="30" t="s">
        <v>22</v>
      </c>
      <c r="J89" s="77" t="str">
        <f>IF(J12="","",J12)</f>
        <v>7. 12. 2021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25.65" customHeight="1">
      <c r="A91" s="36"/>
      <c r="B91" s="37"/>
      <c r="C91" s="30" t="s">
        <v>24</v>
      </c>
      <c r="D91" s="38"/>
      <c r="E91" s="38"/>
      <c r="F91" s="25" t="str">
        <f>E15</f>
        <v>INPROMA, spol. s r.o. KŘINEC</v>
      </c>
      <c r="G91" s="38"/>
      <c r="H91" s="38"/>
      <c r="I91" s="30" t="s">
        <v>30</v>
      </c>
      <c r="J91" s="34" t="str">
        <f>E21</f>
        <v>Ing. Dana Kožušníková</v>
      </c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28</v>
      </c>
      <c r="D92" s="38"/>
      <c r="E92" s="38"/>
      <c r="F92" s="25" t="str">
        <f>IF(E18="","",E18)</f>
        <v>Vyplň údaj</v>
      </c>
      <c r="G92" s="38"/>
      <c r="H92" s="38"/>
      <c r="I92" s="30" t="s">
        <v>33</v>
      </c>
      <c r="J92" s="34" t="str">
        <f>E24</f>
        <v>Kubalová J.</v>
      </c>
      <c r="K92" s="38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69" t="s">
        <v>92</v>
      </c>
      <c r="D94" s="170"/>
      <c r="E94" s="170"/>
      <c r="F94" s="170"/>
      <c r="G94" s="170"/>
      <c r="H94" s="170"/>
      <c r="I94" s="170"/>
      <c r="J94" s="171" t="s">
        <v>93</v>
      </c>
      <c r="K94" s="170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61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72" t="s">
        <v>94</v>
      </c>
      <c r="D96" s="38"/>
      <c r="E96" s="38"/>
      <c r="F96" s="38"/>
      <c r="G96" s="38"/>
      <c r="H96" s="38"/>
      <c r="I96" s="38"/>
      <c r="J96" s="108">
        <f>J122</f>
        <v>0</v>
      </c>
      <c r="K96" s="38"/>
      <c r="L96" s="61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95</v>
      </c>
    </row>
    <row r="97" s="9" customFormat="1" ht="24.96" customHeight="1">
      <c r="A97" s="9"/>
      <c r="B97" s="173"/>
      <c r="C97" s="174"/>
      <c r="D97" s="175" t="s">
        <v>96</v>
      </c>
      <c r="E97" s="176"/>
      <c r="F97" s="176"/>
      <c r="G97" s="176"/>
      <c r="H97" s="176"/>
      <c r="I97" s="176"/>
      <c r="J97" s="177">
        <f>J123</f>
        <v>0</v>
      </c>
      <c r="K97" s="174"/>
      <c r="L97" s="17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79"/>
      <c r="C98" s="180"/>
      <c r="D98" s="181" t="s">
        <v>97</v>
      </c>
      <c r="E98" s="182"/>
      <c r="F98" s="182"/>
      <c r="G98" s="182"/>
      <c r="H98" s="182"/>
      <c r="I98" s="182"/>
      <c r="J98" s="183">
        <f>J124</f>
        <v>0</v>
      </c>
      <c r="K98" s="180"/>
      <c r="L98" s="18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9"/>
      <c r="C99" s="180"/>
      <c r="D99" s="181" t="s">
        <v>98</v>
      </c>
      <c r="E99" s="182"/>
      <c r="F99" s="182"/>
      <c r="G99" s="182"/>
      <c r="H99" s="182"/>
      <c r="I99" s="182"/>
      <c r="J99" s="183">
        <f>J130</f>
        <v>0</v>
      </c>
      <c r="K99" s="180"/>
      <c r="L99" s="18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73"/>
      <c r="C100" s="174"/>
      <c r="D100" s="175" t="s">
        <v>99</v>
      </c>
      <c r="E100" s="176"/>
      <c r="F100" s="176"/>
      <c r="G100" s="176"/>
      <c r="H100" s="176"/>
      <c r="I100" s="176"/>
      <c r="J100" s="177">
        <f>J137</f>
        <v>0</v>
      </c>
      <c r="K100" s="174"/>
      <c r="L100" s="178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79"/>
      <c r="C101" s="180"/>
      <c r="D101" s="181" t="s">
        <v>100</v>
      </c>
      <c r="E101" s="182"/>
      <c r="F101" s="182"/>
      <c r="G101" s="182"/>
      <c r="H101" s="182"/>
      <c r="I101" s="182"/>
      <c r="J101" s="183">
        <f>J138</f>
        <v>0</v>
      </c>
      <c r="K101" s="180"/>
      <c r="L101" s="18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9"/>
      <c r="C102" s="180"/>
      <c r="D102" s="181" t="s">
        <v>101</v>
      </c>
      <c r="E102" s="182"/>
      <c r="F102" s="182"/>
      <c r="G102" s="182"/>
      <c r="H102" s="182"/>
      <c r="I102" s="182"/>
      <c r="J102" s="183">
        <f>J152</f>
        <v>0</v>
      </c>
      <c r="K102" s="180"/>
      <c r="L102" s="184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6"/>
      <c r="B103" s="37"/>
      <c r="C103" s="38"/>
      <c r="D103" s="38"/>
      <c r="E103" s="38"/>
      <c r="F103" s="38"/>
      <c r="G103" s="38"/>
      <c r="H103" s="38"/>
      <c r="I103" s="38"/>
      <c r="J103" s="38"/>
      <c r="K103" s="38"/>
      <c r="L103" s="61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s="2" customFormat="1" ht="6.96" customHeight="1">
      <c r="A104" s="36"/>
      <c r="B104" s="64"/>
      <c r="C104" s="65"/>
      <c r="D104" s="65"/>
      <c r="E104" s="65"/>
      <c r="F104" s="65"/>
      <c r="G104" s="65"/>
      <c r="H104" s="65"/>
      <c r="I104" s="65"/>
      <c r="J104" s="65"/>
      <c r="K104" s="65"/>
      <c r="L104" s="61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8" s="2" customFormat="1" ht="6.96" customHeight="1">
      <c r="A108" s="36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1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24.96" customHeight="1">
      <c r="A109" s="36"/>
      <c r="B109" s="37"/>
      <c r="C109" s="21" t="s">
        <v>102</v>
      </c>
      <c r="D109" s="38"/>
      <c r="E109" s="38"/>
      <c r="F109" s="38"/>
      <c r="G109" s="38"/>
      <c r="H109" s="38"/>
      <c r="I109" s="38"/>
      <c r="J109" s="38"/>
      <c r="K109" s="38"/>
      <c r="L109" s="61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6.96" customHeight="1">
      <c r="A110" s="36"/>
      <c r="B110" s="37"/>
      <c r="C110" s="38"/>
      <c r="D110" s="38"/>
      <c r="E110" s="38"/>
      <c r="F110" s="38"/>
      <c r="G110" s="38"/>
      <c r="H110" s="38"/>
      <c r="I110" s="38"/>
      <c r="J110" s="38"/>
      <c r="K110" s="38"/>
      <c r="L110" s="61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12" customHeight="1">
      <c r="A111" s="36"/>
      <c r="B111" s="37"/>
      <c r="C111" s="30" t="s">
        <v>16</v>
      </c>
      <c r="D111" s="38"/>
      <c r="E111" s="38"/>
      <c r="F111" s="38"/>
      <c r="G111" s="38"/>
      <c r="H111" s="38"/>
      <c r="I111" s="38"/>
      <c r="J111" s="38"/>
      <c r="K111" s="38"/>
      <c r="L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6.5" customHeight="1">
      <c r="A112" s="36"/>
      <c r="B112" s="37"/>
      <c r="C112" s="38"/>
      <c r="D112" s="38"/>
      <c r="E112" s="168" t="str">
        <f>E7</f>
        <v xml:space="preserve">Výměna CNC obráběcího centra - Tyršova 161,  289 33 Křinec</v>
      </c>
      <c r="F112" s="30"/>
      <c r="G112" s="30"/>
      <c r="H112" s="30"/>
      <c r="I112" s="38"/>
      <c r="J112" s="38"/>
      <c r="K112" s="38"/>
      <c r="L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12" customHeight="1">
      <c r="A113" s="36"/>
      <c r="B113" s="37"/>
      <c r="C113" s="30" t="s">
        <v>89</v>
      </c>
      <c r="D113" s="38"/>
      <c r="E113" s="38"/>
      <c r="F113" s="38"/>
      <c r="G113" s="38"/>
      <c r="H113" s="38"/>
      <c r="I113" s="38"/>
      <c r="J113" s="38"/>
      <c r="K113" s="38"/>
      <c r="L113" s="61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6.5" customHeight="1">
      <c r="A114" s="36"/>
      <c r="B114" s="37"/>
      <c r="C114" s="38"/>
      <c r="D114" s="38"/>
      <c r="E114" s="74" t="str">
        <f>E9</f>
        <v>a - Hala č. 24</v>
      </c>
      <c r="F114" s="38"/>
      <c r="G114" s="38"/>
      <c r="H114" s="38"/>
      <c r="I114" s="38"/>
      <c r="J114" s="38"/>
      <c r="K114" s="38"/>
      <c r="L114" s="61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6.96" customHeight="1">
      <c r="A115" s="36"/>
      <c r="B115" s="37"/>
      <c r="C115" s="38"/>
      <c r="D115" s="38"/>
      <c r="E115" s="38"/>
      <c r="F115" s="38"/>
      <c r="G115" s="38"/>
      <c r="H115" s="38"/>
      <c r="I115" s="38"/>
      <c r="J115" s="38"/>
      <c r="K115" s="38"/>
      <c r="L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2" customHeight="1">
      <c r="A116" s="36"/>
      <c r="B116" s="37"/>
      <c r="C116" s="30" t="s">
        <v>20</v>
      </c>
      <c r="D116" s="38"/>
      <c r="E116" s="38"/>
      <c r="F116" s="25" t="str">
        <f>F12</f>
        <v xml:space="preserve"> </v>
      </c>
      <c r="G116" s="38"/>
      <c r="H116" s="38"/>
      <c r="I116" s="30" t="s">
        <v>22</v>
      </c>
      <c r="J116" s="77" t="str">
        <f>IF(J12="","",J12)</f>
        <v>7. 12. 2021</v>
      </c>
      <c r="K116" s="38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6.96" customHeight="1">
      <c r="A117" s="36"/>
      <c r="B117" s="37"/>
      <c r="C117" s="38"/>
      <c r="D117" s="38"/>
      <c r="E117" s="38"/>
      <c r="F117" s="38"/>
      <c r="G117" s="38"/>
      <c r="H117" s="38"/>
      <c r="I117" s="38"/>
      <c r="J117" s="38"/>
      <c r="K117" s="38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25.65" customHeight="1">
      <c r="A118" s="36"/>
      <c r="B118" s="37"/>
      <c r="C118" s="30" t="s">
        <v>24</v>
      </c>
      <c r="D118" s="38"/>
      <c r="E118" s="38"/>
      <c r="F118" s="25" t="str">
        <f>E15</f>
        <v>INPROMA, spol. s r.o. KŘINEC</v>
      </c>
      <c r="G118" s="38"/>
      <c r="H118" s="38"/>
      <c r="I118" s="30" t="s">
        <v>30</v>
      </c>
      <c r="J118" s="34" t="str">
        <f>E21</f>
        <v>Ing. Dana Kožušníková</v>
      </c>
      <c r="K118" s="38"/>
      <c r="L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5.15" customHeight="1">
      <c r="A119" s="36"/>
      <c r="B119" s="37"/>
      <c r="C119" s="30" t="s">
        <v>28</v>
      </c>
      <c r="D119" s="38"/>
      <c r="E119" s="38"/>
      <c r="F119" s="25" t="str">
        <f>IF(E18="","",E18)</f>
        <v>Vyplň údaj</v>
      </c>
      <c r="G119" s="38"/>
      <c r="H119" s="38"/>
      <c r="I119" s="30" t="s">
        <v>33</v>
      </c>
      <c r="J119" s="34" t="str">
        <f>E24</f>
        <v>Kubalová J.</v>
      </c>
      <c r="K119" s="38"/>
      <c r="L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0.32" customHeight="1">
      <c r="A120" s="36"/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61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11" customFormat="1" ht="29.28" customHeight="1">
      <c r="A121" s="185"/>
      <c r="B121" s="186"/>
      <c r="C121" s="187" t="s">
        <v>103</v>
      </c>
      <c r="D121" s="188" t="s">
        <v>62</v>
      </c>
      <c r="E121" s="188" t="s">
        <v>58</v>
      </c>
      <c r="F121" s="188" t="s">
        <v>59</v>
      </c>
      <c r="G121" s="188" t="s">
        <v>104</v>
      </c>
      <c r="H121" s="188" t="s">
        <v>105</v>
      </c>
      <c r="I121" s="188" t="s">
        <v>106</v>
      </c>
      <c r="J121" s="189" t="s">
        <v>93</v>
      </c>
      <c r="K121" s="190" t="s">
        <v>107</v>
      </c>
      <c r="L121" s="191"/>
      <c r="M121" s="98" t="s">
        <v>1</v>
      </c>
      <c r="N121" s="99" t="s">
        <v>41</v>
      </c>
      <c r="O121" s="99" t="s">
        <v>108</v>
      </c>
      <c r="P121" s="99" t="s">
        <v>109</v>
      </c>
      <c r="Q121" s="99" t="s">
        <v>110</v>
      </c>
      <c r="R121" s="99" t="s">
        <v>111</v>
      </c>
      <c r="S121" s="99" t="s">
        <v>112</v>
      </c>
      <c r="T121" s="100" t="s">
        <v>113</v>
      </c>
      <c r="U121" s="185"/>
      <c r="V121" s="185"/>
      <c r="W121" s="185"/>
      <c r="X121" s="185"/>
      <c r="Y121" s="185"/>
      <c r="Z121" s="185"/>
      <c r="AA121" s="185"/>
      <c r="AB121" s="185"/>
      <c r="AC121" s="185"/>
      <c r="AD121" s="185"/>
      <c r="AE121" s="185"/>
    </row>
    <row r="122" s="2" customFormat="1" ht="22.8" customHeight="1">
      <c r="A122" s="36"/>
      <c r="B122" s="37"/>
      <c r="C122" s="105" t="s">
        <v>114</v>
      </c>
      <c r="D122" s="38"/>
      <c r="E122" s="38"/>
      <c r="F122" s="38"/>
      <c r="G122" s="38"/>
      <c r="H122" s="38"/>
      <c r="I122" s="38"/>
      <c r="J122" s="192">
        <f>BK122</f>
        <v>0</v>
      </c>
      <c r="K122" s="38"/>
      <c r="L122" s="42"/>
      <c r="M122" s="101"/>
      <c r="N122" s="193"/>
      <c r="O122" s="102"/>
      <c r="P122" s="194">
        <f>P123+P137</f>
        <v>0</v>
      </c>
      <c r="Q122" s="102"/>
      <c r="R122" s="194">
        <f>R123+R137</f>
        <v>0.1302285</v>
      </c>
      <c r="S122" s="102"/>
      <c r="T122" s="195">
        <f>T123+T137</f>
        <v>0.017950000000000001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5" t="s">
        <v>76</v>
      </c>
      <c r="AU122" s="15" t="s">
        <v>95</v>
      </c>
      <c r="BK122" s="196">
        <f>BK123+BK137</f>
        <v>0</v>
      </c>
    </row>
    <row r="123" s="12" customFormat="1" ht="25.92" customHeight="1">
      <c r="A123" s="12"/>
      <c r="B123" s="197"/>
      <c r="C123" s="198"/>
      <c r="D123" s="199" t="s">
        <v>76</v>
      </c>
      <c r="E123" s="200" t="s">
        <v>115</v>
      </c>
      <c r="F123" s="200" t="s">
        <v>116</v>
      </c>
      <c r="G123" s="198"/>
      <c r="H123" s="198"/>
      <c r="I123" s="201"/>
      <c r="J123" s="202">
        <f>BK123</f>
        <v>0</v>
      </c>
      <c r="K123" s="198"/>
      <c r="L123" s="203"/>
      <c r="M123" s="204"/>
      <c r="N123" s="205"/>
      <c r="O123" s="205"/>
      <c r="P123" s="206">
        <f>P124+P130</f>
        <v>0</v>
      </c>
      <c r="Q123" s="205"/>
      <c r="R123" s="206">
        <f>R124+R130</f>
        <v>0</v>
      </c>
      <c r="S123" s="205"/>
      <c r="T123" s="207">
        <f>T124+T130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8" t="s">
        <v>87</v>
      </c>
      <c r="AT123" s="209" t="s">
        <v>76</v>
      </c>
      <c r="AU123" s="209" t="s">
        <v>77</v>
      </c>
      <c r="AY123" s="208" t="s">
        <v>117</v>
      </c>
      <c r="BK123" s="210">
        <f>BK124+BK130</f>
        <v>0</v>
      </c>
    </row>
    <row r="124" s="12" customFormat="1" ht="22.8" customHeight="1">
      <c r="A124" s="12"/>
      <c r="B124" s="197"/>
      <c r="C124" s="198"/>
      <c r="D124" s="199" t="s">
        <v>76</v>
      </c>
      <c r="E124" s="211" t="s">
        <v>118</v>
      </c>
      <c r="F124" s="211" t="s">
        <v>119</v>
      </c>
      <c r="G124" s="198"/>
      <c r="H124" s="198"/>
      <c r="I124" s="201"/>
      <c r="J124" s="212">
        <f>BK124</f>
        <v>0</v>
      </c>
      <c r="K124" s="198"/>
      <c r="L124" s="203"/>
      <c r="M124" s="204"/>
      <c r="N124" s="205"/>
      <c r="O124" s="205"/>
      <c r="P124" s="206">
        <f>SUM(P125:P129)</f>
        <v>0</v>
      </c>
      <c r="Q124" s="205"/>
      <c r="R124" s="206">
        <f>SUM(R125:R129)</f>
        <v>0</v>
      </c>
      <c r="S124" s="205"/>
      <c r="T124" s="207">
        <f>SUM(T125:T129)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8" t="s">
        <v>85</v>
      </c>
      <c r="AT124" s="209" t="s">
        <v>76</v>
      </c>
      <c r="AU124" s="209" t="s">
        <v>85</v>
      </c>
      <c r="AY124" s="208" t="s">
        <v>117</v>
      </c>
      <c r="BK124" s="210">
        <f>SUM(BK125:BK129)</f>
        <v>0</v>
      </c>
    </row>
    <row r="125" s="2" customFormat="1" ht="33" customHeight="1">
      <c r="A125" s="36"/>
      <c r="B125" s="37"/>
      <c r="C125" s="213" t="s">
        <v>85</v>
      </c>
      <c r="D125" s="213" t="s">
        <v>120</v>
      </c>
      <c r="E125" s="214" t="s">
        <v>121</v>
      </c>
      <c r="F125" s="215" t="s">
        <v>122</v>
      </c>
      <c r="G125" s="216" t="s">
        <v>123</v>
      </c>
      <c r="H125" s="217">
        <v>192.5</v>
      </c>
      <c r="I125" s="218"/>
      <c r="J125" s="219">
        <f>ROUND(I125*H125,2)</f>
        <v>0</v>
      </c>
      <c r="K125" s="220"/>
      <c r="L125" s="42"/>
      <c r="M125" s="221" t="s">
        <v>1</v>
      </c>
      <c r="N125" s="222" t="s">
        <v>42</v>
      </c>
      <c r="O125" s="89"/>
      <c r="P125" s="223">
        <f>O125*H125</f>
        <v>0</v>
      </c>
      <c r="Q125" s="223">
        <v>0</v>
      </c>
      <c r="R125" s="223">
        <f>Q125*H125</f>
        <v>0</v>
      </c>
      <c r="S125" s="223">
        <v>0</v>
      </c>
      <c r="T125" s="224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225" t="s">
        <v>124</v>
      </c>
      <c r="AT125" s="225" t="s">
        <v>120</v>
      </c>
      <c r="AU125" s="225" t="s">
        <v>87</v>
      </c>
      <c r="AY125" s="15" t="s">
        <v>117</v>
      </c>
      <c r="BE125" s="226">
        <f>IF(N125="základní",J125,0)</f>
        <v>0</v>
      </c>
      <c r="BF125" s="226">
        <f>IF(N125="snížená",J125,0)</f>
        <v>0</v>
      </c>
      <c r="BG125" s="226">
        <f>IF(N125="zákl. přenesená",J125,0)</f>
        <v>0</v>
      </c>
      <c r="BH125" s="226">
        <f>IF(N125="sníž. přenesená",J125,0)</f>
        <v>0</v>
      </c>
      <c r="BI125" s="226">
        <f>IF(N125="nulová",J125,0)</f>
        <v>0</v>
      </c>
      <c r="BJ125" s="15" t="s">
        <v>85</v>
      </c>
      <c r="BK125" s="226">
        <f>ROUND(I125*H125,2)</f>
        <v>0</v>
      </c>
      <c r="BL125" s="15" t="s">
        <v>124</v>
      </c>
      <c r="BM125" s="225" t="s">
        <v>125</v>
      </c>
    </row>
    <row r="126" s="13" customFormat="1">
      <c r="A126" s="13"/>
      <c r="B126" s="227"/>
      <c r="C126" s="228"/>
      <c r="D126" s="229" t="s">
        <v>126</v>
      </c>
      <c r="E126" s="230" t="s">
        <v>1</v>
      </c>
      <c r="F126" s="231" t="s">
        <v>127</v>
      </c>
      <c r="G126" s="228"/>
      <c r="H126" s="232">
        <v>192.5</v>
      </c>
      <c r="I126" s="233"/>
      <c r="J126" s="228"/>
      <c r="K126" s="228"/>
      <c r="L126" s="234"/>
      <c r="M126" s="235"/>
      <c r="N126" s="236"/>
      <c r="O126" s="236"/>
      <c r="P126" s="236"/>
      <c r="Q126" s="236"/>
      <c r="R126" s="236"/>
      <c r="S126" s="236"/>
      <c r="T126" s="237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8" t="s">
        <v>126</v>
      </c>
      <c r="AU126" s="238" t="s">
        <v>87</v>
      </c>
      <c r="AV126" s="13" t="s">
        <v>87</v>
      </c>
      <c r="AW126" s="13" t="s">
        <v>32</v>
      </c>
      <c r="AX126" s="13" t="s">
        <v>85</v>
      </c>
      <c r="AY126" s="238" t="s">
        <v>117</v>
      </c>
    </row>
    <row r="127" s="2" customFormat="1" ht="33" customHeight="1">
      <c r="A127" s="36"/>
      <c r="B127" s="37"/>
      <c r="C127" s="213" t="s">
        <v>87</v>
      </c>
      <c r="D127" s="213" t="s">
        <v>120</v>
      </c>
      <c r="E127" s="214" t="s">
        <v>128</v>
      </c>
      <c r="F127" s="215" t="s">
        <v>129</v>
      </c>
      <c r="G127" s="216" t="s">
        <v>123</v>
      </c>
      <c r="H127" s="217">
        <v>1540</v>
      </c>
      <c r="I127" s="218"/>
      <c r="J127" s="219">
        <f>ROUND(I127*H127,2)</f>
        <v>0</v>
      </c>
      <c r="K127" s="220"/>
      <c r="L127" s="42"/>
      <c r="M127" s="221" t="s">
        <v>1</v>
      </c>
      <c r="N127" s="222" t="s">
        <v>42</v>
      </c>
      <c r="O127" s="89"/>
      <c r="P127" s="223">
        <f>O127*H127</f>
        <v>0</v>
      </c>
      <c r="Q127" s="223">
        <v>0</v>
      </c>
      <c r="R127" s="223">
        <f>Q127*H127</f>
        <v>0</v>
      </c>
      <c r="S127" s="223">
        <v>0</v>
      </c>
      <c r="T127" s="224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225" t="s">
        <v>124</v>
      </c>
      <c r="AT127" s="225" t="s">
        <v>120</v>
      </c>
      <c r="AU127" s="225" t="s">
        <v>87</v>
      </c>
      <c r="AY127" s="15" t="s">
        <v>117</v>
      </c>
      <c r="BE127" s="226">
        <f>IF(N127="základní",J127,0)</f>
        <v>0</v>
      </c>
      <c r="BF127" s="226">
        <f>IF(N127="snížená",J127,0)</f>
        <v>0</v>
      </c>
      <c r="BG127" s="226">
        <f>IF(N127="zákl. přenesená",J127,0)</f>
        <v>0</v>
      </c>
      <c r="BH127" s="226">
        <f>IF(N127="sníž. přenesená",J127,0)</f>
        <v>0</v>
      </c>
      <c r="BI127" s="226">
        <f>IF(N127="nulová",J127,0)</f>
        <v>0</v>
      </c>
      <c r="BJ127" s="15" t="s">
        <v>85</v>
      </c>
      <c r="BK127" s="226">
        <f>ROUND(I127*H127,2)</f>
        <v>0</v>
      </c>
      <c r="BL127" s="15" t="s">
        <v>124</v>
      </c>
      <c r="BM127" s="225" t="s">
        <v>130</v>
      </c>
    </row>
    <row r="128" s="13" customFormat="1">
      <c r="A128" s="13"/>
      <c r="B128" s="227"/>
      <c r="C128" s="228"/>
      <c r="D128" s="229" t="s">
        <v>126</v>
      </c>
      <c r="E128" s="230" t="s">
        <v>1</v>
      </c>
      <c r="F128" s="231" t="s">
        <v>131</v>
      </c>
      <c r="G128" s="228"/>
      <c r="H128" s="232">
        <v>1540</v>
      </c>
      <c r="I128" s="233"/>
      <c r="J128" s="228"/>
      <c r="K128" s="228"/>
      <c r="L128" s="234"/>
      <c r="M128" s="235"/>
      <c r="N128" s="236"/>
      <c r="O128" s="236"/>
      <c r="P128" s="236"/>
      <c r="Q128" s="236"/>
      <c r="R128" s="236"/>
      <c r="S128" s="236"/>
      <c r="T128" s="237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8" t="s">
        <v>126</v>
      </c>
      <c r="AU128" s="238" t="s">
        <v>87</v>
      </c>
      <c r="AV128" s="13" t="s">
        <v>87</v>
      </c>
      <c r="AW128" s="13" t="s">
        <v>32</v>
      </c>
      <c r="AX128" s="13" t="s">
        <v>85</v>
      </c>
      <c r="AY128" s="238" t="s">
        <v>117</v>
      </c>
    </row>
    <row r="129" s="2" customFormat="1" ht="33" customHeight="1">
      <c r="A129" s="36"/>
      <c r="B129" s="37"/>
      <c r="C129" s="213" t="s">
        <v>132</v>
      </c>
      <c r="D129" s="213" t="s">
        <v>120</v>
      </c>
      <c r="E129" s="214" t="s">
        <v>133</v>
      </c>
      <c r="F129" s="215" t="s">
        <v>134</v>
      </c>
      <c r="G129" s="216" t="s">
        <v>123</v>
      </c>
      <c r="H129" s="217">
        <v>192.5</v>
      </c>
      <c r="I129" s="218"/>
      <c r="J129" s="219">
        <f>ROUND(I129*H129,2)</f>
        <v>0</v>
      </c>
      <c r="K129" s="220"/>
      <c r="L129" s="42"/>
      <c r="M129" s="221" t="s">
        <v>1</v>
      </c>
      <c r="N129" s="222" t="s">
        <v>42</v>
      </c>
      <c r="O129" s="89"/>
      <c r="P129" s="223">
        <f>O129*H129</f>
        <v>0</v>
      </c>
      <c r="Q129" s="223">
        <v>0</v>
      </c>
      <c r="R129" s="223">
        <f>Q129*H129</f>
        <v>0</v>
      </c>
      <c r="S129" s="223">
        <v>0</v>
      </c>
      <c r="T129" s="224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225" t="s">
        <v>124</v>
      </c>
      <c r="AT129" s="225" t="s">
        <v>120</v>
      </c>
      <c r="AU129" s="225" t="s">
        <v>87</v>
      </c>
      <c r="AY129" s="15" t="s">
        <v>117</v>
      </c>
      <c r="BE129" s="226">
        <f>IF(N129="základní",J129,0)</f>
        <v>0</v>
      </c>
      <c r="BF129" s="226">
        <f>IF(N129="snížená",J129,0)</f>
        <v>0</v>
      </c>
      <c r="BG129" s="226">
        <f>IF(N129="zákl. přenesená",J129,0)</f>
        <v>0</v>
      </c>
      <c r="BH129" s="226">
        <f>IF(N129="sníž. přenesená",J129,0)</f>
        <v>0</v>
      </c>
      <c r="BI129" s="226">
        <f>IF(N129="nulová",J129,0)</f>
        <v>0</v>
      </c>
      <c r="BJ129" s="15" t="s">
        <v>85</v>
      </c>
      <c r="BK129" s="226">
        <f>ROUND(I129*H129,2)</f>
        <v>0</v>
      </c>
      <c r="BL129" s="15" t="s">
        <v>124</v>
      </c>
      <c r="BM129" s="225" t="s">
        <v>135</v>
      </c>
    </row>
    <row r="130" s="12" customFormat="1" ht="22.8" customHeight="1">
      <c r="A130" s="12"/>
      <c r="B130" s="197"/>
      <c r="C130" s="198"/>
      <c r="D130" s="199" t="s">
        <v>76</v>
      </c>
      <c r="E130" s="211" t="s">
        <v>136</v>
      </c>
      <c r="F130" s="211" t="s">
        <v>137</v>
      </c>
      <c r="G130" s="198"/>
      <c r="H130" s="198"/>
      <c r="I130" s="201"/>
      <c r="J130" s="212">
        <f>BK130</f>
        <v>0</v>
      </c>
      <c r="K130" s="198"/>
      <c r="L130" s="203"/>
      <c r="M130" s="204"/>
      <c r="N130" s="205"/>
      <c r="O130" s="205"/>
      <c r="P130" s="206">
        <f>SUM(P131:P136)</f>
        <v>0</v>
      </c>
      <c r="Q130" s="205"/>
      <c r="R130" s="206">
        <f>SUM(R131:R136)</f>
        <v>0</v>
      </c>
      <c r="S130" s="205"/>
      <c r="T130" s="207">
        <f>SUM(T131:T136)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8" t="s">
        <v>85</v>
      </c>
      <c r="AT130" s="209" t="s">
        <v>76</v>
      </c>
      <c r="AU130" s="209" t="s">
        <v>85</v>
      </c>
      <c r="AY130" s="208" t="s">
        <v>117</v>
      </c>
      <c r="BK130" s="210">
        <f>SUM(BK131:BK136)</f>
        <v>0</v>
      </c>
    </row>
    <row r="131" s="2" customFormat="1" ht="24.15" customHeight="1">
      <c r="A131" s="36"/>
      <c r="B131" s="37"/>
      <c r="C131" s="213" t="s">
        <v>124</v>
      </c>
      <c r="D131" s="213" t="s">
        <v>120</v>
      </c>
      <c r="E131" s="214" t="s">
        <v>138</v>
      </c>
      <c r="F131" s="215" t="s">
        <v>139</v>
      </c>
      <c r="G131" s="216" t="s">
        <v>140</v>
      </c>
      <c r="H131" s="217">
        <v>0.017999999999999999</v>
      </c>
      <c r="I131" s="218"/>
      <c r="J131" s="219">
        <f>ROUND(I131*H131,2)</f>
        <v>0</v>
      </c>
      <c r="K131" s="220"/>
      <c r="L131" s="42"/>
      <c r="M131" s="221" t="s">
        <v>1</v>
      </c>
      <c r="N131" s="222" t="s">
        <v>42</v>
      </c>
      <c r="O131" s="89"/>
      <c r="P131" s="223">
        <f>O131*H131</f>
        <v>0</v>
      </c>
      <c r="Q131" s="223">
        <v>0</v>
      </c>
      <c r="R131" s="223">
        <f>Q131*H131</f>
        <v>0</v>
      </c>
      <c r="S131" s="223">
        <v>0</v>
      </c>
      <c r="T131" s="224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25" t="s">
        <v>124</v>
      </c>
      <c r="AT131" s="225" t="s">
        <v>120</v>
      </c>
      <c r="AU131" s="225" t="s">
        <v>87</v>
      </c>
      <c r="AY131" s="15" t="s">
        <v>117</v>
      </c>
      <c r="BE131" s="226">
        <f>IF(N131="základní",J131,0)</f>
        <v>0</v>
      </c>
      <c r="BF131" s="226">
        <f>IF(N131="snížená",J131,0)</f>
        <v>0</v>
      </c>
      <c r="BG131" s="226">
        <f>IF(N131="zákl. přenesená",J131,0)</f>
        <v>0</v>
      </c>
      <c r="BH131" s="226">
        <f>IF(N131="sníž. přenesená",J131,0)</f>
        <v>0</v>
      </c>
      <c r="BI131" s="226">
        <f>IF(N131="nulová",J131,0)</f>
        <v>0</v>
      </c>
      <c r="BJ131" s="15" t="s">
        <v>85</v>
      </c>
      <c r="BK131" s="226">
        <f>ROUND(I131*H131,2)</f>
        <v>0</v>
      </c>
      <c r="BL131" s="15" t="s">
        <v>124</v>
      </c>
      <c r="BM131" s="225" t="s">
        <v>141</v>
      </c>
    </row>
    <row r="132" s="2" customFormat="1" ht="33" customHeight="1">
      <c r="A132" s="36"/>
      <c r="B132" s="37"/>
      <c r="C132" s="213" t="s">
        <v>142</v>
      </c>
      <c r="D132" s="213" t="s">
        <v>120</v>
      </c>
      <c r="E132" s="214" t="s">
        <v>143</v>
      </c>
      <c r="F132" s="215" t="s">
        <v>144</v>
      </c>
      <c r="G132" s="216" t="s">
        <v>140</v>
      </c>
      <c r="H132" s="217">
        <v>0.017999999999999999</v>
      </c>
      <c r="I132" s="218"/>
      <c r="J132" s="219">
        <f>ROUND(I132*H132,2)</f>
        <v>0</v>
      </c>
      <c r="K132" s="220"/>
      <c r="L132" s="42"/>
      <c r="M132" s="221" t="s">
        <v>1</v>
      </c>
      <c r="N132" s="222" t="s">
        <v>42</v>
      </c>
      <c r="O132" s="89"/>
      <c r="P132" s="223">
        <f>O132*H132</f>
        <v>0</v>
      </c>
      <c r="Q132" s="223">
        <v>0</v>
      </c>
      <c r="R132" s="223">
        <f>Q132*H132</f>
        <v>0</v>
      </c>
      <c r="S132" s="223">
        <v>0</v>
      </c>
      <c r="T132" s="224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25" t="s">
        <v>124</v>
      </c>
      <c r="AT132" s="225" t="s">
        <v>120</v>
      </c>
      <c r="AU132" s="225" t="s">
        <v>87</v>
      </c>
      <c r="AY132" s="15" t="s">
        <v>117</v>
      </c>
      <c r="BE132" s="226">
        <f>IF(N132="základní",J132,0)</f>
        <v>0</v>
      </c>
      <c r="BF132" s="226">
        <f>IF(N132="snížená",J132,0)</f>
        <v>0</v>
      </c>
      <c r="BG132" s="226">
        <f>IF(N132="zákl. přenesená",J132,0)</f>
        <v>0</v>
      </c>
      <c r="BH132" s="226">
        <f>IF(N132="sníž. přenesená",J132,0)</f>
        <v>0</v>
      </c>
      <c r="BI132" s="226">
        <f>IF(N132="nulová",J132,0)</f>
        <v>0</v>
      </c>
      <c r="BJ132" s="15" t="s">
        <v>85</v>
      </c>
      <c r="BK132" s="226">
        <f>ROUND(I132*H132,2)</f>
        <v>0</v>
      </c>
      <c r="BL132" s="15" t="s">
        <v>124</v>
      </c>
      <c r="BM132" s="225" t="s">
        <v>145</v>
      </c>
    </row>
    <row r="133" s="2" customFormat="1" ht="24.15" customHeight="1">
      <c r="A133" s="36"/>
      <c r="B133" s="37"/>
      <c r="C133" s="213" t="s">
        <v>146</v>
      </c>
      <c r="D133" s="213" t="s">
        <v>120</v>
      </c>
      <c r="E133" s="214" t="s">
        <v>147</v>
      </c>
      <c r="F133" s="215" t="s">
        <v>148</v>
      </c>
      <c r="G133" s="216" t="s">
        <v>140</v>
      </c>
      <c r="H133" s="217">
        <v>0.017999999999999999</v>
      </c>
      <c r="I133" s="218"/>
      <c r="J133" s="219">
        <f>ROUND(I133*H133,2)</f>
        <v>0</v>
      </c>
      <c r="K133" s="220"/>
      <c r="L133" s="42"/>
      <c r="M133" s="221" t="s">
        <v>1</v>
      </c>
      <c r="N133" s="222" t="s">
        <v>42</v>
      </c>
      <c r="O133" s="89"/>
      <c r="P133" s="223">
        <f>O133*H133</f>
        <v>0</v>
      </c>
      <c r="Q133" s="223">
        <v>0</v>
      </c>
      <c r="R133" s="223">
        <f>Q133*H133</f>
        <v>0</v>
      </c>
      <c r="S133" s="223">
        <v>0</v>
      </c>
      <c r="T133" s="224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25" t="s">
        <v>124</v>
      </c>
      <c r="AT133" s="225" t="s">
        <v>120</v>
      </c>
      <c r="AU133" s="225" t="s">
        <v>87</v>
      </c>
      <c r="AY133" s="15" t="s">
        <v>117</v>
      </c>
      <c r="BE133" s="226">
        <f>IF(N133="základní",J133,0)</f>
        <v>0</v>
      </c>
      <c r="BF133" s="226">
        <f>IF(N133="snížená",J133,0)</f>
        <v>0</v>
      </c>
      <c r="BG133" s="226">
        <f>IF(N133="zákl. přenesená",J133,0)</f>
        <v>0</v>
      </c>
      <c r="BH133" s="226">
        <f>IF(N133="sníž. přenesená",J133,0)</f>
        <v>0</v>
      </c>
      <c r="BI133" s="226">
        <f>IF(N133="nulová",J133,0)</f>
        <v>0</v>
      </c>
      <c r="BJ133" s="15" t="s">
        <v>85</v>
      </c>
      <c r="BK133" s="226">
        <f>ROUND(I133*H133,2)</f>
        <v>0</v>
      </c>
      <c r="BL133" s="15" t="s">
        <v>124</v>
      </c>
      <c r="BM133" s="225" t="s">
        <v>149</v>
      </c>
    </row>
    <row r="134" s="2" customFormat="1" ht="24.15" customHeight="1">
      <c r="A134" s="36"/>
      <c r="B134" s="37"/>
      <c r="C134" s="213" t="s">
        <v>150</v>
      </c>
      <c r="D134" s="213" t="s">
        <v>120</v>
      </c>
      <c r="E134" s="214" t="s">
        <v>151</v>
      </c>
      <c r="F134" s="215" t="s">
        <v>152</v>
      </c>
      <c r="G134" s="216" t="s">
        <v>140</v>
      </c>
      <c r="H134" s="217">
        <v>0.252</v>
      </c>
      <c r="I134" s="218"/>
      <c r="J134" s="219">
        <f>ROUND(I134*H134,2)</f>
        <v>0</v>
      </c>
      <c r="K134" s="220"/>
      <c r="L134" s="42"/>
      <c r="M134" s="221" t="s">
        <v>1</v>
      </c>
      <c r="N134" s="222" t="s">
        <v>42</v>
      </c>
      <c r="O134" s="89"/>
      <c r="P134" s="223">
        <f>O134*H134</f>
        <v>0</v>
      </c>
      <c r="Q134" s="223">
        <v>0</v>
      </c>
      <c r="R134" s="223">
        <f>Q134*H134</f>
        <v>0</v>
      </c>
      <c r="S134" s="223">
        <v>0</v>
      </c>
      <c r="T134" s="224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25" t="s">
        <v>124</v>
      </c>
      <c r="AT134" s="225" t="s">
        <v>120</v>
      </c>
      <c r="AU134" s="225" t="s">
        <v>87</v>
      </c>
      <c r="AY134" s="15" t="s">
        <v>117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5" t="s">
        <v>85</v>
      </c>
      <c r="BK134" s="226">
        <f>ROUND(I134*H134,2)</f>
        <v>0</v>
      </c>
      <c r="BL134" s="15" t="s">
        <v>124</v>
      </c>
      <c r="BM134" s="225" t="s">
        <v>153</v>
      </c>
    </row>
    <row r="135" s="13" customFormat="1">
      <c r="A135" s="13"/>
      <c r="B135" s="227"/>
      <c r="C135" s="228"/>
      <c r="D135" s="229" t="s">
        <v>126</v>
      </c>
      <c r="E135" s="230" t="s">
        <v>1</v>
      </c>
      <c r="F135" s="231" t="s">
        <v>154</v>
      </c>
      <c r="G135" s="228"/>
      <c r="H135" s="232">
        <v>0.252</v>
      </c>
      <c r="I135" s="233"/>
      <c r="J135" s="228"/>
      <c r="K135" s="228"/>
      <c r="L135" s="234"/>
      <c r="M135" s="235"/>
      <c r="N135" s="236"/>
      <c r="O135" s="236"/>
      <c r="P135" s="236"/>
      <c r="Q135" s="236"/>
      <c r="R135" s="236"/>
      <c r="S135" s="236"/>
      <c r="T135" s="237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8" t="s">
        <v>126</v>
      </c>
      <c r="AU135" s="238" t="s">
        <v>87</v>
      </c>
      <c r="AV135" s="13" t="s">
        <v>87</v>
      </c>
      <c r="AW135" s="13" t="s">
        <v>32</v>
      </c>
      <c r="AX135" s="13" t="s">
        <v>85</v>
      </c>
      <c r="AY135" s="238" t="s">
        <v>117</v>
      </c>
    </row>
    <row r="136" s="2" customFormat="1" ht="33" customHeight="1">
      <c r="A136" s="36"/>
      <c r="B136" s="37"/>
      <c r="C136" s="213" t="s">
        <v>155</v>
      </c>
      <c r="D136" s="213" t="s">
        <v>120</v>
      </c>
      <c r="E136" s="214" t="s">
        <v>156</v>
      </c>
      <c r="F136" s="215" t="s">
        <v>157</v>
      </c>
      <c r="G136" s="216" t="s">
        <v>140</v>
      </c>
      <c r="H136" s="217">
        <v>0.017999999999999999</v>
      </c>
      <c r="I136" s="218"/>
      <c r="J136" s="219">
        <f>ROUND(I136*H136,2)</f>
        <v>0</v>
      </c>
      <c r="K136" s="220"/>
      <c r="L136" s="42"/>
      <c r="M136" s="221" t="s">
        <v>1</v>
      </c>
      <c r="N136" s="222" t="s">
        <v>42</v>
      </c>
      <c r="O136" s="89"/>
      <c r="P136" s="223">
        <f>O136*H136</f>
        <v>0</v>
      </c>
      <c r="Q136" s="223">
        <v>0</v>
      </c>
      <c r="R136" s="223">
        <f>Q136*H136</f>
        <v>0</v>
      </c>
      <c r="S136" s="223">
        <v>0</v>
      </c>
      <c r="T136" s="224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25" t="s">
        <v>158</v>
      </c>
      <c r="AT136" s="225" t="s">
        <v>120</v>
      </c>
      <c r="AU136" s="225" t="s">
        <v>87</v>
      </c>
      <c r="AY136" s="15" t="s">
        <v>117</v>
      </c>
      <c r="BE136" s="226">
        <f>IF(N136="základní",J136,0)</f>
        <v>0</v>
      </c>
      <c r="BF136" s="226">
        <f>IF(N136="snížená",J136,0)</f>
        <v>0</v>
      </c>
      <c r="BG136" s="226">
        <f>IF(N136="zákl. přenesená",J136,0)</f>
        <v>0</v>
      </c>
      <c r="BH136" s="226">
        <f>IF(N136="sníž. přenesená",J136,0)</f>
        <v>0</v>
      </c>
      <c r="BI136" s="226">
        <f>IF(N136="nulová",J136,0)</f>
        <v>0</v>
      </c>
      <c r="BJ136" s="15" t="s">
        <v>85</v>
      </c>
      <c r="BK136" s="226">
        <f>ROUND(I136*H136,2)</f>
        <v>0</v>
      </c>
      <c r="BL136" s="15" t="s">
        <v>158</v>
      </c>
      <c r="BM136" s="225" t="s">
        <v>159</v>
      </c>
    </row>
    <row r="137" s="12" customFormat="1" ht="25.92" customHeight="1">
      <c r="A137" s="12"/>
      <c r="B137" s="197"/>
      <c r="C137" s="198"/>
      <c r="D137" s="199" t="s">
        <v>76</v>
      </c>
      <c r="E137" s="200" t="s">
        <v>160</v>
      </c>
      <c r="F137" s="200" t="s">
        <v>116</v>
      </c>
      <c r="G137" s="198"/>
      <c r="H137" s="198"/>
      <c r="I137" s="201"/>
      <c r="J137" s="202">
        <f>BK137</f>
        <v>0</v>
      </c>
      <c r="K137" s="198"/>
      <c r="L137" s="203"/>
      <c r="M137" s="204"/>
      <c r="N137" s="205"/>
      <c r="O137" s="205"/>
      <c r="P137" s="206">
        <f>P138+P152</f>
        <v>0</v>
      </c>
      <c r="Q137" s="205"/>
      <c r="R137" s="206">
        <f>R138+R152</f>
        <v>0.1302285</v>
      </c>
      <c r="S137" s="205"/>
      <c r="T137" s="207">
        <f>T138+T152</f>
        <v>0.017950000000000001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08" t="s">
        <v>87</v>
      </c>
      <c r="AT137" s="209" t="s">
        <v>76</v>
      </c>
      <c r="AU137" s="209" t="s">
        <v>77</v>
      </c>
      <c r="AY137" s="208" t="s">
        <v>117</v>
      </c>
      <c r="BK137" s="210">
        <f>BK138+BK152</f>
        <v>0</v>
      </c>
    </row>
    <row r="138" s="12" customFormat="1" ht="22.8" customHeight="1">
      <c r="A138" s="12"/>
      <c r="B138" s="197"/>
      <c r="C138" s="198"/>
      <c r="D138" s="199" t="s">
        <v>76</v>
      </c>
      <c r="E138" s="211" t="s">
        <v>161</v>
      </c>
      <c r="F138" s="211" t="s">
        <v>162</v>
      </c>
      <c r="G138" s="198"/>
      <c r="H138" s="198"/>
      <c r="I138" s="201"/>
      <c r="J138" s="212">
        <f>BK138</f>
        <v>0</v>
      </c>
      <c r="K138" s="198"/>
      <c r="L138" s="203"/>
      <c r="M138" s="204"/>
      <c r="N138" s="205"/>
      <c r="O138" s="205"/>
      <c r="P138" s="206">
        <f>SUM(P139:P151)</f>
        <v>0</v>
      </c>
      <c r="Q138" s="205"/>
      <c r="R138" s="206">
        <f>SUM(R139:R151)</f>
        <v>0.12016450000000001</v>
      </c>
      <c r="S138" s="205"/>
      <c r="T138" s="207">
        <f>SUM(T139:T151)</f>
        <v>0.017950000000000001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08" t="s">
        <v>87</v>
      </c>
      <c r="AT138" s="209" t="s">
        <v>76</v>
      </c>
      <c r="AU138" s="209" t="s">
        <v>85</v>
      </c>
      <c r="AY138" s="208" t="s">
        <v>117</v>
      </c>
      <c r="BK138" s="210">
        <f>SUM(BK139:BK151)</f>
        <v>0</v>
      </c>
    </row>
    <row r="139" s="2" customFormat="1" ht="33" customHeight="1">
      <c r="A139" s="36"/>
      <c r="B139" s="37"/>
      <c r="C139" s="213" t="s">
        <v>118</v>
      </c>
      <c r="D139" s="213" t="s">
        <v>120</v>
      </c>
      <c r="E139" s="214" t="s">
        <v>163</v>
      </c>
      <c r="F139" s="215" t="s">
        <v>164</v>
      </c>
      <c r="G139" s="216" t="s">
        <v>165</v>
      </c>
      <c r="H139" s="217">
        <v>2.5</v>
      </c>
      <c r="I139" s="218"/>
      <c r="J139" s="219">
        <f>ROUND(I139*H139,2)</f>
        <v>0</v>
      </c>
      <c r="K139" s="220"/>
      <c r="L139" s="42"/>
      <c r="M139" s="221" t="s">
        <v>1</v>
      </c>
      <c r="N139" s="222" t="s">
        <v>42</v>
      </c>
      <c r="O139" s="89"/>
      <c r="P139" s="223">
        <f>O139*H139</f>
        <v>0</v>
      </c>
      <c r="Q139" s="223">
        <v>0</v>
      </c>
      <c r="R139" s="223">
        <f>Q139*H139</f>
        <v>0</v>
      </c>
      <c r="S139" s="223">
        <v>0.0071799999999999998</v>
      </c>
      <c r="T139" s="224">
        <f>S139*H139</f>
        <v>0.017950000000000001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25" t="s">
        <v>158</v>
      </c>
      <c r="AT139" s="225" t="s">
        <v>120</v>
      </c>
      <c r="AU139" s="225" t="s">
        <v>87</v>
      </c>
      <c r="AY139" s="15" t="s">
        <v>117</v>
      </c>
      <c r="BE139" s="226">
        <f>IF(N139="základní",J139,0)</f>
        <v>0</v>
      </c>
      <c r="BF139" s="226">
        <f>IF(N139="snížená",J139,0)</f>
        <v>0</v>
      </c>
      <c r="BG139" s="226">
        <f>IF(N139="zákl. přenesená",J139,0)</f>
        <v>0</v>
      </c>
      <c r="BH139" s="226">
        <f>IF(N139="sníž. přenesená",J139,0)</f>
        <v>0</v>
      </c>
      <c r="BI139" s="226">
        <f>IF(N139="nulová",J139,0)</f>
        <v>0</v>
      </c>
      <c r="BJ139" s="15" t="s">
        <v>85</v>
      </c>
      <c r="BK139" s="226">
        <f>ROUND(I139*H139,2)</f>
        <v>0</v>
      </c>
      <c r="BL139" s="15" t="s">
        <v>158</v>
      </c>
      <c r="BM139" s="225" t="s">
        <v>166</v>
      </c>
    </row>
    <row r="140" s="2" customFormat="1" ht="33" customHeight="1">
      <c r="A140" s="36"/>
      <c r="B140" s="37"/>
      <c r="C140" s="213" t="s">
        <v>167</v>
      </c>
      <c r="D140" s="213" t="s">
        <v>120</v>
      </c>
      <c r="E140" s="214" t="s">
        <v>168</v>
      </c>
      <c r="F140" s="215" t="s">
        <v>169</v>
      </c>
      <c r="G140" s="216" t="s">
        <v>123</v>
      </c>
      <c r="H140" s="217">
        <v>1.7</v>
      </c>
      <c r="I140" s="218"/>
      <c r="J140" s="219">
        <f>ROUND(I140*H140,2)</f>
        <v>0</v>
      </c>
      <c r="K140" s="220"/>
      <c r="L140" s="42"/>
      <c r="M140" s="221" t="s">
        <v>1</v>
      </c>
      <c r="N140" s="222" t="s">
        <v>42</v>
      </c>
      <c r="O140" s="89"/>
      <c r="P140" s="223">
        <f>O140*H140</f>
        <v>0</v>
      </c>
      <c r="Q140" s="223">
        <v>0.00036000000000000002</v>
      </c>
      <c r="R140" s="223">
        <f>Q140*H140</f>
        <v>0.00061200000000000002</v>
      </c>
      <c r="S140" s="223">
        <v>0</v>
      </c>
      <c r="T140" s="224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25" t="s">
        <v>158</v>
      </c>
      <c r="AT140" s="225" t="s">
        <v>120</v>
      </c>
      <c r="AU140" s="225" t="s">
        <v>87</v>
      </c>
      <c r="AY140" s="15" t="s">
        <v>117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5" t="s">
        <v>85</v>
      </c>
      <c r="BK140" s="226">
        <f>ROUND(I140*H140,2)</f>
        <v>0</v>
      </c>
      <c r="BL140" s="15" t="s">
        <v>158</v>
      </c>
      <c r="BM140" s="225" t="s">
        <v>170</v>
      </c>
    </row>
    <row r="141" s="2" customFormat="1" ht="24.15" customHeight="1">
      <c r="A141" s="36"/>
      <c r="B141" s="37"/>
      <c r="C141" s="239" t="s">
        <v>171</v>
      </c>
      <c r="D141" s="239" t="s">
        <v>172</v>
      </c>
      <c r="E141" s="240" t="s">
        <v>173</v>
      </c>
      <c r="F141" s="241" t="s">
        <v>174</v>
      </c>
      <c r="G141" s="242" t="s">
        <v>123</v>
      </c>
      <c r="H141" s="243">
        <v>1.7849999999999999</v>
      </c>
      <c r="I141" s="244"/>
      <c r="J141" s="245">
        <f>ROUND(I141*H141,2)</f>
        <v>0</v>
      </c>
      <c r="K141" s="246"/>
      <c r="L141" s="247"/>
      <c r="M141" s="248" t="s">
        <v>1</v>
      </c>
      <c r="N141" s="249" t="s">
        <v>42</v>
      </c>
      <c r="O141" s="89"/>
      <c r="P141" s="223">
        <f>O141*H141</f>
        <v>0</v>
      </c>
      <c r="Q141" s="223">
        <v>0.0064999999999999997</v>
      </c>
      <c r="R141" s="223">
        <f>Q141*H141</f>
        <v>0.011602499999999998</v>
      </c>
      <c r="S141" s="223">
        <v>0</v>
      </c>
      <c r="T141" s="224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25" t="s">
        <v>175</v>
      </c>
      <c r="AT141" s="225" t="s">
        <v>172</v>
      </c>
      <c r="AU141" s="225" t="s">
        <v>87</v>
      </c>
      <c r="AY141" s="15" t="s">
        <v>117</v>
      </c>
      <c r="BE141" s="226">
        <f>IF(N141="základní",J141,0)</f>
        <v>0</v>
      </c>
      <c r="BF141" s="226">
        <f>IF(N141="snížená",J141,0)</f>
        <v>0</v>
      </c>
      <c r="BG141" s="226">
        <f>IF(N141="zákl. přenesená",J141,0)</f>
        <v>0</v>
      </c>
      <c r="BH141" s="226">
        <f>IF(N141="sníž. přenesená",J141,0)</f>
        <v>0</v>
      </c>
      <c r="BI141" s="226">
        <f>IF(N141="nulová",J141,0)</f>
        <v>0</v>
      </c>
      <c r="BJ141" s="15" t="s">
        <v>85</v>
      </c>
      <c r="BK141" s="226">
        <f>ROUND(I141*H141,2)</f>
        <v>0</v>
      </c>
      <c r="BL141" s="15" t="s">
        <v>158</v>
      </c>
      <c r="BM141" s="225" t="s">
        <v>176</v>
      </c>
    </row>
    <row r="142" s="13" customFormat="1">
      <c r="A142" s="13"/>
      <c r="B142" s="227"/>
      <c r="C142" s="228"/>
      <c r="D142" s="229" t="s">
        <v>126</v>
      </c>
      <c r="E142" s="228"/>
      <c r="F142" s="231" t="s">
        <v>177</v>
      </c>
      <c r="G142" s="228"/>
      <c r="H142" s="232">
        <v>1.7849999999999999</v>
      </c>
      <c r="I142" s="233"/>
      <c r="J142" s="228"/>
      <c r="K142" s="228"/>
      <c r="L142" s="234"/>
      <c r="M142" s="235"/>
      <c r="N142" s="236"/>
      <c r="O142" s="236"/>
      <c r="P142" s="236"/>
      <c r="Q142" s="236"/>
      <c r="R142" s="236"/>
      <c r="S142" s="236"/>
      <c r="T142" s="237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8" t="s">
        <v>126</v>
      </c>
      <c r="AU142" s="238" t="s">
        <v>87</v>
      </c>
      <c r="AV142" s="13" t="s">
        <v>87</v>
      </c>
      <c r="AW142" s="13" t="s">
        <v>4</v>
      </c>
      <c r="AX142" s="13" t="s">
        <v>85</v>
      </c>
      <c r="AY142" s="238" t="s">
        <v>117</v>
      </c>
    </row>
    <row r="143" s="2" customFormat="1" ht="33" customHeight="1">
      <c r="A143" s="36"/>
      <c r="B143" s="37"/>
      <c r="C143" s="213" t="s">
        <v>178</v>
      </c>
      <c r="D143" s="213" t="s">
        <v>120</v>
      </c>
      <c r="E143" s="214" t="s">
        <v>179</v>
      </c>
      <c r="F143" s="215" t="s">
        <v>180</v>
      </c>
      <c r="G143" s="216" t="s">
        <v>165</v>
      </c>
      <c r="H143" s="217">
        <v>85</v>
      </c>
      <c r="I143" s="218"/>
      <c r="J143" s="219">
        <f>ROUND(I143*H143,2)</f>
        <v>0</v>
      </c>
      <c r="K143" s="220"/>
      <c r="L143" s="42"/>
      <c r="M143" s="221" t="s">
        <v>1</v>
      </c>
      <c r="N143" s="222" t="s">
        <v>42</v>
      </c>
      <c r="O143" s="89"/>
      <c r="P143" s="223">
        <f>O143*H143</f>
        <v>0</v>
      </c>
      <c r="Q143" s="223">
        <v>0.00019000000000000001</v>
      </c>
      <c r="R143" s="223">
        <f>Q143*H143</f>
        <v>0.016150000000000001</v>
      </c>
      <c r="S143" s="223">
        <v>0</v>
      </c>
      <c r="T143" s="224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25" t="s">
        <v>158</v>
      </c>
      <c r="AT143" s="225" t="s">
        <v>120</v>
      </c>
      <c r="AU143" s="225" t="s">
        <v>87</v>
      </c>
      <c r="AY143" s="15" t="s">
        <v>117</v>
      </c>
      <c r="BE143" s="226">
        <f>IF(N143="základní",J143,0)</f>
        <v>0</v>
      </c>
      <c r="BF143" s="226">
        <f>IF(N143="snížená",J143,0)</f>
        <v>0</v>
      </c>
      <c r="BG143" s="226">
        <f>IF(N143="zákl. přenesená",J143,0)</f>
        <v>0</v>
      </c>
      <c r="BH143" s="226">
        <f>IF(N143="sníž. přenesená",J143,0)</f>
        <v>0</v>
      </c>
      <c r="BI143" s="226">
        <f>IF(N143="nulová",J143,0)</f>
        <v>0</v>
      </c>
      <c r="BJ143" s="15" t="s">
        <v>85</v>
      </c>
      <c r="BK143" s="226">
        <f>ROUND(I143*H143,2)</f>
        <v>0</v>
      </c>
      <c r="BL143" s="15" t="s">
        <v>158</v>
      </c>
      <c r="BM143" s="225" t="s">
        <v>181</v>
      </c>
    </row>
    <row r="144" s="2" customFormat="1" ht="33" customHeight="1">
      <c r="A144" s="36"/>
      <c r="B144" s="37"/>
      <c r="C144" s="239" t="s">
        <v>182</v>
      </c>
      <c r="D144" s="239" t="s">
        <v>172</v>
      </c>
      <c r="E144" s="240" t="s">
        <v>183</v>
      </c>
      <c r="F144" s="241" t="s">
        <v>184</v>
      </c>
      <c r="G144" s="242" t="s">
        <v>165</v>
      </c>
      <c r="H144" s="243">
        <v>35.700000000000003</v>
      </c>
      <c r="I144" s="244"/>
      <c r="J144" s="245">
        <f>ROUND(I144*H144,2)</f>
        <v>0</v>
      </c>
      <c r="K144" s="246"/>
      <c r="L144" s="247"/>
      <c r="M144" s="248" t="s">
        <v>1</v>
      </c>
      <c r="N144" s="249" t="s">
        <v>42</v>
      </c>
      <c r="O144" s="89"/>
      <c r="P144" s="223">
        <f>O144*H144</f>
        <v>0</v>
      </c>
      <c r="Q144" s="223">
        <v>0.001</v>
      </c>
      <c r="R144" s="223">
        <f>Q144*H144</f>
        <v>0.035700000000000003</v>
      </c>
      <c r="S144" s="223">
        <v>0</v>
      </c>
      <c r="T144" s="224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25" t="s">
        <v>175</v>
      </c>
      <c r="AT144" s="225" t="s">
        <v>172</v>
      </c>
      <c r="AU144" s="225" t="s">
        <v>87</v>
      </c>
      <c r="AY144" s="15" t="s">
        <v>117</v>
      </c>
      <c r="BE144" s="226">
        <f>IF(N144="základní",J144,0)</f>
        <v>0</v>
      </c>
      <c r="BF144" s="226">
        <f>IF(N144="snížená",J144,0)</f>
        <v>0</v>
      </c>
      <c r="BG144" s="226">
        <f>IF(N144="zákl. přenesená",J144,0)</f>
        <v>0</v>
      </c>
      <c r="BH144" s="226">
        <f>IF(N144="sníž. přenesená",J144,0)</f>
        <v>0</v>
      </c>
      <c r="BI144" s="226">
        <f>IF(N144="nulová",J144,0)</f>
        <v>0</v>
      </c>
      <c r="BJ144" s="15" t="s">
        <v>85</v>
      </c>
      <c r="BK144" s="226">
        <f>ROUND(I144*H144,2)</f>
        <v>0</v>
      </c>
      <c r="BL144" s="15" t="s">
        <v>158</v>
      </c>
      <c r="BM144" s="225" t="s">
        <v>185</v>
      </c>
    </row>
    <row r="145" s="13" customFormat="1">
      <c r="A145" s="13"/>
      <c r="B145" s="227"/>
      <c r="C145" s="228"/>
      <c r="D145" s="229" t="s">
        <v>126</v>
      </c>
      <c r="E145" s="230" t="s">
        <v>1</v>
      </c>
      <c r="F145" s="231" t="s">
        <v>186</v>
      </c>
      <c r="G145" s="228"/>
      <c r="H145" s="232">
        <v>35</v>
      </c>
      <c r="I145" s="233"/>
      <c r="J145" s="228"/>
      <c r="K145" s="228"/>
      <c r="L145" s="234"/>
      <c r="M145" s="235"/>
      <c r="N145" s="236"/>
      <c r="O145" s="236"/>
      <c r="P145" s="236"/>
      <c r="Q145" s="236"/>
      <c r="R145" s="236"/>
      <c r="S145" s="236"/>
      <c r="T145" s="237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8" t="s">
        <v>126</v>
      </c>
      <c r="AU145" s="238" t="s">
        <v>87</v>
      </c>
      <c r="AV145" s="13" t="s">
        <v>87</v>
      </c>
      <c r="AW145" s="13" t="s">
        <v>32</v>
      </c>
      <c r="AX145" s="13" t="s">
        <v>85</v>
      </c>
      <c r="AY145" s="238" t="s">
        <v>117</v>
      </c>
    </row>
    <row r="146" s="13" customFormat="1">
      <c r="A146" s="13"/>
      <c r="B146" s="227"/>
      <c r="C146" s="228"/>
      <c r="D146" s="229" t="s">
        <v>126</v>
      </c>
      <c r="E146" s="228"/>
      <c r="F146" s="231" t="s">
        <v>187</v>
      </c>
      <c r="G146" s="228"/>
      <c r="H146" s="232">
        <v>35.700000000000003</v>
      </c>
      <c r="I146" s="233"/>
      <c r="J146" s="228"/>
      <c r="K146" s="228"/>
      <c r="L146" s="234"/>
      <c r="M146" s="235"/>
      <c r="N146" s="236"/>
      <c r="O146" s="236"/>
      <c r="P146" s="236"/>
      <c r="Q146" s="236"/>
      <c r="R146" s="236"/>
      <c r="S146" s="236"/>
      <c r="T146" s="237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8" t="s">
        <v>126</v>
      </c>
      <c r="AU146" s="238" t="s">
        <v>87</v>
      </c>
      <c r="AV146" s="13" t="s">
        <v>87</v>
      </c>
      <c r="AW146" s="13" t="s">
        <v>4</v>
      </c>
      <c r="AX146" s="13" t="s">
        <v>85</v>
      </c>
      <c r="AY146" s="238" t="s">
        <v>117</v>
      </c>
    </row>
    <row r="147" s="2" customFormat="1" ht="33" customHeight="1">
      <c r="A147" s="36"/>
      <c r="B147" s="37"/>
      <c r="C147" s="239" t="s">
        <v>188</v>
      </c>
      <c r="D147" s="239" t="s">
        <v>172</v>
      </c>
      <c r="E147" s="240" t="s">
        <v>189</v>
      </c>
      <c r="F147" s="241" t="s">
        <v>190</v>
      </c>
      <c r="G147" s="242" t="s">
        <v>165</v>
      </c>
      <c r="H147" s="243">
        <v>51</v>
      </c>
      <c r="I147" s="244"/>
      <c r="J147" s="245">
        <f>ROUND(I147*H147,2)</f>
        <v>0</v>
      </c>
      <c r="K147" s="246"/>
      <c r="L147" s="247"/>
      <c r="M147" s="248" t="s">
        <v>1</v>
      </c>
      <c r="N147" s="249" t="s">
        <v>42</v>
      </c>
      <c r="O147" s="89"/>
      <c r="P147" s="223">
        <f>O147*H147</f>
        <v>0</v>
      </c>
      <c r="Q147" s="223">
        <v>0.0011000000000000001</v>
      </c>
      <c r="R147" s="223">
        <f>Q147*H147</f>
        <v>0.056100000000000004</v>
      </c>
      <c r="S147" s="223">
        <v>0</v>
      </c>
      <c r="T147" s="224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25" t="s">
        <v>175</v>
      </c>
      <c r="AT147" s="225" t="s">
        <v>172</v>
      </c>
      <c r="AU147" s="225" t="s">
        <v>87</v>
      </c>
      <c r="AY147" s="15" t="s">
        <v>117</v>
      </c>
      <c r="BE147" s="226">
        <f>IF(N147="základní",J147,0)</f>
        <v>0</v>
      </c>
      <c r="BF147" s="226">
        <f>IF(N147="snížená",J147,0)</f>
        <v>0</v>
      </c>
      <c r="BG147" s="226">
        <f>IF(N147="zákl. přenesená",J147,0)</f>
        <v>0</v>
      </c>
      <c r="BH147" s="226">
        <f>IF(N147="sníž. přenesená",J147,0)</f>
        <v>0</v>
      </c>
      <c r="BI147" s="226">
        <f>IF(N147="nulová",J147,0)</f>
        <v>0</v>
      </c>
      <c r="BJ147" s="15" t="s">
        <v>85</v>
      </c>
      <c r="BK147" s="226">
        <f>ROUND(I147*H147,2)</f>
        <v>0</v>
      </c>
      <c r="BL147" s="15" t="s">
        <v>158</v>
      </c>
      <c r="BM147" s="225" t="s">
        <v>191</v>
      </c>
    </row>
    <row r="148" s="13" customFormat="1">
      <c r="A148" s="13"/>
      <c r="B148" s="227"/>
      <c r="C148" s="228"/>
      <c r="D148" s="229" t="s">
        <v>126</v>
      </c>
      <c r="E148" s="230" t="s">
        <v>1</v>
      </c>
      <c r="F148" s="231" t="s">
        <v>192</v>
      </c>
      <c r="G148" s="228"/>
      <c r="H148" s="232">
        <v>50</v>
      </c>
      <c r="I148" s="233"/>
      <c r="J148" s="228"/>
      <c r="K148" s="228"/>
      <c r="L148" s="234"/>
      <c r="M148" s="235"/>
      <c r="N148" s="236"/>
      <c r="O148" s="236"/>
      <c r="P148" s="236"/>
      <c r="Q148" s="236"/>
      <c r="R148" s="236"/>
      <c r="S148" s="236"/>
      <c r="T148" s="237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8" t="s">
        <v>126</v>
      </c>
      <c r="AU148" s="238" t="s">
        <v>87</v>
      </c>
      <c r="AV148" s="13" t="s">
        <v>87</v>
      </c>
      <c r="AW148" s="13" t="s">
        <v>32</v>
      </c>
      <c r="AX148" s="13" t="s">
        <v>85</v>
      </c>
      <c r="AY148" s="238" t="s">
        <v>117</v>
      </c>
    </row>
    <row r="149" s="13" customFormat="1">
      <c r="A149" s="13"/>
      <c r="B149" s="227"/>
      <c r="C149" s="228"/>
      <c r="D149" s="229" t="s">
        <v>126</v>
      </c>
      <c r="E149" s="228"/>
      <c r="F149" s="231" t="s">
        <v>193</v>
      </c>
      <c r="G149" s="228"/>
      <c r="H149" s="232">
        <v>51</v>
      </c>
      <c r="I149" s="233"/>
      <c r="J149" s="228"/>
      <c r="K149" s="228"/>
      <c r="L149" s="234"/>
      <c r="M149" s="235"/>
      <c r="N149" s="236"/>
      <c r="O149" s="236"/>
      <c r="P149" s="236"/>
      <c r="Q149" s="236"/>
      <c r="R149" s="236"/>
      <c r="S149" s="236"/>
      <c r="T149" s="23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8" t="s">
        <v>126</v>
      </c>
      <c r="AU149" s="238" t="s">
        <v>87</v>
      </c>
      <c r="AV149" s="13" t="s">
        <v>87</v>
      </c>
      <c r="AW149" s="13" t="s">
        <v>4</v>
      </c>
      <c r="AX149" s="13" t="s">
        <v>85</v>
      </c>
      <c r="AY149" s="238" t="s">
        <v>117</v>
      </c>
    </row>
    <row r="150" s="2" customFormat="1" ht="24.15" customHeight="1">
      <c r="A150" s="36"/>
      <c r="B150" s="37"/>
      <c r="C150" s="213" t="s">
        <v>8</v>
      </c>
      <c r="D150" s="213" t="s">
        <v>120</v>
      </c>
      <c r="E150" s="214" t="s">
        <v>194</v>
      </c>
      <c r="F150" s="215" t="s">
        <v>195</v>
      </c>
      <c r="G150" s="216" t="s">
        <v>140</v>
      </c>
      <c r="H150" s="217">
        <v>0.12</v>
      </c>
      <c r="I150" s="218"/>
      <c r="J150" s="219">
        <f>ROUND(I150*H150,2)</f>
        <v>0</v>
      </c>
      <c r="K150" s="220"/>
      <c r="L150" s="42"/>
      <c r="M150" s="221" t="s">
        <v>1</v>
      </c>
      <c r="N150" s="222" t="s">
        <v>42</v>
      </c>
      <c r="O150" s="89"/>
      <c r="P150" s="223">
        <f>O150*H150</f>
        <v>0</v>
      </c>
      <c r="Q150" s="223">
        <v>0</v>
      </c>
      <c r="R150" s="223">
        <f>Q150*H150</f>
        <v>0</v>
      </c>
      <c r="S150" s="223">
        <v>0</v>
      </c>
      <c r="T150" s="224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25" t="s">
        <v>158</v>
      </c>
      <c r="AT150" s="225" t="s">
        <v>120</v>
      </c>
      <c r="AU150" s="225" t="s">
        <v>87</v>
      </c>
      <c r="AY150" s="15" t="s">
        <v>117</v>
      </c>
      <c r="BE150" s="226">
        <f>IF(N150="základní",J150,0)</f>
        <v>0</v>
      </c>
      <c r="BF150" s="226">
        <f>IF(N150="snížená",J150,0)</f>
        <v>0</v>
      </c>
      <c r="BG150" s="226">
        <f>IF(N150="zákl. přenesená",J150,0)</f>
        <v>0</v>
      </c>
      <c r="BH150" s="226">
        <f>IF(N150="sníž. přenesená",J150,0)</f>
        <v>0</v>
      </c>
      <c r="BI150" s="226">
        <f>IF(N150="nulová",J150,0)</f>
        <v>0</v>
      </c>
      <c r="BJ150" s="15" t="s">
        <v>85</v>
      </c>
      <c r="BK150" s="226">
        <f>ROUND(I150*H150,2)</f>
        <v>0</v>
      </c>
      <c r="BL150" s="15" t="s">
        <v>158</v>
      </c>
      <c r="BM150" s="225" t="s">
        <v>196</v>
      </c>
    </row>
    <row r="151" s="2" customFormat="1" ht="24.15" customHeight="1">
      <c r="A151" s="36"/>
      <c r="B151" s="37"/>
      <c r="C151" s="213" t="s">
        <v>158</v>
      </c>
      <c r="D151" s="213" t="s">
        <v>120</v>
      </c>
      <c r="E151" s="214" t="s">
        <v>197</v>
      </c>
      <c r="F151" s="215" t="s">
        <v>198</v>
      </c>
      <c r="G151" s="216" t="s">
        <v>140</v>
      </c>
      <c r="H151" s="217">
        <v>0.12</v>
      </c>
      <c r="I151" s="218"/>
      <c r="J151" s="219">
        <f>ROUND(I151*H151,2)</f>
        <v>0</v>
      </c>
      <c r="K151" s="220"/>
      <c r="L151" s="42"/>
      <c r="M151" s="221" t="s">
        <v>1</v>
      </c>
      <c r="N151" s="222" t="s">
        <v>42</v>
      </c>
      <c r="O151" s="89"/>
      <c r="P151" s="223">
        <f>O151*H151</f>
        <v>0</v>
      </c>
      <c r="Q151" s="223">
        <v>0</v>
      </c>
      <c r="R151" s="223">
        <f>Q151*H151</f>
        <v>0</v>
      </c>
      <c r="S151" s="223">
        <v>0</v>
      </c>
      <c r="T151" s="224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25" t="s">
        <v>158</v>
      </c>
      <c r="AT151" s="225" t="s">
        <v>120</v>
      </c>
      <c r="AU151" s="225" t="s">
        <v>87</v>
      </c>
      <c r="AY151" s="15" t="s">
        <v>117</v>
      </c>
      <c r="BE151" s="226">
        <f>IF(N151="základní",J151,0)</f>
        <v>0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5" t="s">
        <v>85</v>
      </c>
      <c r="BK151" s="226">
        <f>ROUND(I151*H151,2)</f>
        <v>0</v>
      </c>
      <c r="BL151" s="15" t="s">
        <v>158</v>
      </c>
      <c r="BM151" s="225" t="s">
        <v>199</v>
      </c>
    </row>
    <row r="152" s="12" customFormat="1" ht="22.8" customHeight="1">
      <c r="A152" s="12"/>
      <c r="B152" s="197"/>
      <c r="C152" s="198"/>
      <c r="D152" s="199" t="s">
        <v>76</v>
      </c>
      <c r="E152" s="211" t="s">
        <v>200</v>
      </c>
      <c r="F152" s="211" t="s">
        <v>201</v>
      </c>
      <c r="G152" s="198"/>
      <c r="H152" s="198"/>
      <c r="I152" s="201"/>
      <c r="J152" s="212">
        <f>BK152</f>
        <v>0</v>
      </c>
      <c r="K152" s="198"/>
      <c r="L152" s="203"/>
      <c r="M152" s="204"/>
      <c r="N152" s="205"/>
      <c r="O152" s="205"/>
      <c r="P152" s="206">
        <f>SUM(P153:P161)</f>
        <v>0</v>
      </c>
      <c r="Q152" s="205"/>
      <c r="R152" s="206">
        <f>SUM(R153:R161)</f>
        <v>0.010064</v>
      </c>
      <c r="S152" s="205"/>
      <c r="T152" s="207">
        <f>SUM(T153:T161)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08" t="s">
        <v>87</v>
      </c>
      <c r="AT152" s="209" t="s">
        <v>76</v>
      </c>
      <c r="AU152" s="209" t="s">
        <v>85</v>
      </c>
      <c r="AY152" s="208" t="s">
        <v>117</v>
      </c>
      <c r="BK152" s="210">
        <f>SUM(BK153:BK161)</f>
        <v>0</v>
      </c>
    </row>
    <row r="153" s="2" customFormat="1" ht="16.5" customHeight="1">
      <c r="A153" s="36"/>
      <c r="B153" s="37"/>
      <c r="C153" s="213" t="s">
        <v>202</v>
      </c>
      <c r="D153" s="213" t="s">
        <v>120</v>
      </c>
      <c r="E153" s="214" t="s">
        <v>203</v>
      </c>
      <c r="F153" s="215" t="s">
        <v>204</v>
      </c>
      <c r="G153" s="216" t="s">
        <v>165</v>
      </c>
      <c r="H153" s="217">
        <v>85</v>
      </c>
      <c r="I153" s="218"/>
      <c r="J153" s="219">
        <f>ROUND(I153*H153,2)</f>
        <v>0</v>
      </c>
      <c r="K153" s="220"/>
      <c r="L153" s="42"/>
      <c r="M153" s="221" t="s">
        <v>1</v>
      </c>
      <c r="N153" s="222" t="s">
        <v>42</v>
      </c>
      <c r="O153" s="89"/>
      <c r="P153" s="223">
        <f>O153*H153</f>
        <v>0</v>
      </c>
      <c r="Q153" s="223">
        <v>1.0000000000000001E-05</v>
      </c>
      <c r="R153" s="223">
        <f>Q153*H153</f>
        <v>0.00085000000000000006</v>
      </c>
      <c r="S153" s="223">
        <v>0</v>
      </c>
      <c r="T153" s="224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25" t="s">
        <v>158</v>
      </c>
      <c r="AT153" s="225" t="s">
        <v>120</v>
      </c>
      <c r="AU153" s="225" t="s">
        <v>87</v>
      </c>
      <c r="AY153" s="15" t="s">
        <v>117</v>
      </c>
      <c r="BE153" s="226">
        <f>IF(N153="základní",J153,0)</f>
        <v>0</v>
      </c>
      <c r="BF153" s="226">
        <f>IF(N153="snížená",J153,0)</f>
        <v>0</v>
      </c>
      <c r="BG153" s="226">
        <f>IF(N153="zákl. přenesená",J153,0)</f>
        <v>0</v>
      </c>
      <c r="BH153" s="226">
        <f>IF(N153="sníž. přenesená",J153,0)</f>
        <v>0</v>
      </c>
      <c r="BI153" s="226">
        <f>IF(N153="nulová",J153,0)</f>
        <v>0</v>
      </c>
      <c r="BJ153" s="15" t="s">
        <v>85</v>
      </c>
      <c r="BK153" s="226">
        <f>ROUND(I153*H153,2)</f>
        <v>0</v>
      </c>
      <c r="BL153" s="15" t="s">
        <v>158</v>
      </c>
      <c r="BM153" s="225" t="s">
        <v>205</v>
      </c>
    </row>
    <row r="154" s="13" customFormat="1">
      <c r="A154" s="13"/>
      <c r="B154" s="227"/>
      <c r="C154" s="228"/>
      <c r="D154" s="229" t="s">
        <v>126</v>
      </c>
      <c r="E154" s="230" t="s">
        <v>1</v>
      </c>
      <c r="F154" s="231" t="s">
        <v>206</v>
      </c>
      <c r="G154" s="228"/>
      <c r="H154" s="232">
        <v>85</v>
      </c>
      <c r="I154" s="233"/>
      <c r="J154" s="228"/>
      <c r="K154" s="228"/>
      <c r="L154" s="234"/>
      <c r="M154" s="235"/>
      <c r="N154" s="236"/>
      <c r="O154" s="236"/>
      <c r="P154" s="236"/>
      <c r="Q154" s="236"/>
      <c r="R154" s="236"/>
      <c r="S154" s="236"/>
      <c r="T154" s="237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8" t="s">
        <v>126</v>
      </c>
      <c r="AU154" s="238" t="s">
        <v>87</v>
      </c>
      <c r="AV154" s="13" t="s">
        <v>87</v>
      </c>
      <c r="AW154" s="13" t="s">
        <v>32</v>
      </c>
      <c r="AX154" s="13" t="s">
        <v>85</v>
      </c>
      <c r="AY154" s="238" t="s">
        <v>117</v>
      </c>
    </row>
    <row r="155" s="2" customFormat="1" ht="21.75" customHeight="1">
      <c r="A155" s="36"/>
      <c r="B155" s="37"/>
      <c r="C155" s="213" t="s">
        <v>207</v>
      </c>
      <c r="D155" s="213" t="s">
        <v>120</v>
      </c>
      <c r="E155" s="214" t="s">
        <v>208</v>
      </c>
      <c r="F155" s="215" t="s">
        <v>209</v>
      </c>
      <c r="G155" s="216" t="s">
        <v>123</v>
      </c>
      <c r="H155" s="217">
        <v>1.7</v>
      </c>
      <c r="I155" s="218"/>
      <c r="J155" s="219">
        <f>ROUND(I155*H155,2)</f>
        <v>0</v>
      </c>
      <c r="K155" s="220"/>
      <c r="L155" s="42"/>
      <c r="M155" s="221" t="s">
        <v>1</v>
      </c>
      <c r="N155" s="222" t="s">
        <v>42</v>
      </c>
      <c r="O155" s="89"/>
      <c r="P155" s="223">
        <f>O155*H155</f>
        <v>0</v>
      </c>
      <c r="Q155" s="223">
        <v>6.9999999999999994E-05</v>
      </c>
      <c r="R155" s="223">
        <f>Q155*H155</f>
        <v>0.00011899999999999999</v>
      </c>
      <c r="S155" s="223">
        <v>0</v>
      </c>
      <c r="T155" s="224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25" t="s">
        <v>158</v>
      </c>
      <c r="AT155" s="225" t="s">
        <v>120</v>
      </c>
      <c r="AU155" s="225" t="s">
        <v>87</v>
      </c>
      <c r="AY155" s="15" t="s">
        <v>117</v>
      </c>
      <c r="BE155" s="226">
        <f>IF(N155="základní",J155,0)</f>
        <v>0</v>
      </c>
      <c r="BF155" s="226">
        <f>IF(N155="snížená",J155,0)</f>
        <v>0</v>
      </c>
      <c r="BG155" s="226">
        <f>IF(N155="zákl. přenesená",J155,0)</f>
        <v>0</v>
      </c>
      <c r="BH155" s="226">
        <f>IF(N155="sníž. přenesená",J155,0)</f>
        <v>0</v>
      </c>
      <c r="BI155" s="226">
        <f>IF(N155="nulová",J155,0)</f>
        <v>0</v>
      </c>
      <c r="BJ155" s="15" t="s">
        <v>85</v>
      </c>
      <c r="BK155" s="226">
        <f>ROUND(I155*H155,2)</f>
        <v>0</v>
      </c>
      <c r="BL155" s="15" t="s">
        <v>158</v>
      </c>
      <c r="BM155" s="225" t="s">
        <v>210</v>
      </c>
    </row>
    <row r="156" s="2" customFormat="1" ht="24.15" customHeight="1">
      <c r="A156" s="36"/>
      <c r="B156" s="37"/>
      <c r="C156" s="213" t="s">
        <v>211</v>
      </c>
      <c r="D156" s="213" t="s">
        <v>120</v>
      </c>
      <c r="E156" s="214" t="s">
        <v>212</v>
      </c>
      <c r="F156" s="215" t="s">
        <v>213</v>
      </c>
      <c r="G156" s="216" t="s">
        <v>165</v>
      </c>
      <c r="H156" s="217">
        <v>85</v>
      </c>
      <c r="I156" s="218"/>
      <c r="J156" s="219">
        <f>ROUND(I156*H156,2)</f>
        <v>0</v>
      </c>
      <c r="K156" s="220"/>
      <c r="L156" s="42"/>
      <c r="M156" s="221" t="s">
        <v>1</v>
      </c>
      <c r="N156" s="222" t="s">
        <v>42</v>
      </c>
      <c r="O156" s="89"/>
      <c r="P156" s="223">
        <f>O156*H156</f>
        <v>0</v>
      </c>
      <c r="Q156" s="223">
        <v>2.0000000000000002E-05</v>
      </c>
      <c r="R156" s="223">
        <f>Q156*H156</f>
        <v>0.0017000000000000001</v>
      </c>
      <c r="S156" s="223">
        <v>0</v>
      </c>
      <c r="T156" s="224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25" t="s">
        <v>158</v>
      </c>
      <c r="AT156" s="225" t="s">
        <v>120</v>
      </c>
      <c r="AU156" s="225" t="s">
        <v>87</v>
      </c>
      <c r="AY156" s="15" t="s">
        <v>117</v>
      </c>
      <c r="BE156" s="226">
        <f>IF(N156="základní",J156,0)</f>
        <v>0</v>
      </c>
      <c r="BF156" s="226">
        <f>IF(N156="snížená",J156,0)</f>
        <v>0</v>
      </c>
      <c r="BG156" s="226">
        <f>IF(N156="zákl. přenesená",J156,0)</f>
        <v>0</v>
      </c>
      <c r="BH156" s="226">
        <f>IF(N156="sníž. přenesená",J156,0)</f>
        <v>0</v>
      </c>
      <c r="BI156" s="226">
        <f>IF(N156="nulová",J156,0)</f>
        <v>0</v>
      </c>
      <c r="BJ156" s="15" t="s">
        <v>85</v>
      </c>
      <c r="BK156" s="226">
        <f>ROUND(I156*H156,2)</f>
        <v>0</v>
      </c>
      <c r="BL156" s="15" t="s">
        <v>158</v>
      </c>
      <c r="BM156" s="225" t="s">
        <v>214</v>
      </c>
    </row>
    <row r="157" s="2" customFormat="1" ht="33" customHeight="1">
      <c r="A157" s="36"/>
      <c r="B157" s="37"/>
      <c r="C157" s="213" t="s">
        <v>215</v>
      </c>
      <c r="D157" s="213" t="s">
        <v>120</v>
      </c>
      <c r="E157" s="214" t="s">
        <v>216</v>
      </c>
      <c r="F157" s="215" t="s">
        <v>217</v>
      </c>
      <c r="G157" s="216" t="s">
        <v>123</v>
      </c>
      <c r="H157" s="217">
        <v>1.7</v>
      </c>
      <c r="I157" s="218"/>
      <c r="J157" s="219">
        <f>ROUND(I157*H157,2)</f>
        <v>0</v>
      </c>
      <c r="K157" s="220"/>
      <c r="L157" s="42"/>
      <c r="M157" s="221" t="s">
        <v>1</v>
      </c>
      <c r="N157" s="222" t="s">
        <v>42</v>
      </c>
      <c r="O157" s="89"/>
      <c r="P157" s="223">
        <f>O157*H157</f>
        <v>0</v>
      </c>
      <c r="Q157" s="223">
        <v>0.00013999999999999999</v>
      </c>
      <c r="R157" s="223">
        <f>Q157*H157</f>
        <v>0.00023799999999999999</v>
      </c>
      <c r="S157" s="223">
        <v>0</v>
      </c>
      <c r="T157" s="224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25" t="s">
        <v>158</v>
      </c>
      <c r="AT157" s="225" t="s">
        <v>120</v>
      </c>
      <c r="AU157" s="225" t="s">
        <v>87</v>
      </c>
      <c r="AY157" s="15" t="s">
        <v>117</v>
      </c>
      <c r="BE157" s="226">
        <f>IF(N157="základní",J157,0)</f>
        <v>0</v>
      </c>
      <c r="BF157" s="226">
        <f>IF(N157="snížená",J157,0)</f>
        <v>0</v>
      </c>
      <c r="BG157" s="226">
        <f>IF(N157="zákl. přenesená",J157,0)</f>
        <v>0</v>
      </c>
      <c r="BH157" s="226">
        <f>IF(N157="sníž. přenesená",J157,0)</f>
        <v>0</v>
      </c>
      <c r="BI157" s="226">
        <f>IF(N157="nulová",J157,0)</f>
        <v>0</v>
      </c>
      <c r="BJ157" s="15" t="s">
        <v>85</v>
      </c>
      <c r="BK157" s="226">
        <f>ROUND(I157*H157,2)</f>
        <v>0</v>
      </c>
      <c r="BL157" s="15" t="s">
        <v>158</v>
      </c>
      <c r="BM157" s="225" t="s">
        <v>218</v>
      </c>
    </row>
    <row r="158" s="2" customFormat="1" ht="24.15" customHeight="1">
      <c r="A158" s="36"/>
      <c r="B158" s="37"/>
      <c r="C158" s="213" t="s">
        <v>7</v>
      </c>
      <c r="D158" s="213" t="s">
        <v>120</v>
      </c>
      <c r="E158" s="214" t="s">
        <v>219</v>
      </c>
      <c r="F158" s="215" t="s">
        <v>220</v>
      </c>
      <c r="G158" s="216" t="s">
        <v>165</v>
      </c>
      <c r="H158" s="217">
        <v>85</v>
      </c>
      <c r="I158" s="218"/>
      <c r="J158" s="219">
        <f>ROUND(I158*H158,2)</f>
        <v>0</v>
      </c>
      <c r="K158" s="220"/>
      <c r="L158" s="42"/>
      <c r="M158" s="221" t="s">
        <v>1</v>
      </c>
      <c r="N158" s="222" t="s">
        <v>42</v>
      </c>
      <c r="O158" s="89"/>
      <c r="P158" s="223">
        <f>O158*H158</f>
        <v>0</v>
      </c>
      <c r="Q158" s="223">
        <v>6.0000000000000002E-05</v>
      </c>
      <c r="R158" s="223">
        <f>Q158*H158</f>
        <v>0.0051000000000000004</v>
      </c>
      <c r="S158" s="223">
        <v>0</v>
      </c>
      <c r="T158" s="224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25" t="s">
        <v>158</v>
      </c>
      <c r="AT158" s="225" t="s">
        <v>120</v>
      </c>
      <c r="AU158" s="225" t="s">
        <v>87</v>
      </c>
      <c r="AY158" s="15" t="s">
        <v>117</v>
      </c>
      <c r="BE158" s="226">
        <f>IF(N158="základní",J158,0)</f>
        <v>0</v>
      </c>
      <c r="BF158" s="226">
        <f>IF(N158="snížená",J158,0)</f>
        <v>0</v>
      </c>
      <c r="BG158" s="226">
        <f>IF(N158="zákl. přenesená",J158,0)</f>
        <v>0</v>
      </c>
      <c r="BH158" s="226">
        <f>IF(N158="sníž. přenesená",J158,0)</f>
        <v>0</v>
      </c>
      <c r="BI158" s="226">
        <f>IF(N158="nulová",J158,0)</f>
        <v>0</v>
      </c>
      <c r="BJ158" s="15" t="s">
        <v>85</v>
      </c>
      <c r="BK158" s="226">
        <f>ROUND(I158*H158,2)</f>
        <v>0</v>
      </c>
      <c r="BL158" s="15" t="s">
        <v>158</v>
      </c>
      <c r="BM158" s="225" t="s">
        <v>221</v>
      </c>
    </row>
    <row r="159" s="2" customFormat="1" ht="24.15" customHeight="1">
      <c r="A159" s="36"/>
      <c r="B159" s="37"/>
      <c r="C159" s="213" t="s">
        <v>222</v>
      </c>
      <c r="D159" s="213" t="s">
        <v>120</v>
      </c>
      <c r="E159" s="214" t="s">
        <v>223</v>
      </c>
      <c r="F159" s="215" t="s">
        <v>224</v>
      </c>
      <c r="G159" s="216" t="s">
        <v>123</v>
      </c>
      <c r="H159" s="217">
        <v>1.7</v>
      </c>
      <c r="I159" s="218"/>
      <c r="J159" s="219">
        <f>ROUND(I159*H159,2)</f>
        <v>0</v>
      </c>
      <c r="K159" s="220"/>
      <c r="L159" s="42"/>
      <c r="M159" s="221" t="s">
        <v>1</v>
      </c>
      <c r="N159" s="222" t="s">
        <v>42</v>
      </c>
      <c r="O159" s="89"/>
      <c r="P159" s="223">
        <f>O159*H159</f>
        <v>0</v>
      </c>
      <c r="Q159" s="223">
        <v>0.00012</v>
      </c>
      <c r="R159" s="223">
        <f>Q159*H159</f>
        <v>0.000204</v>
      </c>
      <c r="S159" s="223">
        <v>0</v>
      </c>
      <c r="T159" s="224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25" t="s">
        <v>158</v>
      </c>
      <c r="AT159" s="225" t="s">
        <v>120</v>
      </c>
      <c r="AU159" s="225" t="s">
        <v>87</v>
      </c>
      <c r="AY159" s="15" t="s">
        <v>117</v>
      </c>
      <c r="BE159" s="226">
        <f>IF(N159="základní",J159,0)</f>
        <v>0</v>
      </c>
      <c r="BF159" s="226">
        <f>IF(N159="snížená",J159,0)</f>
        <v>0</v>
      </c>
      <c r="BG159" s="226">
        <f>IF(N159="zákl. přenesená",J159,0)</f>
        <v>0</v>
      </c>
      <c r="BH159" s="226">
        <f>IF(N159="sníž. přenesená",J159,0)</f>
        <v>0</v>
      </c>
      <c r="BI159" s="226">
        <f>IF(N159="nulová",J159,0)</f>
        <v>0</v>
      </c>
      <c r="BJ159" s="15" t="s">
        <v>85</v>
      </c>
      <c r="BK159" s="226">
        <f>ROUND(I159*H159,2)</f>
        <v>0</v>
      </c>
      <c r="BL159" s="15" t="s">
        <v>158</v>
      </c>
      <c r="BM159" s="225" t="s">
        <v>225</v>
      </c>
    </row>
    <row r="160" s="2" customFormat="1" ht="24.15" customHeight="1">
      <c r="A160" s="36"/>
      <c r="B160" s="37"/>
      <c r="C160" s="213" t="s">
        <v>226</v>
      </c>
      <c r="D160" s="213" t="s">
        <v>120</v>
      </c>
      <c r="E160" s="214" t="s">
        <v>227</v>
      </c>
      <c r="F160" s="215" t="s">
        <v>228</v>
      </c>
      <c r="G160" s="216" t="s">
        <v>165</v>
      </c>
      <c r="H160" s="217">
        <v>85</v>
      </c>
      <c r="I160" s="218"/>
      <c r="J160" s="219">
        <f>ROUND(I160*H160,2)</f>
        <v>0</v>
      </c>
      <c r="K160" s="220"/>
      <c r="L160" s="42"/>
      <c r="M160" s="221" t="s">
        <v>1</v>
      </c>
      <c r="N160" s="222" t="s">
        <v>42</v>
      </c>
      <c r="O160" s="89"/>
      <c r="P160" s="223">
        <f>O160*H160</f>
        <v>0</v>
      </c>
      <c r="Q160" s="223">
        <v>2.0000000000000002E-05</v>
      </c>
      <c r="R160" s="223">
        <f>Q160*H160</f>
        <v>0.0017000000000000001</v>
      </c>
      <c r="S160" s="223">
        <v>0</v>
      </c>
      <c r="T160" s="224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25" t="s">
        <v>158</v>
      </c>
      <c r="AT160" s="225" t="s">
        <v>120</v>
      </c>
      <c r="AU160" s="225" t="s">
        <v>87</v>
      </c>
      <c r="AY160" s="15" t="s">
        <v>117</v>
      </c>
      <c r="BE160" s="226">
        <f>IF(N160="základní",J160,0)</f>
        <v>0</v>
      </c>
      <c r="BF160" s="226">
        <f>IF(N160="snížená",J160,0)</f>
        <v>0</v>
      </c>
      <c r="BG160" s="226">
        <f>IF(N160="zákl. přenesená",J160,0)</f>
        <v>0</v>
      </c>
      <c r="BH160" s="226">
        <f>IF(N160="sníž. přenesená",J160,0)</f>
        <v>0</v>
      </c>
      <c r="BI160" s="226">
        <f>IF(N160="nulová",J160,0)</f>
        <v>0</v>
      </c>
      <c r="BJ160" s="15" t="s">
        <v>85</v>
      </c>
      <c r="BK160" s="226">
        <f>ROUND(I160*H160,2)</f>
        <v>0</v>
      </c>
      <c r="BL160" s="15" t="s">
        <v>158</v>
      </c>
      <c r="BM160" s="225" t="s">
        <v>229</v>
      </c>
    </row>
    <row r="161" s="2" customFormat="1" ht="33" customHeight="1">
      <c r="A161" s="36"/>
      <c r="B161" s="37"/>
      <c r="C161" s="213" t="s">
        <v>230</v>
      </c>
      <c r="D161" s="213" t="s">
        <v>120</v>
      </c>
      <c r="E161" s="214" t="s">
        <v>231</v>
      </c>
      <c r="F161" s="215" t="s">
        <v>232</v>
      </c>
      <c r="G161" s="216" t="s">
        <v>165</v>
      </c>
      <c r="H161" s="217">
        <v>1.7</v>
      </c>
      <c r="I161" s="218"/>
      <c r="J161" s="219">
        <f>ROUND(I161*H161,2)</f>
        <v>0</v>
      </c>
      <c r="K161" s="220"/>
      <c r="L161" s="42"/>
      <c r="M161" s="250" t="s">
        <v>1</v>
      </c>
      <c r="N161" s="251" t="s">
        <v>42</v>
      </c>
      <c r="O161" s="252"/>
      <c r="P161" s="253">
        <f>O161*H161</f>
        <v>0</v>
      </c>
      <c r="Q161" s="253">
        <v>9.0000000000000006E-05</v>
      </c>
      <c r="R161" s="253">
        <f>Q161*H161</f>
        <v>0.00015300000000000001</v>
      </c>
      <c r="S161" s="253">
        <v>0</v>
      </c>
      <c r="T161" s="254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25" t="s">
        <v>158</v>
      </c>
      <c r="AT161" s="225" t="s">
        <v>120</v>
      </c>
      <c r="AU161" s="225" t="s">
        <v>87</v>
      </c>
      <c r="AY161" s="15" t="s">
        <v>117</v>
      </c>
      <c r="BE161" s="226">
        <f>IF(N161="základní",J161,0)</f>
        <v>0</v>
      </c>
      <c r="BF161" s="226">
        <f>IF(N161="snížená",J161,0)</f>
        <v>0</v>
      </c>
      <c r="BG161" s="226">
        <f>IF(N161="zákl. přenesená",J161,0)</f>
        <v>0</v>
      </c>
      <c r="BH161" s="226">
        <f>IF(N161="sníž. přenesená",J161,0)</f>
        <v>0</v>
      </c>
      <c r="BI161" s="226">
        <f>IF(N161="nulová",J161,0)</f>
        <v>0</v>
      </c>
      <c r="BJ161" s="15" t="s">
        <v>85</v>
      </c>
      <c r="BK161" s="226">
        <f>ROUND(I161*H161,2)</f>
        <v>0</v>
      </c>
      <c r="BL161" s="15" t="s">
        <v>158</v>
      </c>
      <c r="BM161" s="225" t="s">
        <v>233</v>
      </c>
    </row>
    <row r="162" s="2" customFormat="1" ht="6.96" customHeight="1">
      <c r="A162" s="36"/>
      <c r="B162" s="64"/>
      <c r="C162" s="65"/>
      <c r="D162" s="65"/>
      <c r="E162" s="65"/>
      <c r="F162" s="65"/>
      <c r="G162" s="65"/>
      <c r="H162" s="65"/>
      <c r="I162" s="65"/>
      <c r="J162" s="65"/>
      <c r="K162" s="65"/>
      <c r="L162" s="42"/>
      <c r="M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</row>
  </sheetData>
  <sheetProtection sheet="1" autoFilter="0" formatColumns="0" formatRows="0" objects="1" scenarios="1" spinCount="100000" saltValue="+q8IeDyvSjgDVtRTkWPPp+bFVcCO7UDU/xx3TVdVIIVeejsrRaq3iDaTxvd+aFW6JD3M9iV37gyaoP+QNh++Lw==" hashValue="eu6ZoFsb7Ahn3mn5aZOpuiwjow4YrSVwKZ3JB+7yuDYly9IDq7OpBo4FOWXx8vczdIC3vJVREGnDaAJu3cgfZg==" algorithmName="SHA-512" password="CC35"/>
  <autoFilter ref="C121:K161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Jarka-PC\Jarka</dc:creator>
  <cp:lastModifiedBy>Jarka-PC\Jarka</cp:lastModifiedBy>
  <dcterms:created xsi:type="dcterms:W3CDTF">2022-04-14T07:22:06Z</dcterms:created>
  <dcterms:modified xsi:type="dcterms:W3CDTF">2022-04-14T07:22:09Z</dcterms:modified>
</cp:coreProperties>
</file>