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thermoserviscom-my.sharepoint.com/personal/filip_michl_thermoservis_com/Documents/Desktop/"/>
    </mc:Choice>
  </mc:AlternateContent>
  <xr:revisionPtr revIDLastSave="150" documentId="11_A3FE579E585B7AC407281C0B8805C765F5D4CA2F" xr6:coauthVersionLast="47" xr6:coauthVersionMax="47" xr10:uidLastSave="{31D4970F-15BA-4579-9272-68AB7AFBE937}"/>
  <bookViews>
    <workbookView xWindow="-120" yWindow="-120" windowWidth="29040" windowHeight="15840" xr2:uid="{00000000-000D-0000-FFFF-FFFF00000000}"/>
  </bookViews>
  <sheets>
    <sheet name="Rekapitulace stavby" sheetId="1" r:id="rId1"/>
    <sheet name="01 - Uznatelné položky" sheetId="2" r:id="rId2"/>
    <sheet name="02 - Neuznatelné náklady" sheetId="3" r:id="rId3"/>
  </sheets>
  <definedNames>
    <definedName name="_xlnm._FilterDatabase" localSheetId="1" hidden="1">'01 - Uznatelné položky'!$C$128:$K$239</definedName>
    <definedName name="_xlnm._FilterDatabase" localSheetId="2" hidden="1">'02 - Neuznatelné náklady'!$C$120:$K$162</definedName>
    <definedName name="_xlnm.Print_Titles" localSheetId="1">'01 - Uznatelné položky'!$128:$128</definedName>
    <definedName name="_xlnm.Print_Titles" localSheetId="2">'02 - Neuznatelné náklady'!$120:$120</definedName>
    <definedName name="_xlnm.Print_Titles" localSheetId="0">'Rekapitulace stavby'!$92:$92</definedName>
    <definedName name="_xlnm.Print_Area" localSheetId="1">'01 - Uznatelné položky'!$C$4:$J$76,'01 - Uznatelné položky'!$C$82:$J$110,'01 - Uznatelné položky'!$C$116:$K$239</definedName>
    <definedName name="_xlnm.Print_Area" localSheetId="2">'02 - Neuznatelné náklady'!$C$4:$J$76,'02 - Neuznatelné náklady'!$C$82:$J$102,'02 - Neuznatelné náklady'!$C$108:$K$162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7" i="3"/>
  <c r="E18" i="3"/>
  <c r="E15" i="2"/>
  <c r="E18" i="2"/>
  <c r="H215" i="2"/>
  <c r="E113" i="3"/>
  <c r="F115" i="3"/>
  <c r="J118" i="3"/>
  <c r="P123" i="3"/>
  <c r="J124" i="3"/>
  <c r="BE124" i="3" s="1"/>
  <c r="P124" i="3"/>
  <c r="R124" i="3"/>
  <c r="T124" i="3"/>
  <c r="BF124" i="3"/>
  <c r="BG124" i="3"/>
  <c r="BH124" i="3"/>
  <c r="BI124" i="3"/>
  <c r="BK124" i="3"/>
  <c r="J125" i="3"/>
  <c r="BE125" i="3" s="1"/>
  <c r="P125" i="3"/>
  <c r="R125" i="3"/>
  <c r="T125" i="3"/>
  <c r="BF125" i="3"/>
  <c r="BG125" i="3"/>
  <c r="BH125" i="3"/>
  <c r="BI125" i="3"/>
  <c r="BK125" i="3"/>
  <c r="J126" i="3"/>
  <c r="BE126" i="3" s="1"/>
  <c r="P126" i="3"/>
  <c r="R126" i="3"/>
  <c r="T126" i="3"/>
  <c r="BF126" i="3"/>
  <c r="BG126" i="3"/>
  <c r="BH126" i="3"/>
  <c r="BI126" i="3"/>
  <c r="BK126" i="3"/>
  <c r="J127" i="3"/>
  <c r="BE127" i="3" s="1"/>
  <c r="P127" i="3"/>
  <c r="R127" i="3"/>
  <c r="T127" i="3"/>
  <c r="BF127" i="3"/>
  <c r="BG127" i="3"/>
  <c r="BH127" i="3"/>
  <c r="BI127" i="3"/>
  <c r="BK127" i="3"/>
  <c r="J128" i="3"/>
  <c r="BE128" i="3" s="1"/>
  <c r="P128" i="3"/>
  <c r="R128" i="3"/>
  <c r="R123" i="3" s="1"/>
  <c r="T128" i="3"/>
  <c r="T123" i="3" s="1"/>
  <c r="BF128" i="3"/>
  <c r="BG128" i="3"/>
  <c r="BH128" i="3"/>
  <c r="BI128" i="3"/>
  <c r="BK128" i="3"/>
  <c r="J130" i="3"/>
  <c r="BE130" i="3" s="1"/>
  <c r="P130" i="3"/>
  <c r="R130" i="3"/>
  <c r="T130" i="3"/>
  <c r="BF130" i="3"/>
  <c r="BG130" i="3"/>
  <c r="BH130" i="3"/>
  <c r="BI130" i="3"/>
  <c r="BK130" i="3"/>
  <c r="J131" i="3"/>
  <c r="BE131" i="3" s="1"/>
  <c r="P131" i="3"/>
  <c r="R131" i="3"/>
  <c r="T131" i="3"/>
  <c r="BF131" i="3"/>
  <c r="BG131" i="3"/>
  <c r="BH131" i="3"/>
  <c r="BI131" i="3"/>
  <c r="BK131" i="3"/>
  <c r="J132" i="3"/>
  <c r="BE132" i="3" s="1"/>
  <c r="P132" i="3"/>
  <c r="R132" i="3"/>
  <c r="T132" i="3"/>
  <c r="BF132" i="3"/>
  <c r="BG132" i="3"/>
  <c r="BH132" i="3"/>
  <c r="BI132" i="3"/>
  <c r="BK132" i="3"/>
  <c r="J133" i="3"/>
  <c r="BE133" i="3" s="1"/>
  <c r="P133" i="3"/>
  <c r="R133" i="3"/>
  <c r="T133" i="3"/>
  <c r="BF133" i="3"/>
  <c r="BG133" i="3"/>
  <c r="BH133" i="3"/>
  <c r="BI133" i="3"/>
  <c r="BK133" i="3"/>
  <c r="J134" i="3"/>
  <c r="BE134" i="3" s="1"/>
  <c r="P134" i="3"/>
  <c r="R134" i="3"/>
  <c r="T134" i="3"/>
  <c r="BF134" i="3"/>
  <c r="BG134" i="3"/>
  <c r="BH134" i="3"/>
  <c r="BI134" i="3"/>
  <c r="BK134" i="3"/>
  <c r="J136" i="3"/>
  <c r="BE136" i="3" s="1"/>
  <c r="P136" i="3"/>
  <c r="R136" i="3"/>
  <c r="T136" i="3"/>
  <c r="BF136" i="3"/>
  <c r="BG136" i="3"/>
  <c r="BH136" i="3"/>
  <c r="BI136" i="3"/>
  <c r="BK136" i="3"/>
  <c r="J137" i="3"/>
  <c r="BE137" i="3" s="1"/>
  <c r="P137" i="3"/>
  <c r="R137" i="3"/>
  <c r="T137" i="3"/>
  <c r="BF137" i="3"/>
  <c r="BG137" i="3"/>
  <c r="BH137" i="3"/>
  <c r="BI137" i="3"/>
  <c r="BK137" i="3"/>
  <c r="J139" i="3"/>
  <c r="BE139" i="3" s="1"/>
  <c r="P139" i="3"/>
  <c r="R139" i="3"/>
  <c r="T139" i="3"/>
  <c r="BF139" i="3"/>
  <c r="BG139" i="3"/>
  <c r="BH139" i="3"/>
  <c r="BI139" i="3"/>
  <c r="BK139" i="3"/>
  <c r="J140" i="3"/>
  <c r="BE140" i="3" s="1"/>
  <c r="P140" i="3"/>
  <c r="R140" i="3"/>
  <c r="T140" i="3"/>
  <c r="BF140" i="3"/>
  <c r="BG140" i="3"/>
  <c r="BH140" i="3"/>
  <c r="BI140" i="3"/>
  <c r="BK140" i="3"/>
  <c r="J142" i="3"/>
  <c r="BE142" i="3" s="1"/>
  <c r="P142" i="3"/>
  <c r="R142" i="3"/>
  <c r="T142" i="3"/>
  <c r="BF142" i="3"/>
  <c r="BG142" i="3"/>
  <c r="BH142" i="3"/>
  <c r="BI142" i="3"/>
  <c r="BK142" i="3"/>
  <c r="J144" i="3"/>
  <c r="BE144" i="3" s="1"/>
  <c r="P144" i="3"/>
  <c r="R144" i="3"/>
  <c r="T144" i="3"/>
  <c r="BF144" i="3"/>
  <c r="BG144" i="3"/>
  <c r="BH144" i="3"/>
  <c r="BI144" i="3"/>
  <c r="BK144" i="3"/>
  <c r="J145" i="3"/>
  <c r="BE145" i="3" s="1"/>
  <c r="P145" i="3"/>
  <c r="R145" i="3"/>
  <c r="T145" i="3"/>
  <c r="BF145" i="3"/>
  <c r="BG145" i="3"/>
  <c r="BH145" i="3"/>
  <c r="BI145" i="3"/>
  <c r="BK145" i="3"/>
  <c r="J146" i="3"/>
  <c r="BE146" i="3" s="1"/>
  <c r="P146" i="3"/>
  <c r="R146" i="3"/>
  <c r="T146" i="3"/>
  <c r="BF146" i="3"/>
  <c r="BG146" i="3"/>
  <c r="BH146" i="3"/>
  <c r="BI146" i="3"/>
  <c r="BK146" i="3"/>
  <c r="J149" i="3"/>
  <c r="BE149" i="3" s="1"/>
  <c r="P149" i="3"/>
  <c r="R149" i="3"/>
  <c r="T149" i="3"/>
  <c r="BF149" i="3"/>
  <c r="BG149" i="3"/>
  <c r="BH149" i="3"/>
  <c r="BI149" i="3"/>
  <c r="BK149" i="3"/>
  <c r="J150" i="3"/>
  <c r="BE150" i="3" s="1"/>
  <c r="P150" i="3"/>
  <c r="R150" i="3"/>
  <c r="T150" i="3"/>
  <c r="BF150" i="3"/>
  <c r="BG150" i="3"/>
  <c r="BH150" i="3"/>
  <c r="BI150" i="3"/>
  <c r="BK150" i="3"/>
  <c r="J151" i="3"/>
  <c r="BE151" i="3" s="1"/>
  <c r="P151" i="3"/>
  <c r="R151" i="3"/>
  <c r="T151" i="3"/>
  <c r="BF151" i="3"/>
  <c r="BG151" i="3"/>
  <c r="BH151" i="3"/>
  <c r="BI151" i="3"/>
  <c r="BK151" i="3"/>
  <c r="J152" i="3"/>
  <c r="BE152" i="3" s="1"/>
  <c r="P152" i="3"/>
  <c r="R152" i="3"/>
  <c r="T152" i="3"/>
  <c r="BF152" i="3"/>
  <c r="BG152" i="3"/>
  <c r="BH152" i="3"/>
  <c r="BI152" i="3"/>
  <c r="BK152" i="3"/>
  <c r="J153" i="3"/>
  <c r="BE153" i="3" s="1"/>
  <c r="P153" i="3"/>
  <c r="R153" i="3"/>
  <c r="T153" i="3"/>
  <c r="BF153" i="3"/>
  <c r="BG153" i="3"/>
  <c r="BH153" i="3"/>
  <c r="BI153" i="3"/>
  <c r="BK153" i="3"/>
  <c r="J154" i="3"/>
  <c r="BE154" i="3" s="1"/>
  <c r="P154" i="3"/>
  <c r="R154" i="3"/>
  <c r="T154" i="3"/>
  <c r="BF154" i="3"/>
  <c r="BG154" i="3"/>
  <c r="BH154" i="3"/>
  <c r="BI154" i="3"/>
  <c r="BK154" i="3"/>
  <c r="J155" i="3"/>
  <c r="BE155" i="3" s="1"/>
  <c r="P155" i="3"/>
  <c r="R155" i="3"/>
  <c r="T155" i="3"/>
  <c r="BF155" i="3"/>
  <c r="BG155" i="3"/>
  <c r="BH155" i="3"/>
  <c r="BI155" i="3"/>
  <c r="BK155" i="3"/>
  <c r="H156" i="3"/>
  <c r="T156" i="3" s="1"/>
  <c r="P156" i="3"/>
  <c r="BF156" i="3"/>
  <c r="BG156" i="3"/>
  <c r="BH156" i="3"/>
  <c r="BI156" i="3"/>
  <c r="J157" i="3"/>
  <c r="BE157" i="3" s="1"/>
  <c r="P157" i="3"/>
  <c r="R157" i="3"/>
  <c r="T157" i="3"/>
  <c r="BF157" i="3"/>
  <c r="BG157" i="3"/>
  <c r="BH157" i="3"/>
  <c r="BI157" i="3"/>
  <c r="BK157" i="3"/>
  <c r="J158" i="3"/>
  <c r="BE158" i="3" s="1"/>
  <c r="P158" i="3"/>
  <c r="R158" i="3"/>
  <c r="T158" i="3"/>
  <c r="BF158" i="3"/>
  <c r="BG158" i="3"/>
  <c r="BH158" i="3"/>
  <c r="BI158" i="3"/>
  <c r="BK158" i="3"/>
  <c r="J160" i="3"/>
  <c r="BE160" i="3" s="1"/>
  <c r="P160" i="3"/>
  <c r="R160" i="3"/>
  <c r="T160" i="3"/>
  <c r="BF160" i="3"/>
  <c r="BG160" i="3"/>
  <c r="BH160" i="3"/>
  <c r="BI160" i="3"/>
  <c r="BK160" i="3"/>
  <c r="J161" i="3"/>
  <c r="BE161" i="3" s="1"/>
  <c r="P161" i="3"/>
  <c r="R161" i="3"/>
  <c r="T161" i="3"/>
  <c r="BF161" i="3"/>
  <c r="BG161" i="3"/>
  <c r="BH161" i="3"/>
  <c r="BI161" i="3"/>
  <c r="BK161" i="3"/>
  <c r="J162" i="3"/>
  <c r="BE162" i="3" s="1"/>
  <c r="P162" i="3"/>
  <c r="P159" i="3" s="1"/>
  <c r="R162" i="3"/>
  <c r="R159" i="3" s="1"/>
  <c r="T162" i="3"/>
  <c r="T159" i="3" s="1"/>
  <c r="BF162" i="3"/>
  <c r="BG162" i="3"/>
  <c r="BH162" i="3"/>
  <c r="BI162" i="3"/>
  <c r="BK162" i="3"/>
  <c r="H189" i="2"/>
  <c r="H138" i="2"/>
  <c r="BK159" i="3" l="1"/>
  <c r="J159" i="3" s="1"/>
  <c r="BK156" i="3"/>
  <c r="BK143" i="3" s="1"/>
  <c r="J143" i="3" s="1"/>
  <c r="BK123" i="3"/>
  <c r="J123" i="3" s="1"/>
  <c r="R129" i="3"/>
  <c r="BK129" i="3"/>
  <c r="J129" i="3" s="1"/>
  <c r="T129" i="3"/>
  <c r="T143" i="3"/>
  <c r="P143" i="3"/>
  <c r="P122" i="3" s="1"/>
  <c r="P121" i="3" s="1"/>
  <c r="P129" i="3"/>
  <c r="J156" i="3"/>
  <c r="BE156" i="3" s="1"/>
  <c r="R156" i="3"/>
  <c r="R143" i="3" s="1"/>
  <c r="R122" i="3" s="1"/>
  <c r="R121" i="3" s="1"/>
  <c r="BK193" i="2"/>
  <c r="BI193" i="2"/>
  <c r="BH193" i="2"/>
  <c r="BG193" i="2"/>
  <c r="BF193" i="2"/>
  <c r="T193" i="2"/>
  <c r="R193" i="2"/>
  <c r="P193" i="2"/>
  <c r="J193" i="2"/>
  <c r="BE193" i="2" s="1"/>
  <c r="T122" i="3" l="1"/>
  <c r="T121" i="3" s="1"/>
  <c r="BK122" i="3"/>
  <c r="J122" i="3" s="1"/>
  <c r="BK218" i="2"/>
  <c r="BI218" i="2"/>
  <c r="BH218" i="2"/>
  <c r="BG218" i="2"/>
  <c r="BF218" i="2"/>
  <c r="T218" i="2"/>
  <c r="R218" i="2"/>
  <c r="P218" i="2"/>
  <c r="J218" i="2"/>
  <c r="BE218" i="2" s="1"/>
  <c r="BK212" i="2"/>
  <c r="BI212" i="2"/>
  <c r="BH212" i="2"/>
  <c r="BG212" i="2"/>
  <c r="BF212" i="2"/>
  <c r="T212" i="2"/>
  <c r="R212" i="2"/>
  <c r="P212" i="2"/>
  <c r="J212" i="2"/>
  <c r="BE212" i="2" s="1"/>
  <c r="BK156" i="2"/>
  <c r="BI156" i="2"/>
  <c r="BH156" i="2"/>
  <c r="BG156" i="2"/>
  <c r="BF156" i="2"/>
  <c r="T156" i="2"/>
  <c r="R156" i="2"/>
  <c r="P156" i="2"/>
  <c r="J156" i="2"/>
  <c r="BE156" i="2" s="1"/>
  <c r="BK154" i="2"/>
  <c r="BI154" i="2"/>
  <c r="BH154" i="2"/>
  <c r="BG154" i="2"/>
  <c r="BF154" i="2"/>
  <c r="T154" i="2"/>
  <c r="R154" i="2"/>
  <c r="P154" i="2"/>
  <c r="J154" i="2"/>
  <c r="BE154" i="2" s="1"/>
  <c r="BK167" i="2"/>
  <c r="BI167" i="2"/>
  <c r="BH167" i="2"/>
  <c r="BG167" i="2"/>
  <c r="BF167" i="2"/>
  <c r="T167" i="2"/>
  <c r="R167" i="2"/>
  <c r="P167" i="2"/>
  <c r="J167" i="2"/>
  <c r="BE167" i="2" s="1"/>
  <c r="BK176" i="2"/>
  <c r="BI176" i="2"/>
  <c r="BH176" i="2"/>
  <c r="BG176" i="2"/>
  <c r="BF176" i="2"/>
  <c r="T176" i="2"/>
  <c r="R176" i="2"/>
  <c r="P176" i="2"/>
  <c r="J176" i="2"/>
  <c r="BE176" i="2" s="1"/>
  <c r="BK173" i="2"/>
  <c r="BI173" i="2"/>
  <c r="BH173" i="2"/>
  <c r="BG173" i="2"/>
  <c r="BF173" i="2"/>
  <c r="T173" i="2"/>
  <c r="R173" i="2"/>
  <c r="P173" i="2"/>
  <c r="J173" i="2"/>
  <c r="BE173" i="2" s="1"/>
  <c r="BK231" i="2"/>
  <c r="BI231" i="2"/>
  <c r="BH231" i="2"/>
  <c r="BG231" i="2"/>
  <c r="BF231" i="2"/>
  <c r="T231" i="2"/>
  <c r="R231" i="2"/>
  <c r="P231" i="2"/>
  <c r="J231" i="2"/>
  <c r="BE231" i="2" s="1"/>
  <c r="BK229" i="2"/>
  <c r="BI229" i="2"/>
  <c r="BH229" i="2"/>
  <c r="BG229" i="2"/>
  <c r="BF229" i="2"/>
  <c r="T229" i="2"/>
  <c r="R229" i="2"/>
  <c r="P229" i="2"/>
  <c r="J229" i="2"/>
  <c r="BE229" i="2" s="1"/>
  <c r="BK230" i="2"/>
  <c r="BI230" i="2"/>
  <c r="BH230" i="2"/>
  <c r="BG230" i="2"/>
  <c r="BF230" i="2"/>
  <c r="T230" i="2"/>
  <c r="R230" i="2"/>
  <c r="P230" i="2"/>
  <c r="J230" i="2"/>
  <c r="BE230" i="2" s="1"/>
  <c r="BK235" i="2"/>
  <c r="BI235" i="2"/>
  <c r="BH235" i="2"/>
  <c r="BG235" i="2"/>
  <c r="BF235" i="2"/>
  <c r="T235" i="2"/>
  <c r="R235" i="2"/>
  <c r="P235" i="2"/>
  <c r="J235" i="2"/>
  <c r="BE235" i="2" s="1"/>
  <c r="BK236" i="2"/>
  <c r="BI236" i="2"/>
  <c r="BH236" i="2"/>
  <c r="BG236" i="2"/>
  <c r="BF236" i="2"/>
  <c r="T236" i="2"/>
  <c r="R236" i="2"/>
  <c r="P236" i="2"/>
  <c r="J236" i="2"/>
  <c r="BE236" i="2" s="1"/>
  <c r="BK121" i="3" l="1"/>
  <c r="J121" i="3" s="1"/>
  <c r="J37" i="3"/>
  <c r="J36" i="3"/>
  <c r="AY96" i="1"/>
  <c r="J35" i="3"/>
  <c r="AX96" i="1" s="1"/>
  <c r="J92" i="3"/>
  <c r="F89" i="3"/>
  <c r="E87" i="3"/>
  <c r="J21" i="3"/>
  <c r="E21" i="3"/>
  <c r="J117" i="3" s="1"/>
  <c r="J20" i="3"/>
  <c r="J18" i="3"/>
  <c r="F118" i="3"/>
  <c r="J15" i="3"/>
  <c r="E15" i="3"/>
  <c r="F117" i="3" s="1"/>
  <c r="J14" i="3"/>
  <c r="J12" i="3"/>
  <c r="J115" i="3" s="1"/>
  <c r="E7" i="3"/>
  <c r="E111" i="3" s="1"/>
  <c r="J37" i="2"/>
  <c r="J36" i="2"/>
  <c r="AY95" i="1" s="1"/>
  <c r="J35" i="2"/>
  <c r="AX95" i="1" s="1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T211" i="2" s="1"/>
  <c r="R213" i="2"/>
  <c r="R211" i="2" s="1"/>
  <c r="P213" i="2"/>
  <c r="P211" i="2" s="1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J126" i="2"/>
  <c r="F123" i="2"/>
  <c r="E121" i="2"/>
  <c r="J92" i="2"/>
  <c r="F89" i="2"/>
  <c r="E87" i="2"/>
  <c r="J21" i="2"/>
  <c r="E21" i="2"/>
  <c r="J91" i="2" s="1"/>
  <c r="J20" i="2"/>
  <c r="J18" i="2"/>
  <c r="F126" i="2"/>
  <c r="J15" i="2"/>
  <c r="F125" i="2"/>
  <c r="J14" i="2"/>
  <c r="J12" i="2"/>
  <c r="J89" i="2" s="1"/>
  <c r="E7" i="2"/>
  <c r="E119" i="2" s="1"/>
  <c r="L90" i="1"/>
  <c r="AM90" i="1"/>
  <c r="AM89" i="1"/>
  <c r="L89" i="1"/>
  <c r="AM87" i="1"/>
  <c r="L87" i="1"/>
  <c r="L85" i="1"/>
  <c r="L84" i="1"/>
  <c r="BK221" i="2"/>
  <c r="J216" i="2"/>
  <c r="J208" i="2"/>
  <c r="BK202" i="2"/>
  <c r="BK189" i="2"/>
  <c r="J177" i="2"/>
  <c r="J161" i="2"/>
  <c r="J151" i="2"/>
  <c r="J137" i="2"/>
  <c r="BK132" i="2"/>
  <c r="J219" i="2"/>
  <c r="BK213" i="2"/>
  <c r="BK211" i="2" s="1"/>
  <c r="J202" i="2"/>
  <c r="J198" i="2"/>
  <c r="BK180" i="2"/>
  <c r="J192" i="2"/>
  <c r="J171" i="2"/>
  <c r="J146" i="2"/>
  <c r="J135" i="2"/>
  <c r="J191" i="2"/>
  <c r="BK182" i="2"/>
  <c r="J170" i="2"/>
  <c r="J159" i="2"/>
  <c r="BK146" i="2"/>
  <c r="BK140" i="2"/>
  <c r="J132" i="2"/>
  <c r="J234" i="2"/>
  <c r="BK233" i="2"/>
  <c r="BK217" i="2"/>
  <c r="J206" i="2"/>
  <c r="J197" i="2"/>
  <c r="J185" i="2"/>
  <c r="BK170" i="2"/>
  <c r="BK159" i="2"/>
  <c r="J149" i="2"/>
  <c r="J140" i="2"/>
  <c r="J134" i="2"/>
  <c r="J233" i="2"/>
  <c r="J221" i="2"/>
  <c r="BK216" i="2"/>
  <c r="BK208" i="2"/>
  <c r="BK203" i="2"/>
  <c r="J194" i="2"/>
  <c r="BK177" i="2"/>
  <c r="J139" i="2"/>
  <c r="J199" i="2"/>
  <c r="J190" i="2"/>
  <c r="J179" i="2"/>
  <c r="BK148" i="2"/>
  <c r="BK134" i="2"/>
  <c r="BK190" i="2"/>
  <c r="J180" i="2"/>
  <c r="BK161" i="2"/>
  <c r="J148" i="2"/>
  <c r="BK138" i="2"/>
  <c r="BK219" i="2"/>
  <c r="J213" i="2"/>
  <c r="J205" i="2"/>
  <c r="BK201" i="2"/>
  <c r="BK196" i="2"/>
  <c r="J182" i="2"/>
  <c r="J152" i="2"/>
  <c r="J138" i="2"/>
  <c r="J133" i="2"/>
  <c r="BK234" i="2"/>
  <c r="J226" i="2"/>
  <c r="J215" i="2"/>
  <c r="BK206" i="2"/>
  <c r="J201" i="2"/>
  <c r="BK191" i="2"/>
  <c r="BK171" i="2"/>
  <c r="BK133" i="2"/>
  <c r="J196" i="2"/>
  <c r="BK185" i="2"/>
  <c r="J158" i="2"/>
  <c r="J142" i="2"/>
  <c r="BK194" i="2"/>
  <c r="J189" i="2"/>
  <c r="J174" i="2"/>
  <c r="BK162" i="2"/>
  <c r="BK152" i="2"/>
  <c r="BK143" i="2"/>
  <c r="BK139" i="2"/>
  <c r="BK135" i="2"/>
  <c r="BK226" i="2"/>
  <c r="BK215" i="2"/>
  <c r="BK209" i="2"/>
  <c r="J203" i="2"/>
  <c r="BK198" i="2"/>
  <c r="BK188" i="2"/>
  <c r="J162" i="2"/>
  <c r="BK158" i="2"/>
  <c r="J143" i="2"/>
  <c r="J136" i="2"/>
  <c r="AS94" i="1"/>
  <c r="J217" i="2"/>
  <c r="J209" i="2"/>
  <c r="BK205" i="2"/>
  <c r="BK199" i="2"/>
  <c r="J188" i="2"/>
  <c r="J166" i="2"/>
  <c r="BK197" i="2"/>
  <c r="BK187" i="2"/>
  <c r="BK174" i="2"/>
  <c r="BK149" i="2"/>
  <c r="BK137" i="2"/>
  <c r="BK192" i="2"/>
  <c r="J187" i="2"/>
  <c r="BK179" i="2"/>
  <c r="BK166" i="2"/>
  <c r="BK151" i="2"/>
  <c r="BK142" i="2"/>
  <c r="BK136" i="2"/>
  <c r="J99" i="3" l="1"/>
  <c r="BK169" i="2"/>
  <c r="J169" i="2" s="1"/>
  <c r="J101" i="2" s="1"/>
  <c r="J100" i="3"/>
  <c r="BK175" i="2"/>
  <c r="J175" i="2" s="1"/>
  <c r="J102" i="2" s="1"/>
  <c r="BK131" i="2"/>
  <c r="J131" i="2" s="1"/>
  <c r="J98" i="2" s="1"/>
  <c r="BK141" i="2"/>
  <c r="J141" i="2" s="1"/>
  <c r="J99" i="2" s="1"/>
  <c r="BK150" i="2"/>
  <c r="J150" i="2" s="1"/>
  <c r="J100" i="2" s="1"/>
  <c r="BK195" i="2"/>
  <c r="J195" i="2" s="1"/>
  <c r="J103" i="2" s="1"/>
  <c r="BK200" i="2"/>
  <c r="J200" i="2" s="1"/>
  <c r="J104" i="2" s="1"/>
  <c r="T204" i="2"/>
  <c r="BK214" i="2"/>
  <c r="J214" i="2" s="1"/>
  <c r="BK220" i="2"/>
  <c r="J220" i="2" s="1"/>
  <c r="T228" i="2"/>
  <c r="P131" i="2"/>
  <c r="P141" i="2"/>
  <c r="T150" i="2"/>
  <c r="R169" i="2"/>
  <c r="R175" i="2"/>
  <c r="T195" i="2"/>
  <c r="T200" i="2"/>
  <c r="P204" i="2"/>
  <c r="P214" i="2"/>
  <c r="P220" i="2"/>
  <c r="R131" i="2"/>
  <c r="R141" i="2"/>
  <c r="P150" i="2"/>
  <c r="T169" i="2"/>
  <c r="T175" i="2"/>
  <c r="P195" i="2"/>
  <c r="R200" i="2"/>
  <c r="R204" i="2"/>
  <c r="R214" i="2"/>
  <c r="T220" i="2"/>
  <c r="R228" i="2"/>
  <c r="T131" i="2"/>
  <c r="T141" i="2"/>
  <c r="R150" i="2"/>
  <c r="P169" i="2"/>
  <c r="P175" i="2"/>
  <c r="R195" i="2"/>
  <c r="P200" i="2"/>
  <c r="BK204" i="2"/>
  <c r="J204" i="2" s="1"/>
  <c r="J105" i="2" s="1"/>
  <c r="T214" i="2"/>
  <c r="R220" i="2"/>
  <c r="P228" i="2"/>
  <c r="J211" i="2"/>
  <c r="J106" i="2" s="1"/>
  <c r="J98" i="3"/>
  <c r="J101" i="3"/>
  <c r="F92" i="3"/>
  <c r="J89" i="3"/>
  <c r="J91" i="3"/>
  <c r="E85" i="3"/>
  <c r="F91" i="3"/>
  <c r="J123" i="2"/>
  <c r="BE133" i="2"/>
  <c r="BE137" i="2"/>
  <c r="BE143" i="2"/>
  <c r="BE148" i="2"/>
  <c r="BE149" i="2"/>
  <c r="BE162" i="2"/>
  <c r="BE170" i="2"/>
  <c r="BE174" i="2"/>
  <c r="BE187" i="2"/>
  <c r="E85" i="2"/>
  <c r="F92" i="2"/>
  <c r="J125" i="2"/>
  <c r="BE132" i="2"/>
  <c r="BE142" i="2"/>
  <c r="BE146" i="2"/>
  <c r="BE151" i="2"/>
  <c r="BE159" i="2"/>
  <c r="BE179" i="2"/>
  <c r="BE180" i="2"/>
  <c r="BE182" i="2"/>
  <c r="BE188" i="2"/>
  <c r="BE196" i="2"/>
  <c r="BE198" i="2"/>
  <c r="F91" i="2"/>
  <c r="BE135" i="2"/>
  <c r="BE136" i="2"/>
  <c r="BE139" i="2"/>
  <c r="BE140" i="2"/>
  <c r="BE166" i="2"/>
  <c r="BE177" i="2"/>
  <c r="BE185" i="2"/>
  <c r="BE189" i="2"/>
  <c r="BE199" i="2"/>
  <c r="BE202" i="2"/>
  <c r="BE203" i="2"/>
  <c r="BE205" i="2"/>
  <c r="BE206" i="2"/>
  <c r="BE209" i="2"/>
  <c r="BE213" i="2"/>
  <c r="BE215" i="2"/>
  <c r="BE216" i="2"/>
  <c r="BE217" i="2"/>
  <c r="BE219" i="2"/>
  <c r="BE221" i="2"/>
  <c r="BE233" i="2"/>
  <c r="BE134" i="2"/>
  <c r="BE138" i="2"/>
  <c r="BE152" i="2"/>
  <c r="BE158" i="2"/>
  <c r="BE161" i="2"/>
  <c r="BE171" i="2"/>
  <c r="BE190" i="2"/>
  <c r="BE191" i="2"/>
  <c r="BE192" i="2"/>
  <c r="BE194" i="2"/>
  <c r="BE197" i="2"/>
  <c r="BE201" i="2"/>
  <c r="BE208" i="2"/>
  <c r="BE226" i="2"/>
  <c r="BE234" i="2"/>
  <c r="F35" i="2"/>
  <c r="BB95" i="1" s="1"/>
  <c r="F34" i="3"/>
  <c r="BA96" i="1" s="1"/>
  <c r="F37" i="3"/>
  <c r="BD96" i="1" s="1"/>
  <c r="J34" i="2"/>
  <c r="AW95" i="1" s="1"/>
  <c r="F35" i="3"/>
  <c r="BB96" i="1" s="1"/>
  <c r="F34" i="2"/>
  <c r="BA95" i="1" s="1"/>
  <c r="J34" i="3"/>
  <c r="AW96" i="1" s="1"/>
  <c r="F36" i="3"/>
  <c r="BC96" i="1" s="1"/>
  <c r="F37" i="2"/>
  <c r="BD95" i="1" s="1"/>
  <c r="F36" i="2"/>
  <c r="BC95" i="1" s="1"/>
  <c r="J108" i="2" l="1"/>
  <c r="J107" i="2"/>
  <c r="AU96" i="1"/>
  <c r="T130" i="2"/>
  <c r="T129" i="2" s="1"/>
  <c r="P130" i="2"/>
  <c r="P129" i="2" s="1"/>
  <c r="AU95" i="1" s="1"/>
  <c r="R130" i="2"/>
  <c r="R129" i="2" s="1"/>
  <c r="J97" i="3"/>
  <c r="BA94" i="1"/>
  <c r="W30" i="1" s="1"/>
  <c r="BC94" i="1"/>
  <c r="AY94" i="1" s="1"/>
  <c r="J33" i="3"/>
  <c r="AV96" i="1" s="1"/>
  <c r="AT96" i="1" s="1"/>
  <c r="BD94" i="1"/>
  <c r="W33" i="1" s="1"/>
  <c r="F33" i="3"/>
  <c r="AZ96" i="1" s="1"/>
  <c r="BB94" i="1"/>
  <c r="W31" i="1" s="1"/>
  <c r="BK237" i="2" l="1"/>
  <c r="J237" i="2"/>
  <c r="BE237" i="2" s="1"/>
  <c r="J239" i="2"/>
  <c r="BE239" i="2" s="1"/>
  <c r="BK239" i="2"/>
  <c r="BK238" i="2"/>
  <c r="J238" i="2"/>
  <c r="BE238" i="2" s="1"/>
  <c r="AU94" i="1"/>
  <c r="J96" i="3"/>
  <c r="AW94" i="1"/>
  <c r="AK30" i="1" s="1"/>
  <c r="W32" i="1"/>
  <c r="AX94" i="1"/>
  <c r="BK228" i="2" l="1"/>
  <c r="J228" i="2" s="1"/>
  <c r="J109" i="2" s="1"/>
  <c r="BK130" i="2"/>
  <c r="F33" i="2"/>
  <c r="AZ95" i="1" s="1"/>
  <c r="AZ94" i="1" s="1"/>
  <c r="W29" i="1" s="1"/>
  <c r="J33" i="2"/>
  <c r="AV95" i="1" s="1"/>
  <c r="AT95" i="1" s="1"/>
  <c r="J30" i="3"/>
  <c r="AG96" i="1" s="1"/>
  <c r="AV94" i="1" l="1"/>
  <c r="AK29" i="1" s="1"/>
  <c r="J130" i="2"/>
  <c r="J97" i="2" s="1"/>
  <c r="BK129" i="2"/>
  <c r="J129" i="2" s="1"/>
  <c r="J39" i="3"/>
  <c r="AN96" i="1"/>
  <c r="J30" i="2" l="1"/>
  <c r="J96" i="2"/>
  <c r="AT94" i="1"/>
  <c r="AG95" i="1" l="1"/>
  <c r="J39" i="2"/>
  <c r="V39" i="2" s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<sst xmlns="http://schemas.openxmlformats.org/spreadsheetml/2006/main" count="2095" uniqueCount="432">
  <si>
    <t>Export Komplet</t>
  </si>
  <si>
    <t/>
  </si>
  <si>
    <t>2.0</t>
  </si>
  <si>
    <t>False</t>
  </si>
  <si>
    <t>{2b7221ef-a603-409b-a7ec-b49fae6faa25}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</si>
  <si>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</si>
  <si>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</si>
  <si>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</si>
  <si>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</si>
  <si>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</si>
  <si>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</si>
  <si>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</si>
  <si>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</si>
  <si>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20210394</t>
  </si>
  <si>
    <t>Stavba:</t>
  </si>
  <si>
    <t>KSO:</t>
  </si>
  <si>
    <t>CC-CZ:</t>
  </si>
  <si>
    <t>Místo:</t>
  </si>
  <si>
    <t>Chleby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</si>
  <si>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</si>
  <si>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</si>
  <si>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</si>
  <si>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</si>
  <si>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</si>
  <si>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</si>
  <si>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</si>
  <si>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</si>
  <si>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</si>
  <si>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</si>
  <si>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</si>
  <si>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</si>
  <si>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</si>
  <si>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</si>
  <si>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</si>
  <si>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</si>
  <si>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</si>
  <si>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</si>
  <si>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</si>
  <si>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</si>
  <si>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</si>
  <si>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</si>
  <si>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</si>
  <si>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</si>
  <si>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</si>
  <si>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</si>
  <si>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</si>
  <si>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</si>
  <si>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</si>
  <si>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</si>
  <si>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</si>
  <si>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</si>
  <si>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</si>
  <si>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</si>
  <si>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</si>
  <si>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</si>
  <si>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</si>
  <si>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</si>
  <si>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</si>
  <si>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</si>
  <si>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</si>
  <si>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</si>
  <si>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</si>
  <si>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</si>
  <si>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</si>
  <si>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</si>
  <si>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</si>
  <si>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</si>
  <si>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</si>
  <si>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</si>
  <si>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</si>
  <si>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</si>
  <si>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</si>
  <si>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</si>
  <si>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</si>
  <si>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Uznatelné položky</t>
  </si>
  <si>
    <t>STA</t>
  </si>
  <si>
    <t>1</t>
  </si>
  <si>
    <t>{bf8abd28-040d-4253-9790-b3ce41f398ab}</t>
  </si>
  <si>
    <t>2</t>
  </si>
  <si>
    <t>02</t>
  </si>
  <si>
    <t>Neuznatelné náklady</t>
  </si>
  <si>
    <t>{eaf455e9-53d4-46b1-8f32-fb077a9c9939}</t>
  </si>
  <si>
    <t>KRYCÍ LIST SOUPISU PRACÍ</t>
  </si>
  <si>
    <t>Objekt:</t>
  </si>
  <si>
    <t>01 - Uznatelné položky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</si>
  <si>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</si>
  <si>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</si>
  <si>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</si>
  <si>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</si>
  <si>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</si>
  <si>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</si>
  <si>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</si>
  <si>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</si>
  <si>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59 - Kryty pozemních komunikací ploch dlážděné</t>
  </si>
  <si>
    <t xml:space="preserve">    56 - Zpevnění krajnic</t>
  </si>
  <si>
    <t xml:space="preserve">    8 - Trubní vedení</t>
  </si>
  <si>
    <t xml:space="preserve">    89 - Uliční vpustě</t>
  </si>
  <si>
    <t xml:space="preserve">    913 - Řezaná spára</t>
  </si>
  <si>
    <t xml:space="preserve">    916 - Obruby</t>
  </si>
  <si>
    <t xml:space="preserve">    96 - Bourání konstrukcí</t>
  </si>
  <si>
    <t xml:space="preserve">    997 - Přesun sutě</t>
  </si>
  <si>
    <t xml:space="preserve">    998 - Přesun hmot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</si>
  <si>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</si>
  <si>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</si>
  <si>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</si>
  <si>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</si>
  <si>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</si>
  <si>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</si>
  <si>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</si>
  <si>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</si>
  <si>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</si>
  <si>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</si>
  <si>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</si>
  <si>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</si>
  <si>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</si>
  <si>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</si>
  <si>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</si>
  <si>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</si>
  <si>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</si>
  <si>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</si>
  <si>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</si>
  <si>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</si>
  <si>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</si>
  <si>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</si>
  <si>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4</t>
  </si>
  <si>
    <t>1691012887</t>
  </si>
  <si>
    <t>162702111</t>
  </si>
  <si>
    <t>Vodorovné přemístění drnu bez naložení se složením přes 5000 do 6000 m</t>
  </si>
  <si>
    <t>499543197</t>
  </si>
  <si>
    <t>3</t>
  </si>
  <si>
    <t>167102111</t>
  </si>
  <si>
    <t>Nakládání drnu ze skládky</t>
  </si>
  <si>
    <t>1286579544</t>
  </si>
  <si>
    <t>122251104</t>
  </si>
  <si>
    <t>Odkopávky a prokopávky nezapažené v hornině třídy těžitelnosti I skupiny 3 objem do 500 m3 strojně</t>
  </si>
  <si>
    <t>m3</t>
  </si>
  <si>
    <t>-210104062</t>
  </si>
  <si>
    <t>5</t>
  </si>
  <si>
    <t>162751117</t>
  </si>
  <si>
    <t>Vodorovné přemístění přes 9 000 do 10000 m výkopku/sypaniny z horniny třídy těžitelnosti I skupiny 1 až 3</t>
  </si>
  <si>
    <t>-1424657833</t>
  </si>
  <si>
    <t>6</t>
  </si>
  <si>
    <t>167151111</t>
  </si>
  <si>
    <t>Nakládání výkopku z hornin třídy těžitelnosti I skupiny 1 až 3 přes 100 m3</t>
  </si>
  <si>
    <t>-1313914501</t>
  </si>
  <si>
    <t>7</t>
  </si>
  <si>
    <t>2108709116</t>
  </si>
  <si>
    <t>8</t>
  </si>
  <si>
    <t>171251201</t>
  </si>
  <si>
    <t>Uložení sypaniny na skládky nebo meziskládky</t>
  </si>
  <si>
    <t>-534636340</t>
  </si>
  <si>
    <t>9</t>
  </si>
  <si>
    <t>561011111</t>
  </si>
  <si>
    <t>Zřízení podkladu ze zeminy upravené vápnem, cementem, směsnými pojivy tl do 150 mm pl do 1000 m2</t>
  </si>
  <si>
    <t>2113175516</t>
  </si>
  <si>
    <t>Komunikace pozemní</t>
  </si>
  <si>
    <t>10</t>
  </si>
  <si>
    <t>M</t>
  </si>
  <si>
    <t>58530170</t>
  </si>
  <si>
    <t>vápno nehašené CL 90-Q pro úpravu zemin standardní</t>
  </si>
  <si>
    <t>t</t>
  </si>
  <si>
    <t>-101818409</t>
  </si>
  <si>
    <t>11</t>
  </si>
  <si>
    <t>564801112</t>
  </si>
  <si>
    <t>Podklad ze štěrkodrtě ŠD tl 40 mm</t>
  </si>
  <si>
    <t>455743723</t>
  </si>
  <si>
    <t>VV</t>
  </si>
  <si>
    <t>Mezisoučet</t>
  </si>
  <si>
    <t>12</t>
  </si>
  <si>
    <t>564861111</t>
  </si>
  <si>
    <t>Podklad ze štěrkodrtě ŠD tl 200 mm</t>
  </si>
  <si>
    <t>-1837577755</t>
  </si>
  <si>
    <t>13</t>
  </si>
  <si>
    <t>567122114</t>
  </si>
  <si>
    <t>Podklad ze směsi stmelené cementem SC C 8/10 (KSC I) tl 150 mm</t>
  </si>
  <si>
    <t>924756195</t>
  </si>
  <si>
    <t>14</t>
  </si>
  <si>
    <t>181951112</t>
  </si>
  <si>
    <t>Úprava pláně v hornině třídy těžitelnosti I skupiny 1 až 3 se zhutněním strojně</t>
  </si>
  <si>
    <t>707220064</t>
  </si>
  <si>
    <t>59</t>
  </si>
  <si>
    <t>Kryty pozemních komunikací ploch dlážděné</t>
  </si>
  <si>
    <t>596211113</t>
  </si>
  <si>
    <t>Kladení zámkové dlažby komunikací pro pěší tl 60 mm skupiny A pl přes 300 m2</t>
  </si>
  <si>
    <t>1399095301</t>
  </si>
  <si>
    <t>16</t>
  </si>
  <si>
    <t>59245018</t>
  </si>
  <si>
    <t>dlažba tvar obdélník betonová 200x100x60mm přírodní</t>
  </si>
  <si>
    <t>-337044026</t>
  </si>
  <si>
    <t>596211110</t>
  </si>
  <si>
    <t>-337640426</t>
  </si>
  <si>
    <t>18</t>
  </si>
  <si>
    <t>BET.K06N02</t>
  </si>
  <si>
    <t>683051150</t>
  </si>
  <si>
    <t>24*1,03 'Přepočtené koeficientem množství</t>
  </si>
  <si>
    <t>596211211</t>
  </si>
  <si>
    <t>Kladení zámkové dlažby komunikací pro pěší tl 80 mm skupiny A pl přes 50 do 100 m2</t>
  </si>
  <si>
    <t>-40740677</t>
  </si>
  <si>
    <t>59245020</t>
  </si>
  <si>
    <t>420281390</t>
  </si>
  <si>
    <t>596211210</t>
  </si>
  <si>
    <t>Kladení zámkové dlažby komunikací pro pěší tl 80 mm skupiny A pl do 50 m2</t>
  </si>
  <si>
    <t>1534285517</t>
  </si>
  <si>
    <t>59245005</t>
  </si>
  <si>
    <t>799513750</t>
  </si>
  <si>
    <t>56</t>
  </si>
  <si>
    <t>Zpevnění krajnic</t>
  </si>
  <si>
    <t>577144031</t>
  </si>
  <si>
    <t>Asfaltový beton vrstva obrusná ACO 11 (ABS) tř. I tl 50 mm š do 1,5 m z modifikovaného asfaltu</t>
  </si>
  <si>
    <t>986548334</t>
  </si>
  <si>
    <t>569851111</t>
  </si>
  <si>
    <t>Zpevnění krajnic štěrkodrtí tl 150 mm</t>
  </si>
  <si>
    <t>-1664178338</t>
  </si>
  <si>
    <t>240*0,5</t>
  </si>
  <si>
    <t>573231111</t>
  </si>
  <si>
    <t>Postřik živičný spojovací ze silniční emulze v množství 0,70 kg/m2</t>
  </si>
  <si>
    <t>-68976940</t>
  </si>
  <si>
    <t>Trubní vedení</t>
  </si>
  <si>
    <t>132251102</t>
  </si>
  <si>
    <t>Hloubení rýh nezapažených š do 800 mm v hornině třídy těžitelnosti I skupiny 3 objem do 50 m3 strojně</t>
  </si>
  <si>
    <t>-1671861959</t>
  </si>
  <si>
    <t>-1388787224</t>
  </si>
  <si>
    <t>174151101</t>
  </si>
  <si>
    <t>Zásyp jam, šachet rýh nebo kolem objektů sypaninou se zhutněním</t>
  </si>
  <si>
    <t>219839942</t>
  </si>
  <si>
    <t>175151101</t>
  </si>
  <si>
    <t>Obsypání potrubí strojně sypaninou bez prohození, uloženou do 3 m</t>
  </si>
  <si>
    <t>401204652</t>
  </si>
  <si>
    <t>58331200</t>
  </si>
  <si>
    <t>štěrkopísek netříděný zásypový</t>
  </si>
  <si>
    <t>1545394362</t>
  </si>
  <si>
    <t>Vodorovné přemístění do 10000 m výkopku/sypaniny z horniny tř. 1 až 4</t>
  </si>
  <si>
    <t>1903130757</t>
  </si>
  <si>
    <t>Nakládání výkopku z hornin tř. 1 až 4 do 100 m3</t>
  </si>
  <si>
    <t>-1030884962</t>
  </si>
  <si>
    <t>933108633</t>
  </si>
  <si>
    <t>721171907</t>
  </si>
  <si>
    <t>kus</t>
  </si>
  <si>
    <t>-1912497700</t>
  </si>
  <si>
    <t>721171917</t>
  </si>
  <si>
    <t>1928591022</t>
  </si>
  <si>
    <t>721290112</t>
  </si>
  <si>
    <t>m</t>
  </si>
  <si>
    <t>-681179998</t>
  </si>
  <si>
    <t>1128489065</t>
  </si>
  <si>
    <t>89</t>
  </si>
  <si>
    <t>Uliční vpustě</t>
  </si>
  <si>
    <t>Zřízení vpusti kanalizační uliční z betonových dílců typ UV-50 normální</t>
  </si>
  <si>
    <t>315584339</t>
  </si>
  <si>
    <t>59223826</t>
  </si>
  <si>
    <t>vpusť uliční skruž betonová 590x500x50mm</t>
  </si>
  <si>
    <t>688310273</t>
  </si>
  <si>
    <t>koš pozink. C3 DIN 4052, vysoký, pro rám 500/300</t>
  </si>
  <si>
    <t>493689074</t>
  </si>
  <si>
    <t>dno betonové pro uliční vpusť s výtokovým otvorem TBV 600/400 B</t>
  </si>
  <si>
    <t>-1252361927</t>
  </si>
  <si>
    <t>913</t>
  </si>
  <si>
    <t>Řezaná spára</t>
  </si>
  <si>
    <t>919111233</t>
  </si>
  <si>
    <t>Řezání spár pro vytvoření komůrky š 20 mm hl 40 mm pro těsnící zálivku v CB krytu</t>
  </si>
  <si>
    <t>-1142963462</t>
  </si>
  <si>
    <t>919121132</t>
  </si>
  <si>
    <t>Těsnění spár zálivkou za studena pro komůrky š 20 mm hl 40 mm s těsnicím profilem</t>
  </si>
  <si>
    <t>231271784</t>
  </si>
  <si>
    <t>919731122</t>
  </si>
  <si>
    <t>Zarovnání styčné plochy podkladu nebo krytu živičného tl přes 50 do 100 mm</t>
  </si>
  <si>
    <t>-2076522599</t>
  </si>
  <si>
    <t>916</t>
  </si>
  <si>
    <t>Obruby</t>
  </si>
  <si>
    <t>916131113</t>
  </si>
  <si>
    <t>Osazení silničního obrubníku betonového ležatého s boční opěrou do lože z betonu prostého</t>
  </si>
  <si>
    <t>1725055803</t>
  </si>
  <si>
    <t>59217031</t>
  </si>
  <si>
    <t>obrubník betonový silniční 1000x150x250mm</t>
  </si>
  <si>
    <t>-1743203103</t>
  </si>
  <si>
    <t>240*1,02 'Přepočtené koeficientem množství</t>
  </si>
  <si>
    <t>916231113</t>
  </si>
  <si>
    <t>Osazení chodníkového obrubníku betonového ležatého s boční opěrou do lože z betonu prostého</t>
  </si>
  <si>
    <t>1565155407</t>
  </si>
  <si>
    <t>59217023</t>
  </si>
  <si>
    <t>obrubník betonový chodníkový 1000x150x250mm</t>
  </si>
  <si>
    <t>-16123068</t>
  </si>
  <si>
    <t>750*1,02 'Přepočtené koeficientem množství</t>
  </si>
  <si>
    <t>96</t>
  </si>
  <si>
    <t>Bourání konstrukcí</t>
  </si>
  <si>
    <t>113106121</t>
  </si>
  <si>
    <t>Rozebrání dlažeb z betonových nebo kamenných dlaždic komunikací pro pěší ručně</t>
  </si>
  <si>
    <t>-2105757945</t>
  </si>
  <si>
    <t>997</t>
  </si>
  <si>
    <t>Přesun sutě</t>
  </si>
  <si>
    <t>997221579</t>
  </si>
  <si>
    <t>Příplatek ZKD 1 km u vodorovné dopravy vybouraných hmot</t>
  </si>
  <si>
    <t>-1682370617</t>
  </si>
  <si>
    <t>997221571</t>
  </si>
  <si>
    <t>Vodorovná doprava vybouraných hmot do 1 km</t>
  </si>
  <si>
    <t>-1474268612</t>
  </si>
  <si>
    <t>997221612</t>
  </si>
  <si>
    <t>Nakládání vybouraných hmot na dopravní prostředky pro vodorovnou dopravu</t>
  </si>
  <si>
    <t>-1746678636</t>
  </si>
  <si>
    <t>997221615</t>
  </si>
  <si>
    <t>Poplatek za uložení na skládce (skládkovné) stavebního odpadu betonového kód odpadu 17 01 01</t>
  </si>
  <si>
    <t>445137584</t>
  </si>
  <si>
    <t>998</t>
  </si>
  <si>
    <t>Přesun hmot</t>
  </si>
  <si>
    <t>998223011</t>
  </si>
  <si>
    <t>Přesun hmot pro pozemní komunikace s krytem dlážděným</t>
  </si>
  <si>
    <t>-1107873829</t>
  </si>
  <si>
    <t>193,351</t>
  </si>
  <si>
    <t>1,84</t>
  </si>
  <si>
    <t>259,502</t>
  </si>
  <si>
    <t>Součet</t>
  </si>
  <si>
    <t>998225111</t>
  </si>
  <si>
    <t>Přesun hmot pro pozemní komunikace s krytem z kamene, monolitickým betonovým nebo živičným</t>
  </si>
  <si>
    <t>83619370</t>
  </si>
  <si>
    <t>1057,415-454,693</t>
  </si>
  <si>
    <t>VRN</t>
  </si>
  <si>
    <t>Vedlejší rozpočtové náklady</t>
  </si>
  <si>
    <t>012103000</t>
  </si>
  <si>
    <t>Geodetické práce před výstavbou</t>
  </si>
  <si>
    <t>1024</t>
  </si>
  <si>
    <t>40+240+750</t>
  </si>
  <si>
    <t>012303000</t>
  </si>
  <si>
    <t>388417752</t>
  </si>
  <si>
    <t>013254000</t>
  </si>
  <si>
    <t>Dokumentace skutečného provedení stavby</t>
  </si>
  <si>
    <t>ks</t>
  </si>
  <si>
    <t>1387181708</t>
  </si>
  <si>
    <t>030001000</t>
  </si>
  <si>
    <t>Zařízení staveniště</t>
  </si>
  <si>
    <t>%</t>
  </si>
  <si>
    <t>1685856021</t>
  </si>
  <si>
    <t>070001000</t>
  </si>
  <si>
    <t>Provozní vlivy</t>
  </si>
  <si>
    <t>-1546070514</t>
  </si>
  <si>
    <t>080001000</t>
  </si>
  <si>
    <t>Další náklady na pracovníky</t>
  </si>
  <si>
    <t>2040514840</t>
  </si>
  <si>
    <t>02 - Neuznatelné náklady</t>
  </si>
  <si>
    <t xml:space="preserve">    9 - Ostatní konstrukce a práce, bourání</t>
  </si>
  <si>
    <t>-2047419133</t>
  </si>
  <si>
    <t>-1908510893</t>
  </si>
  <si>
    <t>1787264138</t>
  </si>
  <si>
    <t>226129803</t>
  </si>
  <si>
    <t>-137144086</t>
  </si>
  <si>
    <t>986225444</t>
  </si>
  <si>
    <t>596211213</t>
  </si>
  <si>
    <t>Kladení zámkové dlažby komunikací pro pěší tl 80 mm skupiny A pl přes 300 m2</t>
  </si>
  <si>
    <t>-30109072</t>
  </si>
  <si>
    <t>-774146066</t>
  </si>
  <si>
    <t>Ostatní konstrukce a práce, bourání</t>
  </si>
  <si>
    <t>977193702</t>
  </si>
  <si>
    <t>1425541712</t>
  </si>
  <si>
    <t>360*1,02 'Přepočtené koeficientem množství</t>
  </si>
  <si>
    <t>-168910157</t>
  </si>
  <si>
    <t>Vytyčení inženýrských sítí</t>
  </si>
  <si>
    <t>kpl</t>
  </si>
  <si>
    <t>Přechodné dopravní opatření - DIO během výstavby</t>
  </si>
  <si>
    <t>Zkoušky hutnění pláně - statická zkouška</t>
  </si>
  <si>
    <t>Zajištění všech zkoušek a dokladů k řádnému předání stavby</t>
  </si>
  <si>
    <t>Geodetické práce - po dokončení - geodetická dokumentace skutečného provedení, geodetické zaměření</t>
  </si>
  <si>
    <t>Přemístění stávající svislé dopravní značky do velikosti 1 m2 vč. sloupku a patky - komplet</t>
  </si>
  <si>
    <t>899331111</t>
  </si>
  <si>
    <t>Výšková úprava uličního vstupu nebo vpusti do 200 mm zvýšením poklopu</t>
  </si>
  <si>
    <r>
      <rPr>
        <sz val="8"/>
        <color rgb="FFFF0000"/>
        <rFont val="Arial CE"/>
        <charset val="238"/>
      </rPr>
      <t>24</t>
    </r>
    <r>
      <rPr>
        <sz val="8"/>
        <color rgb="FF505050"/>
        <rFont val="Arial CE"/>
      </rPr>
      <t>*1,03 'Přepočtené koeficientem množství</t>
    </r>
  </si>
  <si>
    <t>dlažba tvar obdélník beton. 200x100x60 PRO NEVIDOMÉ/ ČERNÁ</t>
  </si>
  <si>
    <t>dlažba tvar obdélník betonová 200x100x80mm hnědá</t>
  </si>
  <si>
    <t>dlažba tvar obdélník betonová 200x100x80mm bez fazet hnědá</t>
  </si>
  <si>
    <t>dlažba tvar obdélník betonová 200x100x60mm bez fazet přírodní</t>
  </si>
  <si>
    <t>dlažba tvar obdélník beton. 200x100x80 PRO NEVIDOMÉ/ ČERNÁ</t>
  </si>
  <si>
    <r>
      <rPr>
        <sz val="8"/>
        <color rgb="FFFF0000"/>
        <rFont val="Arial CE"/>
        <charset val="238"/>
      </rPr>
      <t>98</t>
    </r>
    <r>
      <rPr>
        <sz val="8"/>
        <color rgb="FF505050"/>
        <rFont val="Arial CE"/>
      </rPr>
      <t>*1,01 'Přepočtené koeficientem množství</t>
    </r>
  </si>
  <si>
    <t>113107183</t>
  </si>
  <si>
    <t>Odstranění podkladu živičného tl 150 mm strojně pl přes 50 do 200 m2</t>
  </si>
  <si>
    <t>Poplatek za uložení na skládce (skládkovné) odpadu asfaltového bez dehtu kód odpadu 170 302</t>
  </si>
  <si>
    <t>Poplatek za uložení na skládce (skládkovné) stavebního odpadu betonového kód odpadu 170 101</t>
  </si>
  <si>
    <t>113107164</t>
  </si>
  <si>
    <t>Odstranění podkladu z kameniva drceného tl 400 mm strojně pl přes 50 do 200 m2</t>
  </si>
  <si>
    <t>113107331</t>
  </si>
  <si>
    <t>Odstranění podkladu z betonu prostého tl 150 mm strojně pl do 50 m2</t>
  </si>
  <si>
    <t>Rozebrání dlažeb komunikací pro pěší z betonových nebo kamenných dlaždic</t>
  </si>
  <si>
    <t>dlažba tvar obdélník betonová 200x100x80mm bezfazetová hnědá</t>
  </si>
  <si>
    <t>596412212</t>
  </si>
  <si>
    <t>Kladení dlažby z vegetačních tvárnic pozemních komunikací tl 80 mm do 300 m2</t>
  </si>
  <si>
    <t>59245004</t>
  </si>
  <si>
    <t>dlažba zatravňovací 24x17x8 cm betonová šedá</t>
  </si>
  <si>
    <t>39*1,01 'Přepočtené koeficientem množství</t>
  </si>
  <si>
    <t>599432111</t>
  </si>
  <si>
    <t>Vyplnění spár dlažby z lomového kamene drobným kamenivem</t>
  </si>
  <si>
    <t>271*1,01 'Přepočtené koeficientem množství</t>
  </si>
  <si>
    <t>181151311</t>
  </si>
  <si>
    <t>Plošná úprava terénu přes 500 m2 zemina tř 1 až 4 nerovnosti do 100 mm v rovinně a svahu do 1:5</t>
  </si>
  <si>
    <t>Rozprostření ornice tl vrstvy do 100 mm pl přes 500 m2 v rovině nebo ve svahu do 1:5</t>
  </si>
  <si>
    <t>zemina vhodná pro terénní úpravy</t>
  </si>
  <si>
    <t>181451131</t>
  </si>
  <si>
    <t>Založení parkového trávníku výsevem plochy přes 1000 m2 v rovině a ve svahu do 1:5</t>
  </si>
  <si>
    <t>00572410</t>
  </si>
  <si>
    <t>osivo směs travní parková</t>
  </si>
  <si>
    <t>kg</t>
  </si>
  <si>
    <r>
      <rPr>
        <sz val="8"/>
        <color rgb="FFFF0000"/>
        <rFont val="Arial CE"/>
        <charset val="238"/>
      </rPr>
      <t>698</t>
    </r>
    <r>
      <rPr>
        <sz val="8"/>
        <color rgb="FF505050"/>
        <rFont val="Arial CE"/>
      </rPr>
      <t>*1,01 'Přepočtené koeficientem množství</t>
    </r>
  </si>
  <si>
    <t>Potrubí z PP vsazení odbočky DN 160 do potrubí DN250</t>
  </si>
  <si>
    <t>Potrubí z PP propojení potrubí DN 250</t>
  </si>
  <si>
    <t>Kanalizační potrubí z tvrdého PVC jednovrstvé tuhost třídy SN8 DN 250</t>
  </si>
  <si>
    <t>Zkouška těsnosti potrubí kanalizace vodou DN 150/DN 250</t>
  </si>
  <si>
    <t>894811261</t>
  </si>
  <si>
    <t>Revizní šachta z PVC typ pravý/přímý/levý, DN 400/200, tlak 40t hl od 910 do 1280 mm</t>
  </si>
  <si>
    <t>698+24+24+98+24+24</t>
  </si>
  <si>
    <t>94*0,6*1,0</t>
  </si>
  <si>
    <t>94-20,6</t>
  </si>
  <si>
    <t>94*0,6*0,4</t>
  </si>
  <si>
    <t>22.6*2 'Přepočtené koeficientem množství</t>
  </si>
  <si>
    <t>Poplatek za uložení zeminy a kamení na recyklační skládce (skládkovné) kód odpadu 17 05 04</t>
  </si>
  <si>
    <t>171201231</t>
  </si>
  <si>
    <t>914111119VL</t>
  </si>
  <si>
    <t>167151101</t>
  </si>
  <si>
    <t>871365221</t>
  </si>
  <si>
    <t>59223874</t>
  </si>
  <si>
    <t>895941111VL</t>
  </si>
  <si>
    <t>59223850VL</t>
  </si>
  <si>
    <t>Poplatek za uložení na skládce (skládkovné) odpadu asfaltového bez dehtu kód odpadu 17 03 02</t>
  </si>
  <si>
    <t>997221645</t>
  </si>
  <si>
    <t>99911VL</t>
  </si>
  <si>
    <t>99921VL</t>
  </si>
  <si>
    <t>99951VL</t>
  </si>
  <si>
    <t>99961VL</t>
  </si>
  <si>
    <t>10364100</t>
  </si>
  <si>
    <t>181301111VL</t>
  </si>
  <si>
    <t>Filip Michl</t>
  </si>
  <si>
    <t>Obec Chleby, Průběžná 100, 289 31 Chleby</t>
  </si>
  <si>
    <t>neplátci</t>
  </si>
  <si>
    <t>CZ7811053305</t>
  </si>
  <si>
    <t>Ing. Hynek Seiner</t>
  </si>
  <si>
    <t xml:space="preserve"> Jana Zajíce 986, 530 12 Pardubice</t>
  </si>
  <si>
    <t>Výstavba chodníku v ulici Průběžná a Oskořínská v obci Chleby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</si>
</sst>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Arial CE"/>
      <charset val="238"/>
    </font>
    <font>
      <sz val="8"/>
      <color rgb="FF505050"/>
      <name val="Arial CE"/>
      <charset val="238"/>
    </font>
    <font>
      <i/>
      <sz val="9"/>
      <name val="Arial CE"/>
    </font>
    <font>
      <sz val="8"/>
      <color rgb="FFFF0000"/>
      <name val="Arial CE"/>
      <family val="2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left" vertical="center" wrapText="1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0" fillId="0" borderId="0" xfId="0" applyNumberFormat="1"/>
    <xf numFmtId="4" fontId="8" fillId="0" borderId="3" xfId="0" applyNumberFormat="1" applyFont="1" applyBorder="1"/>
    <xf numFmtId="14" fontId="2" fillId="0" borderId="0" xfId="0" applyNumberFormat="1" applyFont="1" applyAlignment="1">
      <alignment horizontal="left" vertical="center"/>
    </xf>
    <xf numFmtId="0" fontId="39" fillId="0" borderId="3" xfId="0" applyFont="1" applyBorder="1" applyAlignment="1">
      <alignment vertical="center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4" fontId="22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20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49" fontId="20" fillId="0" borderId="22" xfId="0" applyNumberFormat="1" applyFont="1" applyBorder="1" applyAlignment="1">
      <alignment horizontal="left" vertical="center" wrapText="1"/>
    </xf>
    <xf numFmtId="49" fontId="32" fillId="0" borderId="22" xfId="0" applyNumberFormat="1" applyFont="1" applyBorder="1" applyAlignment="1">
      <alignment horizontal="left" vertical="center" wrapText="1"/>
    </xf>
    <xf numFmtId="49" fontId="40" fillId="0" borderId="22" xfId="0" applyNumberFormat="1" applyFont="1" applyBorder="1" applyAlignment="1">
      <alignment horizontal="left" vertical="center" wrapText="1"/>
    </xf>
    <xf numFmtId="167" fontId="40" fillId="0" borderId="22" xfId="0" applyNumberFormat="1" applyFont="1" applyBorder="1" applyAlignment="1">
      <alignment vertical="center"/>
    </xf>
    <xf numFmtId="49" fontId="41" fillId="0" borderId="22" xfId="0" applyNumberFormat="1" applyFont="1" applyBorder="1" applyAlignment="1">
      <alignment horizontal="left" vertical="center" wrapText="1"/>
    </xf>
    <xf numFmtId="0" fontId="41" fillId="0" borderId="22" xfId="0" applyFont="1" applyBorder="1" applyAlignment="1">
      <alignment horizontal="center" vertical="center" wrapText="1"/>
    </xf>
    <xf numFmtId="4" fontId="40" fillId="0" borderId="22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43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40" fillId="0" borderId="22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E14" sqref="E14:AI14"/>
    </sheetView>
  </sheetViews>
  <sheetFormatPr defaultRowHeight="11.25" x14ac:dyDescent="0.2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31" t="s">
        <v>5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179" t="s">
        <v>10</v>
      </c>
      <c r="BS4" s="16" t="s">
        <v>11</v>
      </c>
    </row>
    <row r="5" spans="1:74" ht="12" customHeight="1" x14ac:dyDescent="0.2">
      <c r="B5" s="19"/>
      <c r="D5" s="21" t="s">
        <v>12</v>
      </c>
      <c r="K5" s="209" t="s">
        <v>13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R5" s="19"/>
      <c r="BS5" s="16" t="s">
        <v>6</v>
      </c>
    </row>
    <row r="6" spans="1:74" ht="36.950000000000003" customHeight="1" x14ac:dyDescent="0.2">
      <c r="B6" s="19"/>
      <c r="D6" s="23" t="s">
        <v>14</v>
      </c>
      <c r="K6" s="211" t="s">
        <v>431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R6" s="19"/>
      <c r="BS6" s="16" t="s">
        <v>6</v>
      </c>
    </row>
    <row r="7" spans="1:74" ht="12" customHeight="1" x14ac:dyDescent="0.2">
      <c r="B7" s="19"/>
      <c r="D7" s="24" t="s">
        <v>15</v>
      </c>
      <c r="K7" s="22" t="s">
        <v>1</v>
      </c>
      <c r="AK7" s="24" t="s">
        <v>16</v>
      </c>
      <c r="AN7" s="22" t="s">
        <v>1</v>
      </c>
      <c r="AR7" s="19"/>
      <c r="BS7" s="16" t="s">
        <v>6</v>
      </c>
    </row>
    <row r="8" spans="1:74" ht="12" customHeight="1" x14ac:dyDescent="0.2">
      <c r="B8" s="19"/>
      <c r="D8" s="24" t="s">
        <v>17</v>
      </c>
      <c r="K8" s="22" t="s">
        <v>18</v>
      </c>
      <c r="AK8" s="24" t="s">
        <v>19</v>
      </c>
      <c r="AN8" s="141">
        <v>45345</v>
      </c>
      <c r="AR8" s="19"/>
      <c r="BS8" s="16" t="s">
        <v>6</v>
      </c>
    </row>
    <row r="9" spans="1:74" ht="14.45" customHeight="1" x14ac:dyDescent="0.2">
      <c r="B9" s="19"/>
      <c r="AR9" s="19"/>
      <c r="BS9" s="16" t="s">
        <v>6</v>
      </c>
    </row>
    <row r="10" spans="1:74" ht="12" customHeight="1" x14ac:dyDescent="0.2">
      <c r="B10" s="19"/>
      <c r="D10" s="24" t="s">
        <v>20</v>
      </c>
      <c r="AK10" s="24" t="s">
        <v>21</v>
      </c>
      <c r="AN10" s="22">
        <v>876071</v>
      </c>
      <c r="AR10" s="19"/>
      <c r="BS10" s="16" t="s">
        <v>6</v>
      </c>
    </row>
    <row r="11" spans="1:74" ht="18.399999999999999" customHeight="1" x14ac:dyDescent="0.2">
      <c r="B11" s="19"/>
      <c r="E11" s="22" t="s">
        <v>426</v>
      </c>
      <c r="AK11" s="24" t="s">
        <v>22</v>
      </c>
      <c r="AN11" s="22" t="s">
        <v>427</v>
      </c>
      <c r="AR11" s="19"/>
      <c r="BS11" s="16" t="s">
        <v>6</v>
      </c>
    </row>
    <row r="12" spans="1:74" ht="6.95" customHeight="1" x14ac:dyDescent="0.2">
      <c r="B12" s="19"/>
      <c r="AR12" s="19"/>
      <c r="BS12" s="16" t="s">
        <v>6</v>
      </c>
    </row>
    <row r="13" spans="1:74" ht="12" customHeight="1" x14ac:dyDescent="0.2">
      <c r="B13" s="19"/>
      <c r="D13" s="24" t="s">
        <v>23</v>
      </c>
      <c r="AK13" s="194" t="s">
        <v>21</v>
      </c>
      <c r="AL13" s="195"/>
      <c r="AM13" s="195"/>
      <c r="AN13" s="196"/>
      <c r="AR13" s="19"/>
      <c r="BS13" s="16" t="s">
        <v>6</v>
      </c>
    </row>
    <row r="14" spans="1:74" ht="12.75" x14ac:dyDescent="0.2">
      <c r="B14" s="19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K14" s="194" t="s">
        <v>22</v>
      </c>
      <c r="AL14" s="195"/>
      <c r="AM14" s="195"/>
      <c r="AN14" s="196"/>
      <c r="AR14" s="19"/>
      <c r="BS14" s="16" t="s">
        <v>6</v>
      </c>
    </row>
    <row r="15" spans="1:74" ht="6.95" customHeight="1" x14ac:dyDescent="0.2">
      <c r="B15" s="19"/>
      <c r="AK15" s="195"/>
      <c r="AL15" s="195"/>
      <c r="AM15" s="195"/>
      <c r="AN15" s="195"/>
      <c r="AR15" s="19"/>
      <c r="BS15" s="16" t="s">
        <v>3</v>
      </c>
    </row>
    <row r="16" spans="1:74" ht="12" customHeight="1" x14ac:dyDescent="0.2">
      <c r="B16" s="19"/>
      <c r="D16" s="24" t="s">
        <v>24</v>
      </c>
      <c r="AK16" s="24" t="s">
        <v>21</v>
      </c>
      <c r="AN16" s="22">
        <v>74569104</v>
      </c>
      <c r="AR16" s="19"/>
      <c r="BS16" s="16" t="s">
        <v>3</v>
      </c>
    </row>
    <row r="17" spans="2:71" ht="18.399999999999999" customHeight="1" x14ac:dyDescent="0.2">
      <c r="B17" s="19"/>
      <c r="E17" s="22" t="s">
        <v>429</v>
      </c>
      <c r="L17" s="203" t="s">
        <v>430</v>
      </c>
      <c r="AK17" s="24" t="s">
        <v>22</v>
      </c>
      <c r="AN17" s="22" t="s">
        <v>428</v>
      </c>
      <c r="AR17" s="19"/>
      <c r="BS17" s="16" t="s">
        <v>25</v>
      </c>
    </row>
    <row r="18" spans="2:71" ht="6.95" customHeight="1" x14ac:dyDescent="0.2">
      <c r="B18" s="19"/>
      <c r="AR18" s="19"/>
      <c r="BS18" s="16" t="s">
        <v>6</v>
      </c>
    </row>
    <row r="19" spans="2:71" ht="12" customHeight="1" x14ac:dyDescent="0.2">
      <c r="B19" s="19"/>
      <c r="D19" s="24" t="s">
        <v>26</v>
      </c>
      <c r="AK19" s="24" t="s">
        <v>21</v>
      </c>
      <c r="AN19" s="22" t="s">
        <v>1</v>
      </c>
      <c r="AR19" s="19"/>
      <c r="BS19" s="16" t="s">
        <v>6</v>
      </c>
    </row>
    <row r="20" spans="2:71" ht="18.399999999999999" customHeight="1" x14ac:dyDescent="0.2">
      <c r="B20" s="19"/>
      <c r="E20" s="22" t="s">
        <v>425</v>
      </c>
      <c r="AK20" s="24" t="s">
        <v>22</v>
      </c>
      <c r="AN20" s="22" t="s">
        <v>1</v>
      </c>
      <c r="AR20" s="19"/>
      <c r="BS20" s="16" t="s">
        <v>25</v>
      </c>
    </row>
    <row r="21" spans="2:71" ht="6.95" customHeight="1" x14ac:dyDescent="0.2">
      <c r="B21" s="19"/>
      <c r="AR21" s="19"/>
    </row>
    <row r="22" spans="2:71" ht="12" customHeight="1" x14ac:dyDescent="0.2">
      <c r="B22" s="19"/>
      <c r="D22" s="24" t="s">
        <v>27</v>
      </c>
      <c r="AR22" s="19"/>
    </row>
    <row r="23" spans="2:71" ht="14.45" customHeight="1" x14ac:dyDescent="0.2">
      <c r="B23" s="19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9"/>
    </row>
    <row r="24" spans="2:71" ht="6.95" customHeight="1" x14ac:dyDescent="0.2">
      <c r="B24" s="19"/>
      <c r="AR24" s="19"/>
    </row>
    <row r="25" spans="2:71" ht="6.95" customHeight="1" x14ac:dyDescent="0.2">
      <c r="B25" s="1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9"/>
    </row>
    <row r="26" spans="2:71" s="1" customFormat="1" ht="25.9" customHeight="1" x14ac:dyDescent="0.2">
      <c r="B26" s="27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3">
        <f>ROUND(AG94,2)</f>
        <v>0</v>
      </c>
      <c r="AL26" s="214"/>
      <c r="AM26" s="214"/>
      <c r="AN26" s="214"/>
      <c r="AO26" s="214"/>
      <c r="AR26" s="27"/>
    </row>
    <row r="27" spans="2:71" s="1" customFormat="1" ht="6.95" customHeight="1" x14ac:dyDescent="0.2">
      <c r="B27" s="27"/>
      <c r="AR27" s="27"/>
    </row>
    <row r="28" spans="2:71" s="1" customFormat="1" ht="12.75" x14ac:dyDescent="0.2">
      <c r="B28" s="27"/>
      <c r="L28" s="215" t="s">
        <v>29</v>
      </c>
      <c r="M28" s="215"/>
      <c r="N28" s="215"/>
      <c r="O28" s="215"/>
      <c r="P28" s="215"/>
      <c r="W28" s="215" t="s">
        <v>30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31</v>
      </c>
      <c r="AL28" s="215"/>
      <c r="AM28" s="215"/>
      <c r="AN28" s="215"/>
      <c r="AO28" s="215"/>
      <c r="AR28" s="27"/>
    </row>
    <row r="29" spans="2:71" s="2" customFormat="1" ht="14.45" customHeight="1" x14ac:dyDescent="0.2">
      <c r="B29" s="31"/>
      <c r="D29" s="24" t="s">
        <v>32</v>
      </c>
      <c r="F29" s="24" t="s">
        <v>33</v>
      </c>
      <c r="L29" s="219">
        <v>0.21</v>
      </c>
      <c r="M29" s="218"/>
      <c r="N29" s="218"/>
      <c r="O29" s="218"/>
      <c r="P29" s="21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17">
        <f>ROUND(AV94, 2)</f>
        <v>0</v>
      </c>
      <c r="AL29" s="218"/>
      <c r="AM29" s="218"/>
      <c r="AN29" s="218"/>
      <c r="AO29" s="218"/>
      <c r="AR29" s="31"/>
    </row>
    <row r="30" spans="2:71" s="2" customFormat="1" ht="14.45" customHeight="1" x14ac:dyDescent="0.2">
      <c r="B30" s="31"/>
      <c r="F30" s="24" t="s">
        <v>34</v>
      </c>
      <c r="L30" s="219">
        <v>0.12</v>
      </c>
      <c r="M30" s="218"/>
      <c r="N30" s="218"/>
      <c r="O30" s="218"/>
      <c r="P30" s="21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ROUND(AW94, 2)</f>
        <v>0</v>
      </c>
      <c r="AL30" s="218"/>
      <c r="AM30" s="218"/>
      <c r="AN30" s="218"/>
      <c r="AO30" s="218"/>
      <c r="AR30" s="31"/>
    </row>
    <row r="31" spans="2:71" s="2" customFormat="1" ht="14.45" hidden="1" customHeight="1" x14ac:dyDescent="0.2">
      <c r="B31" s="31"/>
      <c r="F31" s="24" t="s">
        <v>35</v>
      </c>
      <c r="L31" s="219">
        <v>0.21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1"/>
    </row>
    <row r="32" spans="2:71" s="2" customFormat="1" ht="14.45" hidden="1" customHeight="1" x14ac:dyDescent="0.2">
      <c r="B32" s="31"/>
      <c r="F32" s="24" t="s">
        <v>36</v>
      </c>
      <c r="L32" s="219">
        <v>0.15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1"/>
    </row>
    <row r="33" spans="2:44" s="2" customFormat="1" ht="14.45" hidden="1" customHeight="1" x14ac:dyDescent="0.2">
      <c r="B33" s="31"/>
      <c r="F33" s="24" t="s">
        <v>37</v>
      </c>
      <c r="L33" s="219">
        <v>0</v>
      </c>
      <c r="M33" s="218"/>
      <c r="N33" s="218"/>
      <c r="O33" s="218"/>
      <c r="P33" s="21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31"/>
    </row>
    <row r="34" spans="2:44" s="1" customFormat="1" ht="6.95" customHeight="1" x14ac:dyDescent="0.2">
      <c r="B34" s="27"/>
      <c r="AR34" s="27"/>
    </row>
    <row r="35" spans="2:44" s="1" customFormat="1" ht="25.9" customHeight="1" x14ac:dyDescent="0.2">
      <c r="B35" s="27"/>
      <c r="C35" s="32"/>
      <c r="D35" s="33" t="s">
        <v>38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39</v>
      </c>
      <c r="U35" s="34"/>
      <c r="V35" s="34"/>
      <c r="W35" s="34"/>
      <c r="X35" s="220" t="s">
        <v>40</v>
      </c>
      <c r="Y35" s="221"/>
      <c r="Z35" s="221"/>
      <c r="AA35" s="221"/>
      <c r="AB35" s="221"/>
      <c r="AC35" s="34"/>
      <c r="AD35" s="34"/>
      <c r="AE35" s="34"/>
      <c r="AF35" s="34"/>
      <c r="AG35" s="34"/>
      <c r="AH35" s="34"/>
      <c r="AI35" s="34"/>
      <c r="AJ35" s="34"/>
      <c r="AK35" s="222">
        <f>SUM(AK26:AK33)</f>
        <v>0</v>
      </c>
      <c r="AL35" s="221"/>
      <c r="AM35" s="221"/>
      <c r="AN35" s="221"/>
      <c r="AO35" s="223"/>
      <c r="AP35" s="32"/>
      <c r="AQ35" s="32"/>
      <c r="AR35" s="27"/>
    </row>
    <row r="36" spans="2:44" s="1" customFormat="1" ht="6.95" customHeight="1" x14ac:dyDescent="0.2">
      <c r="B36" s="27"/>
      <c r="AR36" s="27"/>
    </row>
    <row r="37" spans="2:44" s="1" customFormat="1" ht="14.45" customHeight="1" x14ac:dyDescent="0.2">
      <c r="B37" s="27"/>
      <c r="AR37" s="27"/>
    </row>
    <row r="38" spans="2:44" ht="14.45" customHeight="1" x14ac:dyDescent="0.2">
      <c r="B38" s="19"/>
      <c r="AR38" s="19"/>
    </row>
    <row r="39" spans="2:44" ht="14.45" customHeight="1" x14ac:dyDescent="0.2">
      <c r="B39" s="19"/>
      <c r="AR39" s="19"/>
    </row>
    <row r="40" spans="2:44" ht="14.45" customHeight="1" x14ac:dyDescent="0.2">
      <c r="B40" s="19"/>
      <c r="AR40" s="19"/>
    </row>
    <row r="41" spans="2:44" ht="14.45" customHeight="1" x14ac:dyDescent="0.2">
      <c r="B41" s="19"/>
      <c r="AR41" s="19"/>
    </row>
    <row r="42" spans="2:44" ht="14.45" customHeight="1" x14ac:dyDescent="0.2">
      <c r="B42" s="19"/>
      <c r="AR42" s="19"/>
    </row>
    <row r="43" spans="2:44" ht="14.45" customHeight="1" x14ac:dyDescent="0.2">
      <c r="B43" s="19"/>
      <c r="AR43" s="19"/>
    </row>
    <row r="44" spans="2:44" ht="14.45" customHeight="1" x14ac:dyDescent="0.2">
      <c r="B44" s="19"/>
      <c r="AR44" s="19"/>
    </row>
    <row r="45" spans="2:44" ht="14.45" customHeight="1" x14ac:dyDescent="0.2">
      <c r="B45" s="19"/>
      <c r="AR45" s="19"/>
    </row>
    <row r="46" spans="2:44" ht="14.45" customHeight="1" x14ac:dyDescent="0.2">
      <c r="B46" s="19"/>
      <c r="AR46" s="19"/>
    </row>
    <row r="47" spans="2:44" ht="14.45" customHeight="1" x14ac:dyDescent="0.2">
      <c r="B47" s="19"/>
      <c r="AR47" s="19"/>
    </row>
    <row r="48" spans="2:44" ht="14.45" customHeight="1" x14ac:dyDescent="0.2">
      <c r="B48" s="19"/>
      <c r="AR48" s="19"/>
    </row>
    <row r="49" spans="2:44" s="1" customFormat="1" ht="14.45" customHeight="1" x14ac:dyDescent="0.2">
      <c r="B49" s="27"/>
      <c r="D49" s="36" t="s">
        <v>41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42</v>
      </c>
      <c r="AI49" s="37"/>
      <c r="AJ49" s="37"/>
      <c r="AK49" s="37"/>
      <c r="AL49" s="37"/>
      <c r="AM49" s="37"/>
      <c r="AN49" s="37"/>
      <c r="AO49" s="37"/>
      <c r="AR49" s="27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27"/>
      <c r="D60" s="38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43</v>
      </c>
      <c r="AI60" s="29"/>
      <c r="AJ60" s="29"/>
      <c r="AK60" s="29"/>
      <c r="AL60" s="29"/>
      <c r="AM60" s="38" t="s">
        <v>44</v>
      </c>
      <c r="AN60" s="29"/>
      <c r="AO60" s="29"/>
      <c r="AR60" s="27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27"/>
      <c r="D64" s="36" t="s">
        <v>45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46</v>
      </c>
      <c r="AI64" s="37"/>
      <c r="AJ64" s="37"/>
      <c r="AK64" s="37"/>
      <c r="AL64" s="37"/>
      <c r="AM64" s="37"/>
      <c r="AN64" s="37"/>
      <c r="AO64" s="37"/>
      <c r="AR64" s="27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27"/>
      <c r="D75" s="38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43</v>
      </c>
      <c r="AI75" s="29"/>
      <c r="AJ75" s="29"/>
      <c r="AK75" s="29"/>
      <c r="AL75" s="29"/>
      <c r="AM75" s="38" t="s">
        <v>44</v>
      </c>
      <c r="AN75" s="29"/>
      <c r="AO75" s="29"/>
      <c r="AR75" s="27"/>
    </row>
    <row r="76" spans="2:44" s="1" customFormat="1" x14ac:dyDescent="0.2">
      <c r="B76" s="27"/>
      <c r="AR76" s="27"/>
    </row>
    <row r="77" spans="2:44" s="1" customFormat="1" ht="6.9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5" customHeight="1" x14ac:dyDescent="0.2">
      <c r="B82" s="27"/>
      <c r="C82" s="20" t="s">
        <v>47</v>
      </c>
      <c r="AR82" s="27"/>
    </row>
    <row r="83" spans="1:91" s="1" customFormat="1" ht="6.95" customHeight="1" x14ac:dyDescent="0.2">
      <c r="B83" s="27"/>
      <c r="AR83" s="27"/>
    </row>
    <row r="84" spans="1:91" s="3" customFormat="1" ht="12" customHeight="1" x14ac:dyDescent="0.2">
      <c r="B84" s="43"/>
      <c r="C84" s="24" t="s">
        <v>12</v>
      </c>
      <c r="L84" s="3" t="str">
        <f>K5</f>
        <v>20210394</v>
      </c>
      <c r="AR84" s="43"/>
    </row>
    <row r="85" spans="1:91" s="4" customFormat="1" ht="36.950000000000003" customHeight="1" x14ac:dyDescent="0.2">
      <c r="B85" s="44"/>
      <c r="C85" s="45" t="s">
        <v>14</v>
      </c>
      <c r="L85" s="242" t="str">
        <f>K6</f>
        <v>Výstavba chodníku v ulici Průběžná a Oskořínská v obci Chleby</v>
      </c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R85" s="44"/>
    </row>
    <row r="86" spans="1:91" s="1" customFormat="1" ht="6.95" customHeight="1" x14ac:dyDescent="0.2">
      <c r="B86" s="27"/>
      <c r="AR86" s="27"/>
    </row>
    <row r="87" spans="1:91" s="1" customFormat="1" ht="12" customHeight="1" x14ac:dyDescent="0.2">
      <c r="B87" s="27"/>
      <c r="C87" s="24" t="s">
        <v>17</v>
      </c>
      <c r="L87" s="46" t="str">
        <f>IF(K8="","",K8)</f>
        <v>Chleby</v>
      </c>
      <c r="AI87" s="24" t="s">
        <v>19</v>
      </c>
      <c r="AM87" s="224">
        <f>IF(AN8= "","",AN8)</f>
        <v>45345</v>
      </c>
      <c r="AN87" s="224"/>
      <c r="AR87" s="27"/>
    </row>
    <row r="88" spans="1:91" s="1" customFormat="1" ht="6.95" customHeight="1" x14ac:dyDescent="0.2">
      <c r="B88" s="27"/>
      <c r="AR88" s="27"/>
    </row>
    <row r="89" spans="1:91" s="1" customFormat="1" ht="15.6" customHeight="1" x14ac:dyDescent="0.2">
      <c r="B89" s="27"/>
      <c r="C89" s="24" t="s">
        <v>20</v>
      </c>
      <c r="L89" s="3" t="str">
        <f>IF(E11= "","",E11)</f>
        <v>Obec Chleby, Průběžná 100, 289 31 Chleby</v>
      </c>
      <c r="AI89" s="24" t="s">
        <v>24</v>
      </c>
      <c r="AM89" s="225" t="str">
        <f>IF(E17="","",E17)</f>
        <v>Ing. Hynek Seiner</v>
      </c>
      <c r="AN89" s="226"/>
      <c r="AO89" s="226"/>
      <c r="AP89" s="226"/>
      <c r="AR89" s="27"/>
      <c r="AS89" s="227" t="s">
        <v>48</v>
      </c>
      <c r="AT89" s="228"/>
      <c r="AU89" s="48"/>
      <c r="AV89" s="48"/>
      <c r="AW89" s="48"/>
      <c r="AX89" s="48"/>
      <c r="AY89" s="48"/>
      <c r="AZ89" s="48"/>
      <c r="BA89" s="48"/>
      <c r="BB89" s="48"/>
      <c r="BC89" s="48"/>
      <c r="BD89" s="180"/>
    </row>
    <row r="90" spans="1:91" s="1" customFormat="1" ht="15.6" customHeight="1" x14ac:dyDescent="0.2">
      <c r="B90" s="27"/>
      <c r="C90" s="24" t="s">
        <v>23</v>
      </c>
      <c r="L90" s="3" t="str">
        <f>IF(E14="","",E14)</f>
        <v/>
      </c>
      <c r="AI90" s="24" t="s">
        <v>26</v>
      </c>
      <c r="AM90" s="225" t="str">
        <f>IF(E20="","",E20)</f>
        <v>Filip Michl</v>
      </c>
      <c r="AN90" s="226"/>
      <c r="AO90" s="226"/>
      <c r="AP90" s="226"/>
      <c r="AR90" s="27"/>
      <c r="AS90" s="229"/>
      <c r="AT90" s="230"/>
      <c r="BD90" s="181"/>
    </row>
    <row r="91" spans="1:91" s="1" customFormat="1" ht="10.9" customHeight="1" x14ac:dyDescent="0.2">
      <c r="B91" s="27"/>
      <c r="AR91" s="27"/>
      <c r="AS91" s="229"/>
      <c r="AT91" s="230"/>
      <c r="BD91" s="181"/>
    </row>
    <row r="92" spans="1:91" s="1" customFormat="1" ht="29.25" customHeight="1" x14ac:dyDescent="0.2">
      <c r="B92" s="27"/>
      <c r="C92" s="237" t="s">
        <v>49</v>
      </c>
      <c r="D92" s="238"/>
      <c r="E92" s="238"/>
      <c r="F92" s="238"/>
      <c r="G92" s="238"/>
      <c r="H92" s="49"/>
      <c r="I92" s="239" t="s">
        <v>50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51</v>
      </c>
      <c r="AH92" s="238"/>
      <c r="AI92" s="238"/>
      <c r="AJ92" s="238"/>
      <c r="AK92" s="238"/>
      <c r="AL92" s="238"/>
      <c r="AM92" s="238"/>
      <c r="AN92" s="239" t="s">
        <v>52</v>
      </c>
      <c r="AO92" s="238"/>
      <c r="AP92" s="241"/>
      <c r="AQ92" s="50" t="s">
        <v>53</v>
      </c>
      <c r="AR92" s="27"/>
      <c r="AS92" s="51" t="s">
        <v>54</v>
      </c>
      <c r="AT92" s="52" t="s">
        <v>55</v>
      </c>
      <c r="AU92" s="52" t="s">
        <v>56</v>
      </c>
      <c r="AV92" s="52" t="s">
        <v>57</v>
      </c>
      <c r="AW92" s="52" t="s">
        <v>58</v>
      </c>
      <c r="AX92" s="52" t="s">
        <v>59</v>
      </c>
      <c r="AY92" s="52" t="s">
        <v>60</v>
      </c>
      <c r="AZ92" s="52" t="s">
        <v>61</v>
      </c>
      <c r="BA92" s="52" t="s">
        <v>62</v>
      </c>
      <c r="BB92" s="52" t="s">
        <v>63</v>
      </c>
      <c r="BC92" s="52" t="s">
        <v>64</v>
      </c>
      <c r="BD92" s="53" t="s">
        <v>65</v>
      </c>
    </row>
    <row r="93" spans="1:91" s="1" customFormat="1" ht="10.9" customHeight="1" x14ac:dyDescent="0.2">
      <c r="B93" s="27"/>
      <c r="AR93" s="27"/>
      <c r="AS93" s="5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80"/>
    </row>
    <row r="94" spans="1:91" s="5" customFormat="1" ht="32.450000000000003" customHeight="1" x14ac:dyDescent="0.2">
      <c r="B94" s="55"/>
      <c r="C94" s="56" t="s">
        <v>66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235">
        <f>ROUND(SUM(AG95:AG96),2)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59" t="s">
        <v>1</v>
      </c>
      <c r="AR94" s="55"/>
      <c r="AS94" s="182">
        <f>ROUND(SUM(AS95:AS96),2)</f>
        <v>0</v>
      </c>
      <c r="AT94" s="183">
        <f>ROUND(SUM(AV94:AW94),2)</f>
        <v>0</v>
      </c>
      <c r="AU94" s="184">
        <f>ROUND(SUM(AU95:AU96),5)</f>
        <v>2363.69517</v>
      </c>
      <c r="AV94" s="183">
        <f>ROUND(AZ94*L29,2)</f>
        <v>0</v>
      </c>
      <c r="AW94" s="183">
        <f>ROUND(BA94*L30,2)</f>
        <v>0</v>
      </c>
      <c r="AX94" s="183">
        <f>ROUND(BB94*L29,2)</f>
        <v>0</v>
      </c>
      <c r="AY94" s="183">
        <f>ROUND(BC94*L30,2)</f>
        <v>0</v>
      </c>
      <c r="AZ94" s="183">
        <f>ROUND(SUM(AZ95:AZ96),2)</f>
        <v>0</v>
      </c>
      <c r="BA94" s="183">
        <f>ROUND(SUM(BA95:BA96),2)</f>
        <v>0</v>
      </c>
      <c r="BB94" s="183">
        <f>ROUND(SUM(BB95:BB96),2)</f>
        <v>0</v>
      </c>
      <c r="BC94" s="183">
        <f>ROUND(SUM(BC95:BC96),2)</f>
        <v>0</v>
      </c>
      <c r="BD94" s="185">
        <f>ROUND(SUM(BD95:BD96),2)</f>
        <v>0</v>
      </c>
      <c r="BS94" s="60" t="s">
        <v>67</v>
      </c>
      <c r="BT94" s="60" t="s">
        <v>68</v>
      </c>
      <c r="BU94" s="61" t="s">
        <v>69</v>
      </c>
      <c r="BV94" s="60" t="s">
        <v>70</v>
      </c>
      <c r="BW94" s="60" t="s">
        <v>4</v>
      </c>
      <c r="BX94" s="60" t="s">
        <v>71</v>
      </c>
      <c r="CL94" s="60" t="s">
        <v>1</v>
      </c>
    </row>
    <row r="95" spans="1:91" s="6" customFormat="1" ht="14.45" customHeight="1" x14ac:dyDescent="0.2">
      <c r="A95" s="62" t="s">
        <v>72</v>
      </c>
      <c r="B95" s="63"/>
      <c r="C95" s="64"/>
      <c r="D95" s="234" t="s">
        <v>73</v>
      </c>
      <c r="E95" s="234"/>
      <c r="F95" s="234"/>
      <c r="G95" s="234"/>
      <c r="H95" s="234"/>
      <c r="I95" s="65"/>
      <c r="J95" s="234" t="s">
        <v>74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'01 - Uznatelné položky'!J30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66" t="s">
        <v>75</v>
      </c>
      <c r="AR95" s="63"/>
      <c r="AS95" s="186">
        <v>0</v>
      </c>
      <c r="AT95" s="187">
        <f>ROUND(SUM(AV95:AW95),2)</f>
        <v>0</v>
      </c>
      <c r="AU95" s="188">
        <f>'01 - Uznatelné položky'!P129</f>
        <v>1875.4646379999999</v>
      </c>
      <c r="AV95" s="187">
        <f>'01 - Uznatelné položky'!J33</f>
        <v>0</v>
      </c>
      <c r="AW95" s="187">
        <f>'01 - Uznatelné položky'!J34</f>
        <v>0</v>
      </c>
      <c r="AX95" s="187">
        <f>'01 - Uznatelné položky'!J35</f>
        <v>0</v>
      </c>
      <c r="AY95" s="187">
        <f>'01 - Uznatelné položky'!J36</f>
        <v>0</v>
      </c>
      <c r="AZ95" s="187">
        <f>'01 - Uznatelné položky'!F33</f>
        <v>0</v>
      </c>
      <c r="BA95" s="187">
        <f>'01 - Uznatelné položky'!F34</f>
        <v>0</v>
      </c>
      <c r="BB95" s="187">
        <f>'01 - Uznatelné položky'!F35</f>
        <v>0</v>
      </c>
      <c r="BC95" s="187">
        <f>'01 - Uznatelné položky'!F36</f>
        <v>0</v>
      </c>
      <c r="BD95" s="189">
        <f>'01 - Uznatelné položky'!F37</f>
        <v>0</v>
      </c>
      <c r="BT95" s="67" t="s">
        <v>76</v>
      </c>
      <c r="BV95" s="67" t="s">
        <v>70</v>
      </c>
      <c r="BW95" s="67" t="s">
        <v>77</v>
      </c>
      <c r="BX95" s="67" t="s">
        <v>4</v>
      </c>
      <c r="CL95" s="67" t="s">
        <v>1</v>
      </c>
      <c r="CM95" s="67" t="s">
        <v>78</v>
      </c>
    </row>
    <row r="96" spans="1:91" s="6" customFormat="1" ht="14.45" customHeight="1" x14ac:dyDescent="0.2">
      <c r="A96" s="62" t="s">
        <v>72</v>
      </c>
      <c r="B96" s="63"/>
      <c r="C96" s="64"/>
      <c r="D96" s="234" t="s">
        <v>79</v>
      </c>
      <c r="E96" s="234"/>
      <c r="F96" s="234"/>
      <c r="G96" s="234"/>
      <c r="H96" s="234"/>
      <c r="I96" s="65"/>
      <c r="J96" s="234" t="s">
        <v>80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'02 - Neuznatelné náklady'!J30</f>
        <v>0</v>
      </c>
      <c r="AH96" s="233"/>
      <c r="AI96" s="233"/>
      <c r="AJ96" s="233"/>
      <c r="AK96" s="233"/>
      <c r="AL96" s="233"/>
      <c r="AM96" s="233"/>
      <c r="AN96" s="232">
        <f>SUM(AG96,AT96)</f>
        <v>0</v>
      </c>
      <c r="AO96" s="233"/>
      <c r="AP96" s="233"/>
      <c r="AQ96" s="66" t="s">
        <v>75</v>
      </c>
      <c r="AR96" s="63"/>
      <c r="AS96" s="190">
        <v>0</v>
      </c>
      <c r="AT96" s="191">
        <f>ROUND(SUM(AV96:AW96),2)</f>
        <v>0</v>
      </c>
      <c r="AU96" s="192">
        <f>'02 - Neuznatelné náklady'!P121</f>
        <v>488.23053400000003</v>
      </c>
      <c r="AV96" s="191">
        <f>'02 - Neuznatelné náklady'!J33</f>
        <v>0</v>
      </c>
      <c r="AW96" s="191">
        <f>'02 - Neuznatelné náklady'!J34</f>
        <v>0</v>
      </c>
      <c r="AX96" s="191">
        <f>'02 - Neuznatelné náklady'!J35</f>
        <v>0</v>
      </c>
      <c r="AY96" s="191">
        <f>'02 - Neuznatelné náklady'!J36</f>
        <v>0</v>
      </c>
      <c r="AZ96" s="191">
        <f>'02 - Neuznatelné náklady'!F33</f>
        <v>0</v>
      </c>
      <c r="BA96" s="191">
        <f>'02 - Neuznatelné náklady'!F34</f>
        <v>0</v>
      </c>
      <c r="BB96" s="191">
        <f>'02 - Neuznatelné náklady'!F35</f>
        <v>0</v>
      </c>
      <c r="BC96" s="191">
        <f>'02 - Neuznatelné náklady'!F36</f>
        <v>0</v>
      </c>
      <c r="BD96" s="193">
        <f>'02 - Neuznatelné náklady'!F37</f>
        <v>0</v>
      </c>
      <c r="BT96" s="67" t="s">
        <v>76</v>
      </c>
      <c r="BV96" s="67" t="s">
        <v>70</v>
      </c>
      <c r="BW96" s="67" t="s">
        <v>81</v>
      </c>
      <c r="BX96" s="67" t="s">
        <v>4</v>
      </c>
      <c r="CL96" s="67" t="s">
        <v>1</v>
      </c>
      <c r="CM96" s="67" t="s">
        <v>78</v>
      </c>
    </row>
    <row r="97" spans="2:44" s="1" customFormat="1" ht="30" customHeight="1" x14ac:dyDescent="0.2">
      <c r="B97" s="27"/>
      <c r="AR97" s="27"/>
    </row>
    <row r="98" spans="2:44" s="1" customFormat="1" ht="6.95" customHeight="1" x14ac:dyDescent="0.2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27"/>
    </row>
  </sheetData>
  <sheetProtection algorithmName="SHA-512" hashValue="sr7q5KnTDOqgo15PO+HMNQtKkeaDtgOL4oGcN5NFt2agk/pzyqJBTMF4MQ+H1QLqjGp1LVe1GqFx4ejPh3vVjg==" saltValue="9oU8K09K/IrJruIz5+69uQ==" spinCount="100000" sheet="1" objects="1" scenarios="1" selectLockedCells="1"/>
  <mergeCells count="45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  <mergeCell ref="E14:AI14"/>
  </mergeCells>
  <hyperlinks>
    <hyperlink ref="A95" location="'01 - Uznatelné položky'!C2" display="/" xr:uid="{00000000-0004-0000-0000-000000000000}"/>
    <hyperlink ref="A96" location="'02 - Neuznatelné náklady'!C2" display="/" xr:uid="{00000000-0004-0000-0000-000001000000}"/>
  </hyperlinks>
  <pageMargins left="0.39374999999999999" right="0.39374999999999999" top="0.39374999999999999" bottom="0.39374999999999999" header="0" footer="0"/>
  <pageSetup paperSize="9" scale="6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3"/>
  <sheetViews>
    <sheetView showGridLines="0" zoomScaleNormal="100" workbookViewId="0">
      <selection activeCell="I132" sqref="I132"/>
    </sheetView>
  </sheetViews>
  <sheetFormatPr defaultRowHeight="11.25" x14ac:dyDescent="0.2"/>
  <cols>
    <col min="1" max="1" width="3" customWidth="1"/>
    <col min="2" max="2" width="1.1640625" customWidth="1"/>
    <col min="3" max="4" width="4.5" customWidth="1"/>
    <col min="5" max="5" width="18.33203125" customWidth="1"/>
    <col min="6" max="6" width="65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19.33203125" customWidth="1"/>
    <col min="12" max="12" width="13.33203125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hidden="1" customWidth="1"/>
    <col min="23" max="23" width="17.5" hidden="1" customWidth="1"/>
    <col min="24" max="24" width="13.1640625" hidden="1" customWidth="1"/>
    <col min="25" max="25" width="16" hidden="1" customWidth="1"/>
    <col min="26" max="26" width="11.6640625" hidden="1" customWidth="1"/>
    <col min="27" max="27" width="16" hidden="1" customWidth="1"/>
    <col min="28" max="28" width="17.5" hidden="1" customWidth="1"/>
    <col min="29" max="29" width="11.6640625" hidden="1" customWidth="1"/>
    <col min="30" max="30" width="16" hidden="1" customWidth="1"/>
    <col min="31" max="31" width="17.5" hidden="1" customWidth="1"/>
    <col min="32" max="40" width="0" hidden="1" customWidth="1"/>
    <col min="41" max="41" width="9.33203125" hidden="1" customWidth="1"/>
    <col min="42" max="42" width="12.5" hidden="1" customWidth="1"/>
    <col min="43" max="43" width="0" hidden="1" customWidth="1"/>
    <col min="44" max="56" width="9.1640625" hidden="1" customWidth="1"/>
    <col min="57" max="57" width="11" hidden="1" customWidth="1"/>
    <col min="58" max="62" width="9.1640625" hidden="1" customWidth="1"/>
    <col min="63" max="63" width="17.33203125" hidden="1" customWidth="1"/>
    <col min="64" max="65" width="9.1640625" hidden="1" customWidth="1"/>
    <col min="66" max="70" width="0" hidden="1" customWidth="1"/>
  </cols>
  <sheetData>
    <row r="2" spans="2:46" ht="36.950000000000003" customHeight="1" x14ac:dyDescent="0.2">
      <c r="L2" s="231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77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5" customHeight="1" x14ac:dyDescent="0.2">
      <c r="B4" s="19"/>
      <c r="D4" s="20" t="s">
        <v>82</v>
      </c>
      <c r="L4" s="19"/>
      <c r="M4" s="68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4" t="s">
        <v>14</v>
      </c>
      <c r="L6" s="19"/>
    </row>
    <row r="7" spans="2:46" ht="27" customHeight="1" x14ac:dyDescent="0.2">
      <c r="B7" s="19"/>
      <c r="E7" s="245" t="str">
        <f>'Rekapitulace stavby'!K6</f>
        <v>Výstavba chodníku v ulici Průběžná a Oskořínská v obci Chleby</v>
      </c>
      <c r="F7" s="246"/>
      <c r="G7" s="246"/>
      <c r="H7" s="246"/>
      <c r="L7" s="19"/>
    </row>
    <row r="8" spans="2:46" s="1" customFormat="1" ht="12" customHeight="1" x14ac:dyDescent="0.2">
      <c r="B8" s="27"/>
      <c r="D8" s="24" t="s">
        <v>83</v>
      </c>
      <c r="L8" s="27"/>
    </row>
    <row r="9" spans="2:46" s="1" customFormat="1" ht="15.6" customHeight="1" x14ac:dyDescent="0.2">
      <c r="B9" s="27"/>
      <c r="E9" s="242" t="s">
        <v>84</v>
      </c>
      <c r="F9" s="244"/>
      <c r="G9" s="244"/>
      <c r="H9" s="244"/>
      <c r="L9" s="27"/>
    </row>
    <row r="10" spans="2:46" s="1" customFormat="1" x14ac:dyDescent="0.2">
      <c r="B10" s="27"/>
      <c r="L10" s="27"/>
    </row>
    <row r="11" spans="2:46" s="1" customFormat="1" ht="12" customHeight="1" x14ac:dyDescent="0.2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 x14ac:dyDescent="0.2">
      <c r="B12" s="27"/>
      <c r="D12" s="24" t="s">
        <v>17</v>
      </c>
      <c r="F12" s="22" t="s">
        <v>18</v>
      </c>
      <c r="I12" s="24" t="s">
        <v>19</v>
      </c>
      <c r="J12" s="47">
        <f>'Rekapitulace stavby'!AN8</f>
        <v>45345</v>
      </c>
      <c r="L12" s="27"/>
    </row>
    <row r="13" spans="2:46" s="1" customFormat="1" ht="10.9" customHeight="1" x14ac:dyDescent="0.2">
      <c r="B13" s="27"/>
      <c r="L13" s="27"/>
    </row>
    <row r="14" spans="2:46" s="1" customFormat="1" ht="12" customHeight="1" x14ac:dyDescent="0.2">
      <c r="B14" s="27"/>
      <c r="D14" s="24" t="s">
        <v>20</v>
      </c>
      <c r="I14" s="24" t="s">
        <v>21</v>
      </c>
      <c r="J14" s="22">
        <f>IF('Rekapitulace stavby'!AN10="","",'Rekapitulace stavby'!AN10)</f>
        <v>876071</v>
      </c>
      <c r="L14" s="27"/>
    </row>
    <row r="15" spans="2:46" s="1" customFormat="1" ht="18" customHeight="1" x14ac:dyDescent="0.2">
      <c r="B15" s="27"/>
      <c r="E15" s="22" t="str">
        <f>IF('Rekapitulace stavby'!E11="","",'Rekapitulace stavby'!E11)</f>
        <v>Obec Chleby, Průběžná 100, 289 31 Chleby</v>
      </c>
      <c r="I15" s="24" t="s">
        <v>22</v>
      </c>
      <c r="J15" s="22" t="str">
        <f>IF('Rekapitulace stavby'!AN11="","",'Rekapitulace stavby'!AN11)</f>
        <v>neplátci</v>
      </c>
      <c r="L15" s="27"/>
    </row>
    <row r="16" spans="2:46" s="1" customFormat="1" ht="6.95" customHeight="1" x14ac:dyDescent="0.2">
      <c r="B16" s="27"/>
      <c r="L16" s="27"/>
    </row>
    <row r="17" spans="2:12" s="1" customFormat="1" ht="12" customHeight="1" x14ac:dyDescent="0.2">
      <c r="B17" s="27"/>
      <c r="D17" s="24" t="s">
        <v>23</v>
      </c>
      <c r="I17" s="24" t="s">
        <v>21</v>
      </c>
      <c r="J17" s="22" t="str">
        <f>IF('Rekapitulace stavby'!AN13="","",'Rekapitulace stavby'!AN13)</f>
        <v/>
      </c>
      <c r="L17" s="27"/>
    </row>
    <row r="18" spans="2:12" s="1" customFormat="1" ht="18" customHeight="1" x14ac:dyDescent="0.2">
      <c r="B18" s="27"/>
      <c r="E18" s="209" t="str">
        <f>IF('Rekapitulace stavby'!E14="","",'Rekapitulace stavby'!E14)</f>
        <v/>
      </c>
      <c r="F18" s="209"/>
      <c r="G18" s="209"/>
      <c r="H18" s="209"/>
      <c r="I18" s="24" t="s">
        <v>22</v>
      </c>
      <c r="J18" s="22">
        <f>'Rekapitulace stavby'!AN14</f>
        <v>0</v>
      </c>
      <c r="L18" s="27"/>
    </row>
    <row r="19" spans="2:12" s="1" customFormat="1" ht="6.95" customHeight="1" x14ac:dyDescent="0.2">
      <c r="B19" s="27"/>
      <c r="L19" s="27"/>
    </row>
    <row r="20" spans="2:12" s="1" customFormat="1" ht="12" customHeight="1" x14ac:dyDescent="0.2">
      <c r="B20" s="27"/>
      <c r="D20" s="24" t="s">
        <v>24</v>
      </c>
      <c r="I20" s="24" t="s">
        <v>21</v>
      </c>
      <c r="J20" s="22">
        <f>IF('Rekapitulace stavby'!AN16="","",'Rekapitulace stavby'!AN16)</f>
        <v>74569104</v>
      </c>
      <c r="L20" s="27"/>
    </row>
    <row r="21" spans="2:12" s="1" customFormat="1" ht="18" customHeight="1" x14ac:dyDescent="0.2">
      <c r="B21" s="27"/>
      <c r="E21" s="22" t="str">
        <f>IF('Rekapitulace stavby'!E17="","",'Rekapitulace stavby'!E17)</f>
        <v>Ing. Hynek Seiner</v>
      </c>
      <c r="F21" s="203" t="s">
        <v>430</v>
      </c>
      <c r="I21" s="24" t="s">
        <v>22</v>
      </c>
      <c r="J21" s="22" t="str">
        <f>IF('Rekapitulace stavby'!AN17="","",'Rekapitulace stavby'!AN17)</f>
        <v>CZ7811053305</v>
      </c>
      <c r="L21" s="27"/>
    </row>
    <row r="22" spans="2:12" s="1" customFormat="1" ht="6.95" customHeight="1" x14ac:dyDescent="0.2">
      <c r="B22" s="27"/>
      <c r="L22" s="27"/>
    </row>
    <row r="23" spans="2:12" s="1" customFormat="1" ht="12" customHeight="1" x14ac:dyDescent="0.2">
      <c r="B23" s="27"/>
      <c r="D23" s="24" t="s">
        <v>26</v>
      </c>
      <c r="I23" s="24" t="s">
        <v>21</v>
      </c>
      <c r="J23" s="22" t="s">
        <v>1</v>
      </c>
      <c r="L23" s="27"/>
    </row>
    <row r="24" spans="2:12" s="1" customFormat="1" ht="18" customHeight="1" x14ac:dyDescent="0.2">
      <c r="B24" s="27"/>
      <c r="E24" s="22" t="s">
        <v>425</v>
      </c>
      <c r="I24" s="24" t="s">
        <v>22</v>
      </c>
      <c r="J24" s="22" t="s">
        <v>1</v>
      </c>
      <c r="L24" s="27"/>
    </row>
    <row r="25" spans="2:12" s="1" customFormat="1" ht="6.95" customHeight="1" x14ac:dyDescent="0.2">
      <c r="B25" s="27"/>
      <c r="L25" s="27"/>
    </row>
    <row r="26" spans="2:12" s="1" customFormat="1" ht="12" customHeight="1" x14ac:dyDescent="0.2">
      <c r="B26" s="27"/>
      <c r="D26" s="24" t="s">
        <v>27</v>
      </c>
      <c r="L26" s="27"/>
    </row>
    <row r="27" spans="2:12" s="7" customFormat="1" ht="14.45" customHeight="1" x14ac:dyDescent="0.2">
      <c r="B27" s="69"/>
      <c r="E27" s="212" t="s">
        <v>1</v>
      </c>
      <c r="F27" s="212"/>
      <c r="G27" s="212"/>
      <c r="H27" s="212"/>
      <c r="L27" s="69"/>
    </row>
    <row r="28" spans="2:12" s="1" customFormat="1" ht="6.95" customHeight="1" x14ac:dyDescent="0.2">
      <c r="B28" s="27"/>
      <c r="L28" s="27"/>
    </row>
    <row r="29" spans="2:12" s="1" customFormat="1" ht="6.95" customHeight="1" x14ac:dyDescent="0.2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 x14ac:dyDescent="0.2">
      <c r="B30" s="27"/>
      <c r="D30" s="70" t="s">
        <v>28</v>
      </c>
      <c r="J30" s="58">
        <f>ROUND(J129, 2)</f>
        <v>0</v>
      </c>
      <c r="L30" s="27"/>
    </row>
    <row r="31" spans="2:12" s="1" customFormat="1" ht="6.95" customHeight="1" x14ac:dyDescent="0.2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 x14ac:dyDescent="0.2">
      <c r="B32" s="27"/>
      <c r="F32" s="30" t="s">
        <v>30</v>
      </c>
      <c r="I32" s="30" t="s">
        <v>29</v>
      </c>
      <c r="J32" s="30" t="s">
        <v>31</v>
      </c>
      <c r="L32" s="27"/>
    </row>
    <row r="33" spans="2:22" s="1" customFormat="1" ht="14.45" customHeight="1" x14ac:dyDescent="0.2">
      <c r="B33" s="27"/>
      <c r="D33" s="71" t="s">
        <v>32</v>
      </c>
      <c r="E33" s="24" t="s">
        <v>33</v>
      </c>
      <c r="F33" s="72">
        <f>ROUND((SUM(BE129:BE239)),  2)</f>
        <v>0</v>
      </c>
      <c r="I33" s="73">
        <v>0.21</v>
      </c>
      <c r="J33" s="72">
        <f>ROUND(((SUM(BE129:BE239))*I33),  2)</f>
        <v>0</v>
      </c>
      <c r="L33" s="27"/>
    </row>
    <row r="34" spans="2:22" s="1" customFormat="1" ht="14.45" customHeight="1" x14ac:dyDescent="0.2">
      <c r="B34" s="27"/>
      <c r="E34" s="24" t="s">
        <v>34</v>
      </c>
      <c r="F34" s="72">
        <f>ROUND((SUM(BF129:BF239)),  2)</f>
        <v>0</v>
      </c>
      <c r="I34" s="73">
        <v>0.12</v>
      </c>
      <c r="J34" s="72">
        <f>ROUND(((SUM(BF129:BF239))*I34),  2)</f>
        <v>0</v>
      </c>
      <c r="L34" s="27"/>
    </row>
    <row r="35" spans="2:22" s="1" customFormat="1" ht="14.45" hidden="1" customHeight="1" x14ac:dyDescent="0.2">
      <c r="B35" s="27"/>
      <c r="E35" s="24" t="s">
        <v>35</v>
      </c>
      <c r="F35" s="72">
        <f>ROUND((SUM(BG129:BG239)),  2)</f>
        <v>0</v>
      </c>
      <c r="I35" s="73">
        <v>0.21</v>
      </c>
      <c r="J35" s="72">
        <f>0</f>
        <v>0</v>
      </c>
      <c r="L35" s="27"/>
    </row>
    <row r="36" spans="2:22" s="1" customFormat="1" ht="14.45" hidden="1" customHeight="1" x14ac:dyDescent="0.2">
      <c r="B36" s="27"/>
      <c r="E36" s="24" t="s">
        <v>36</v>
      </c>
      <c r="F36" s="72">
        <f>ROUND((SUM(BH129:BH239)),  2)</f>
        <v>0</v>
      </c>
      <c r="I36" s="73">
        <v>0.15</v>
      </c>
      <c r="J36" s="72">
        <f>0</f>
        <v>0</v>
      </c>
      <c r="L36" s="27"/>
    </row>
    <row r="37" spans="2:22" s="1" customFormat="1" ht="14.45" hidden="1" customHeight="1" x14ac:dyDescent="0.2">
      <c r="B37" s="27"/>
      <c r="E37" s="24" t="s">
        <v>37</v>
      </c>
      <c r="F37" s="72">
        <f>ROUND((SUM(BI129:BI239)),  2)</f>
        <v>0</v>
      </c>
      <c r="I37" s="73">
        <v>0</v>
      </c>
      <c r="J37" s="72">
        <f>0</f>
        <v>0</v>
      </c>
      <c r="L37" s="27"/>
    </row>
    <row r="38" spans="2:22" s="1" customFormat="1" ht="6.95" customHeight="1" x14ac:dyDescent="0.2">
      <c r="B38" s="27"/>
      <c r="L38" s="27"/>
    </row>
    <row r="39" spans="2:22" s="1" customFormat="1" ht="25.35" customHeight="1" x14ac:dyDescent="0.2">
      <c r="B39" s="27"/>
      <c r="C39" s="74"/>
      <c r="D39" s="75" t="s">
        <v>38</v>
      </c>
      <c r="E39" s="49"/>
      <c r="F39" s="49"/>
      <c r="G39" s="76" t="s">
        <v>39</v>
      </c>
      <c r="H39" s="77" t="s">
        <v>40</v>
      </c>
      <c r="I39" s="49"/>
      <c r="J39" s="78">
        <f>SUM(J30:J37)</f>
        <v>0</v>
      </c>
      <c r="K39" s="79"/>
      <c r="L39" s="27"/>
      <c r="V39" s="1">
        <f>J39/100*85/100*4.5</f>
        <v>0</v>
      </c>
    </row>
    <row r="40" spans="2:22" s="1" customFormat="1" ht="14.45" customHeight="1" x14ac:dyDescent="0.2">
      <c r="B40" s="27"/>
      <c r="L40" s="27"/>
    </row>
    <row r="41" spans="2:22" ht="14.45" customHeight="1" x14ac:dyDescent="0.2">
      <c r="B41" s="19"/>
      <c r="L41" s="19"/>
    </row>
    <row r="42" spans="2:22" ht="14.45" customHeight="1" x14ac:dyDescent="0.2">
      <c r="B42" s="19"/>
      <c r="L42" s="19"/>
    </row>
    <row r="43" spans="2:22" ht="14.45" customHeight="1" x14ac:dyDescent="0.2">
      <c r="B43" s="19"/>
      <c r="L43" s="19"/>
    </row>
    <row r="44" spans="2:22" ht="14.45" customHeight="1" x14ac:dyDescent="0.2">
      <c r="B44" s="19"/>
      <c r="L44" s="19"/>
    </row>
    <row r="45" spans="2:22" ht="14.45" customHeight="1" x14ac:dyDescent="0.2">
      <c r="B45" s="19"/>
      <c r="L45" s="19"/>
    </row>
    <row r="46" spans="2:22" ht="14.45" customHeight="1" x14ac:dyDescent="0.2">
      <c r="B46" s="19"/>
      <c r="L46" s="19"/>
    </row>
    <row r="47" spans="2:22" ht="14.45" customHeight="1" x14ac:dyDescent="0.2">
      <c r="B47" s="19"/>
      <c r="L47" s="19"/>
    </row>
    <row r="48" spans="2:2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27"/>
      <c r="D61" s="38" t="s">
        <v>43</v>
      </c>
      <c r="E61" s="29"/>
      <c r="F61" s="80" t="s">
        <v>44</v>
      </c>
      <c r="G61" s="38" t="s">
        <v>43</v>
      </c>
      <c r="H61" s="29"/>
      <c r="I61" s="29"/>
      <c r="J61" s="81" t="s">
        <v>44</v>
      </c>
      <c r="K61" s="29"/>
      <c r="L61" s="27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27"/>
      <c r="D65" s="36" t="s">
        <v>45</v>
      </c>
      <c r="E65" s="37"/>
      <c r="F65" s="37"/>
      <c r="G65" s="198" t="s">
        <v>46</v>
      </c>
      <c r="H65" s="199"/>
      <c r="I65" s="199"/>
      <c r="J65" s="199"/>
      <c r="K65" s="199"/>
      <c r="L65" s="27"/>
    </row>
    <row r="66" spans="2:12" x14ac:dyDescent="0.2">
      <c r="B66" s="19"/>
      <c r="G66" s="195"/>
      <c r="H66" s="195"/>
      <c r="I66" s="195"/>
      <c r="J66" s="195"/>
      <c r="K66" s="195"/>
      <c r="L66" s="19"/>
    </row>
    <row r="67" spans="2:12" x14ac:dyDescent="0.2">
      <c r="B67" s="19"/>
      <c r="G67" s="195"/>
      <c r="H67" s="195"/>
      <c r="I67" s="195"/>
      <c r="J67" s="195"/>
      <c r="K67" s="195"/>
      <c r="L67" s="19"/>
    </row>
    <row r="68" spans="2:12" x14ac:dyDescent="0.2">
      <c r="B68" s="19"/>
      <c r="G68" s="195"/>
      <c r="H68" s="195"/>
      <c r="I68" s="195"/>
      <c r="J68" s="195"/>
      <c r="K68" s="195"/>
      <c r="L68" s="19"/>
    </row>
    <row r="69" spans="2:12" x14ac:dyDescent="0.2">
      <c r="B69" s="19"/>
      <c r="G69" s="195"/>
      <c r="H69" s="195"/>
      <c r="I69" s="195"/>
      <c r="J69" s="195"/>
      <c r="K69" s="195"/>
      <c r="L69" s="19"/>
    </row>
    <row r="70" spans="2:12" x14ac:dyDescent="0.2">
      <c r="B70" s="19"/>
      <c r="G70" s="195"/>
      <c r="H70" s="195"/>
      <c r="I70" s="195"/>
      <c r="J70" s="195"/>
      <c r="K70" s="195"/>
      <c r="L70" s="19"/>
    </row>
    <row r="71" spans="2:12" x14ac:dyDescent="0.2">
      <c r="B71" s="19"/>
      <c r="G71" s="195"/>
      <c r="H71" s="195"/>
      <c r="I71" s="195"/>
      <c r="J71" s="195"/>
      <c r="K71" s="195"/>
      <c r="L71" s="19"/>
    </row>
    <row r="72" spans="2:12" x14ac:dyDescent="0.2">
      <c r="B72" s="19"/>
      <c r="G72" s="195"/>
      <c r="H72" s="195"/>
      <c r="I72" s="195"/>
      <c r="J72" s="195"/>
      <c r="K72" s="195"/>
      <c r="L72" s="19"/>
    </row>
    <row r="73" spans="2:12" x14ac:dyDescent="0.2">
      <c r="B73" s="19"/>
      <c r="G73" s="195"/>
      <c r="H73" s="195"/>
      <c r="I73" s="195"/>
      <c r="J73" s="195"/>
      <c r="K73" s="195"/>
      <c r="L73" s="19"/>
    </row>
    <row r="74" spans="2:12" x14ac:dyDescent="0.2">
      <c r="B74" s="19"/>
      <c r="G74" s="195"/>
      <c r="H74" s="195"/>
      <c r="I74" s="195"/>
      <c r="J74" s="195"/>
      <c r="K74" s="195"/>
      <c r="L74" s="19"/>
    </row>
    <row r="75" spans="2:12" x14ac:dyDescent="0.2">
      <c r="B75" s="19"/>
      <c r="G75" s="195"/>
      <c r="H75" s="195"/>
      <c r="I75" s="195"/>
      <c r="J75" s="195"/>
      <c r="K75" s="195"/>
      <c r="L75" s="19"/>
    </row>
    <row r="76" spans="2:12" s="1" customFormat="1" ht="12.75" x14ac:dyDescent="0.2">
      <c r="B76" s="27"/>
      <c r="D76" s="38" t="s">
        <v>43</v>
      </c>
      <c r="E76" s="29"/>
      <c r="F76" s="80" t="s">
        <v>44</v>
      </c>
      <c r="G76" s="200" t="s">
        <v>43</v>
      </c>
      <c r="H76" s="201"/>
      <c r="I76" s="201"/>
      <c r="J76" s="202" t="s">
        <v>44</v>
      </c>
      <c r="K76" s="201"/>
      <c r="L76" s="27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 x14ac:dyDescent="0.2">
      <c r="B82" s="27"/>
      <c r="C82" s="20" t="s">
        <v>85</v>
      </c>
      <c r="L82" s="27"/>
    </row>
    <row r="83" spans="2:47" s="1" customFormat="1" ht="6.95" customHeight="1" x14ac:dyDescent="0.2">
      <c r="B83" s="27"/>
      <c r="L83" s="27"/>
    </row>
    <row r="84" spans="2:47" s="1" customFormat="1" ht="12" customHeight="1" x14ac:dyDescent="0.2">
      <c r="B84" s="27"/>
      <c r="C84" s="24" t="s">
        <v>14</v>
      </c>
      <c r="L84" s="27"/>
    </row>
    <row r="85" spans="2:47" s="1" customFormat="1" ht="27" customHeight="1" x14ac:dyDescent="0.2">
      <c r="B85" s="27"/>
      <c r="E85" s="245" t="str">
        <f>E7</f>
        <v>Výstavba chodníku v ulici Průběžná a Oskořínská v obci Chleby</v>
      </c>
      <c r="F85" s="246"/>
      <c r="G85" s="246"/>
      <c r="H85" s="246"/>
      <c r="L85" s="27"/>
    </row>
    <row r="86" spans="2:47" s="1" customFormat="1" ht="12" customHeight="1" x14ac:dyDescent="0.2">
      <c r="B86" s="27"/>
      <c r="C86" s="24" t="s">
        <v>83</v>
      </c>
      <c r="L86" s="27"/>
    </row>
    <row r="87" spans="2:47" s="1" customFormat="1" ht="15.6" customHeight="1" x14ac:dyDescent="0.2">
      <c r="B87" s="27"/>
      <c r="E87" s="242" t="str">
        <f>E9</f>
        <v>01 - Uznatelné položky</v>
      </c>
      <c r="F87" s="244"/>
      <c r="G87" s="244"/>
      <c r="H87" s="244"/>
      <c r="L87" s="27"/>
    </row>
    <row r="88" spans="2:47" s="1" customFormat="1" ht="6.95" customHeight="1" x14ac:dyDescent="0.2">
      <c r="B88" s="27"/>
      <c r="L88" s="27"/>
    </row>
    <row r="89" spans="2:47" s="1" customFormat="1" ht="12" customHeight="1" x14ac:dyDescent="0.2">
      <c r="B89" s="27"/>
      <c r="C89" s="24" t="s">
        <v>17</v>
      </c>
      <c r="F89" s="22" t="str">
        <f>F12</f>
        <v>Chleby</v>
      </c>
      <c r="I89" s="24" t="s">
        <v>19</v>
      </c>
      <c r="J89" s="47">
        <f>IF(J12="","",J12)</f>
        <v>45345</v>
      </c>
      <c r="L89" s="27"/>
    </row>
    <row r="90" spans="2:47" s="1" customFormat="1" ht="6.95" customHeight="1" x14ac:dyDescent="0.2">
      <c r="B90" s="27"/>
      <c r="L90" s="27"/>
    </row>
    <row r="91" spans="2:47" s="1" customFormat="1" ht="15.6" customHeight="1" x14ac:dyDescent="0.2">
      <c r="B91" s="27"/>
      <c r="C91" s="24" t="s">
        <v>20</v>
      </c>
      <c r="F91" s="22" t="str">
        <f>E15</f>
        <v>Obec Chleby, Průběžná 100, 289 31 Chleby</v>
      </c>
      <c r="I91" s="24" t="s">
        <v>24</v>
      </c>
      <c r="J91" s="25" t="str">
        <f>E21</f>
        <v>Ing. Hynek Seiner</v>
      </c>
      <c r="L91" s="27"/>
    </row>
    <row r="92" spans="2:47" s="1" customFormat="1" ht="15.6" customHeight="1" x14ac:dyDescent="0.2">
      <c r="B92" s="27"/>
      <c r="C92" s="24" t="s">
        <v>23</v>
      </c>
      <c r="F92" s="22" t="str">
        <f>IF(E18="","",E18)</f>
        <v/>
      </c>
      <c r="I92" s="24" t="s">
        <v>26</v>
      </c>
      <c r="J92" s="25" t="str">
        <f>E24</f>
        <v>Filip Michl</v>
      </c>
      <c r="L92" s="27"/>
    </row>
    <row r="93" spans="2:47" s="1" customFormat="1" ht="10.35" customHeight="1" x14ac:dyDescent="0.2">
      <c r="B93" s="27"/>
      <c r="L93" s="27"/>
    </row>
    <row r="94" spans="2:47" s="1" customFormat="1" ht="29.25" customHeight="1" x14ac:dyDescent="0.2">
      <c r="B94" s="27"/>
      <c r="C94" s="82" t="s">
        <v>86</v>
      </c>
      <c r="D94" s="74"/>
      <c r="E94" s="74"/>
      <c r="F94" s="74"/>
      <c r="G94" s="74"/>
      <c r="H94" s="74"/>
      <c r="I94" s="74"/>
      <c r="J94" s="83" t="s">
        <v>87</v>
      </c>
      <c r="K94" s="74"/>
      <c r="L94" s="27"/>
    </row>
    <row r="95" spans="2:47" s="1" customFormat="1" ht="10.35" customHeight="1" x14ac:dyDescent="0.2">
      <c r="B95" s="27"/>
      <c r="L95" s="27"/>
    </row>
    <row r="96" spans="2:47" s="1" customFormat="1" ht="22.9" customHeight="1" x14ac:dyDescent="0.2">
      <c r="B96" s="27"/>
      <c r="C96" s="84" t="s">
        <v>88</v>
      </c>
      <c r="J96" s="58">
        <f>J129</f>
        <v>0</v>
      </c>
      <c r="L96" s="27"/>
      <c r="AU96" s="16" t="s">
        <v>89</v>
      </c>
    </row>
    <row r="97" spans="2:12" s="8" customFormat="1" ht="24.95" customHeight="1" x14ac:dyDescent="0.2">
      <c r="B97" s="85"/>
      <c r="D97" s="86" t="s">
        <v>90</v>
      </c>
      <c r="E97" s="87"/>
      <c r="F97" s="87"/>
      <c r="G97" s="87"/>
      <c r="H97" s="87"/>
      <c r="I97" s="87"/>
      <c r="J97" s="88">
        <f>J130</f>
        <v>0</v>
      </c>
      <c r="L97" s="85"/>
    </row>
    <row r="98" spans="2:12" s="9" customFormat="1" ht="19.899999999999999" customHeight="1" x14ac:dyDescent="0.2">
      <c r="B98" s="89"/>
      <c r="D98" s="90" t="s">
        <v>91</v>
      </c>
      <c r="E98" s="91"/>
      <c r="F98" s="91"/>
      <c r="G98" s="91"/>
      <c r="H98" s="91"/>
      <c r="I98" s="91"/>
      <c r="J98" s="92">
        <f>J131</f>
        <v>0</v>
      </c>
      <c r="L98" s="89"/>
    </row>
    <row r="99" spans="2:12" s="9" customFormat="1" ht="19.899999999999999" customHeight="1" x14ac:dyDescent="0.2">
      <c r="B99" s="89"/>
      <c r="D99" s="90" t="s">
        <v>92</v>
      </c>
      <c r="E99" s="91"/>
      <c r="F99" s="91"/>
      <c r="G99" s="91"/>
      <c r="H99" s="91"/>
      <c r="I99" s="91"/>
      <c r="J99" s="92">
        <f>J141</f>
        <v>0</v>
      </c>
      <c r="L99" s="89"/>
    </row>
    <row r="100" spans="2:12" s="9" customFormat="1" ht="19.899999999999999" customHeight="1" x14ac:dyDescent="0.2">
      <c r="B100" s="89"/>
      <c r="D100" s="90" t="s">
        <v>93</v>
      </c>
      <c r="E100" s="91"/>
      <c r="F100" s="91"/>
      <c r="G100" s="91"/>
      <c r="H100" s="91"/>
      <c r="I100" s="91"/>
      <c r="J100" s="92">
        <f>J150</f>
        <v>0</v>
      </c>
      <c r="L100" s="89"/>
    </row>
    <row r="101" spans="2:12" s="9" customFormat="1" ht="19.899999999999999" customHeight="1" x14ac:dyDescent="0.2">
      <c r="B101" s="89"/>
      <c r="D101" s="90" t="s">
        <v>94</v>
      </c>
      <c r="E101" s="91"/>
      <c r="F101" s="91"/>
      <c r="G101" s="91"/>
      <c r="H101" s="91"/>
      <c r="I101" s="91"/>
      <c r="J101" s="92">
        <f>J169</f>
        <v>0</v>
      </c>
      <c r="L101" s="89"/>
    </row>
    <row r="102" spans="2:12" s="9" customFormat="1" ht="19.899999999999999" customHeight="1" x14ac:dyDescent="0.2">
      <c r="B102" s="89"/>
      <c r="D102" s="90" t="s">
        <v>95</v>
      </c>
      <c r="E102" s="91"/>
      <c r="F102" s="91"/>
      <c r="G102" s="91"/>
      <c r="H102" s="91"/>
      <c r="I102" s="91"/>
      <c r="J102" s="92">
        <f>J175</f>
        <v>0</v>
      </c>
      <c r="L102" s="89"/>
    </row>
    <row r="103" spans="2:12" s="9" customFormat="1" ht="19.899999999999999" customHeight="1" x14ac:dyDescent="0.2">
      <c r="B103" s="89"/>
      <c r="D103" s="90" t="s">
        <v>96</v>
      </c>
      <c r="E103" s="91"/>
      <c r="F103" s="91"/>
      <c r="G103" s="91"/>
      <c r="H103" s="91"/>
      <c r="I103" s="91"/>
      <c r="J103" s="92">
        <f>J195</f>
        <v>0</v>
      </c>
      <c r="L103" s="89"/>
    </row>
    <row r="104" spans="2:12" s="9" customFormat="1" ht="19.899999999999999" customHeight="1" x14ac:dyDescent="0.2">
      <c r="B104" s="89"/>
      <c r="D104" s="90" t="s">
        <v>97</v>
      </c>
      <c r="E104" s="91"/>
      <c r="F104" s="91"/>
      <c r="G104" s="91"/>
      <c r="H104" s="91"/>
      <c r="I104" s="91"/>
      <c r="J104" s="92">
        <f>J200</f>
        <v>0</v>
      </c>
      <c r="L104" s="89"/>
    </row>
    <row r="105" spans="2:12" s="9" customFormat="1" ht="19.899999999999999" customHeight="1" x14ac:dyDescent="0.2">
      <c r="B105" s="89"/>
      <c r="D105" s="90" t="s">
        <v>98</v>
      </c>
      <c r="E105" s="91"/>
      <c r="F105" s="91"/>
      <c r="G105" s="91"/>
      <c r="H105" s="91"/>
      <c r="I105" s="91"/>
      <c r="J105" s="92">
        <f>J204</f>
        <v>0</v>
      </c>
      <c r="L105" s="89"/>
    </row>
    <row r="106" spans="2:12" s="9" customFormat="1" ht="19.899999999999999" customHeight="1" x14ac:dyDescent="0.2">
      <c r="B106" s="89"/>
      <c r="D106" s="90" t="s">
        <v>99</v>
      </c>
      <c r="E106" s="91"/>
      <c r="F106" s="91"/>
      <c r="G106" s="91"/>
      <c r="H106" s="91"/>
      <c r="I106" s="91"/>
      <c r="J106" s="92">
        <f>J211</f>
        <v>0</v>
      </c>
      <c r="L106" s="89"/>
    </row>
    <row r="107" spans="2:12" s="9" customFormat="1" ht="19.899999999999999" customHeight="1" x14ac:dyDescent="0.2">
      <c r="B107" s="89"/>
      <c r="D107" s="90" t="s">
        <v>100</v>
      </c>
      <c r="E107" s="91"/>
      <c r="F107" s="91"/>
      <c r="G107" s="91"/>
      <c r="H107" s="91"/>
      <c r="I107" s="91"/>
      <c r="J107" s="92">
        <f>J214</f>
        <v>0</v>
      </c>
      <c r="L107" s="89"/>
    </row>
    <row r="108" spans="2:12" s="9" customFormat="1" ht="19.899999999999999" customHeight="1" x14ac:dyDescent="0.2">
      <c r="B108" s="89"/>
      <c r="D108" s="90" t="s">
        <v>101</v>
      </c>
      <c r="E108" s="91"/>
      <c r="F108" s="91"/>
      <c r="G108" s="91"/>
      <c r="H108" s="91"/>
      <c r="I108" s="91"/>
      <c r="J108" s="92">
        <f>J220</f>
        <v>0</v>
      </c>
      <c r="L108" s="89"/>
    </row>
    <row r="109" spans="2:12" s="9" customFormat="1" ht="19.899999999999999" customHeight="1" x14ac:dyDescent="0.2">
      <c r="B109" s="89"/>
      <c r="D109" s="90" t="s">
        <v>102</v>
      </c>
      <c r="E109" s="91"/>
      <c r="F109" s="91"/>
      <c r="G109" s="91"/>
      <c r="H109" s="91"/>
      <c r="I109" s="91"/>
      <c r="J109" s="92">
        <f>J228</f>
        <v>0</v>
      </c>
      <c r="L109" s="89"/>
    </row>
    <row r="110" spans="2:12" s="1" customFormat="1" ht="21.75" customHeight="1" x14ac:dyDescent="0.2">
      <c r="B110" s="27"/>
      <c r="L110" s="27"/>
    </row>
    <row r="111" spans="2:12" s="1" customFormat="1" ht="6.95" customHeight="1" x14ac:dyDescent="0.2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7"/>
    </row>
    <row r="115" spans="2:20" s="1" customFormat="1" ht="6.95" customHeight="1" x14ac:dyDescent="0.2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7"/>
    </row>
    <row r="116" spans="2:20" s="1" customFormat="1" ht="24.95" customHeight="1" x14ac:dyDescent="0.2">
      <c r="B116" s="27"/>
      <c r="C116" s="20" t="s">
        <v>103</v>
      </c>
      <c r="L116" s="27"/>
    </row>
    <row r="117" spans="2:20" s="1" customFormat="1" ht="6.95" customHeight="1" x14ac:dyDescent="0.2">
      <c r="B117" s="27"/>
      <c r="L117" s="27"/>
    </row>
    <row r="118" spans="2:20" s="1" customFormat="1" ht="12" customHeight="1" x14ac:dyDescent="0.2">
      <c r="B118" s="27"/>
      <c r="C118" s="24" t="s">
        <v>14</v>
      </c>
      <c r="L118" s="27"/>
    </row>
    <row r="119" spans="2:20" s="1" customFormat="1" ht="27" customHeight="1" x14ac:dyDescent="0.2">
      <c r="B119" s="27"/>
      <c r="E119" s="245" t="str">
        <f>E7</f>
        <v>Výstavba chodníku v ulici Průběžná a Oskořínská v obci Chleby</v>
      </c>
      <c r="F119" s="246"/>
      <c r="G119" s="246"/>
      <c r="H119" s="246"/>
      <c r="L119" s="27"/>
    </row>
    <row r="120" spans="2:20" s="1" customFormat="1" ht="12" customHeight="1" x14ac:dyDescent="0.2">
      <c r="B120" s="27"/>
      <c r="C120" s="24" t="s">
        <v>83</v>
      </c>
      <c r="L120" s="27"/>
    </row>
    <row r="121" spans="2:20" s="1" customFormat="1" ht="15.6" customHeight="1" x14ac:dyDescent="0.2">
      <c r="B121" s="27"/>
      <c r="E121" s="242" t="str">
        <f>E9</f>
        <v>01 - Uznatelné položky</v>
      </c>
      <c r="F121" s="244"/>
      <c r="G121" s="244"/>
      <c r="H121" s="244"/>
      <c r="L121" s="27"/>
    </row>
    <row r="122" spans="2:20" s="1" customFormat="1" ht="6.95" customHeight="1" x14ac:dyDescent="0.2">
      <c r="B122" s="27"/>
      <c r="L122" s="27"/>
    </row>
    <row r="123" spans="2:20" s="1" customFormat="1" ht="12" customHeight="1" x14ac:dyDescent="0.2">
      <c r="B123" s="27"/>
      <c r="C123" s="24" t="s">
        <v>17</v>
      </c>
      <c r="F123" s="22" t="str">
        <f>F12</f>
        <v>Chleby</v>
      </c>
      <c r="I123" s="24" t="s">
        <v>19</v>
      </c>
      <c r="J123" s="47">
        <f>IF(J12="","",J12)</f>
        <v>45345</v>
      </c>
      <c r="L123" s="27"/>
    </row>
    <row r="124" spans="2:20" s="1" customFormat="1" ht="6.95" customHeight="1" x14ac:dyDescent="0.2">
      <c r="B124" s="27"/>
      <c r="L124" s="27"/>
    </row>
    <row r="125" spans="2:20" s="1" customFormat="1" ht="15.6" customHeight="1" x14ac:dyDescent="0.2">
      <c r="B125" s="27"/>
      <c r="C125" s="24" t="s">
        <v>20</v>
      </c>
      <c r="F125" s="22" t="str">
        <f>E15</f>
        <v>Obec Chleby, Průběžná 100, 289 31 Chleby</v>
      </c>
      <c r="I125" s="24" t="s">
        <v>24</v>
      </c>
      <c r="J125" s="25" t="str">
        <f>E21</f>
        <v>Ing. Hynek Seiner</v>
      </c>
      <c r="L125" s="27"/>
    </row>
    <row r="126" spans="2:20" s="1" customFormat="1" ht="15.6" customHeight="1" x14ac:dyDescent="0.2">
      <c r="B126" s="27"/>
      <c r="C126" s="24" t="s">
        <v>23</v>
      </c>
      <c r="F126" s="22" t="str">
        <f>IF(E18="","",E18)</f>
        <v/>
      </c>
      <c r="I126" s="24" t="s">
        <v>26</v>
      </c>
      <c r="J126" s="25" t="str">
        <f>E24</f>
        <v>Filip Michl</v>
      </c>
      <c r="L126" s="27"/>
    </row>
    <row r="127" spans="2:20" s="1" customFormat="1" ht="10.35" customHeight="1" x14ac:dyDescent="0.2">
      <c r="B127" s="27"/>
      <c r="L127" s="27"/>
    </row>
    <row r="128" spans="2:20" s="10" customFormat="1" ht="29.25" customHeight="1" x14ac:dyDescent="0.2">
      <c r="B128" s="93"/>
      <c r="C128" s="94" t="s">
        <v>104</v>
      </c>
      <c r="D128" s="95" t="s">
        <v>53</v>
      </c>
      <c r="E128" s="95" t="s">
        <v>49</v>
      </c>
      <c r="F128" s="95" t="s">
        <v>50</v>
      </c>
      <c r="G128" s="95" t="s">
        <v>105</v>
      </c>
      <c r="H128" s="95" t="s">
        <v>106</v>
      </c>
      <c r="I128" s="95" t="s">
        <v>107</v>
      </c>
      <c r="J128" s="95" t="s">
        <v>87</v>
      </c>
      <c r="K128" s="96" t="s">
        <v>108</v>
      </c>
      <c r="L128" s="93"/>
      <c r="M128" s="51" t="s">
        <v>1</v>
      </c>
      <c r="N128" s="52" t="s">
        <v>32</v>
      </c>
      <c r="O128" s="52" t="s">
        <v>109</v>
      </c>
      <c r="P128" s="52" t="s">
        <v>110</v>
      </c>
      <c r="Q128" s="52" t="s">
        <v>111</v>
      </c>
      <c r="R128" s="52" t="s">
        <v>112</v>
      </c>
      <c r="S128" s="52" t="s">
        <v>113</v>
      </c>
      <c r="T128" s="53" t="s">
        <v>114</v>
      </c>
    </row>
    <row r="129" spans="2:65" s="1" customFormat="1" ht="22.9" customHeight="1" x14ac:dyDescent="0.25">
      <c r="B129" s="27"/>
      <c r="C129" s="56" t="s">
        <v>115</v>
      </c>
      <c r="J129" s="164">
        <f>BK129</f>
        <v>0</v>
      </c>
      <c r="L129" s="27"/>
      <c r="M129" s="54"/>
      <c r="N129" s="48"/>
      <c r="O129" s="48"/>
      <c r="P129" s="97">
        <f>P130</f>
        <v>1875.4646379999999</v>
      </c>
      <c r="Q129" s="48"/>
      <c r="R129" s="97">
        <f>R130</f>
        <v>1119.5370499999999</v>
      </c>
      <c r="S129" s="48"/>
      <c r="T129" s="98">
        <f>T130</f>
        <v>32.895000000000003</v>
      </c>
      <c r="AT129" s="16" t="s">
        <v>67</v>
      </c>
      <c r="AU129" s="16" t="s">
        <v>89</v>
      </c>
      <c r="BK129" s="99">
        <f>BK130</f>
        <v>0</v>
      </c>
    </row>
    <row r="130" spans="2:65" s="11" customFormat="1" ht="25.9" customHeight="1" x14ac:dyDescent="0.2">
      <c r="B130" s="100"/>
      <c r="D130" s="101" t="s">
        <v>67</v>
      </c>
      <c r="E130" s="102" t="s">
        <v>116</v>
      </c>
      <c r="F130" s="102" t="s">
        <v>117</v>
      </c>
      <c r="J130" s="165">
        <f>BK130</f>
        <v>0</v>
      </c>
      <c r="L130" s="140"/>
      <c r="M130" s="103"/>
      <c r="P130" s="104">
        <f>P131+P141+P150+P169+P175+P195+P200+P204+P211+P214+P220+P228</f>
        <v>1875.4646379999999</v>
      </c>
      <c r="R130" s="104">
        <f>R131+R141+R150+R169+R175+R195+R200+R204+R211+R214+R220+R228</f>
        <v>1119.5370499999999</v>
      </c>
      <c r="T130" s="105">
        <f>T131+T141+T150+T169+T175+T195+T200+T204+T211+T214+T220+T228</f>
        <v>32.895000000000003</v>
      </c>
      <c r="AR130" s="101" t="s">
        <v>76</v>
      </c>
      <c r="AT130" s="106" t="s">
        <v>67</v>
      </c>
      <c r="AU130" s="106" t="s">
        <v>68</v>
      </c>
      <c r="AY130" s="101" t="s">
        <v>118</v>
      </c>
      <c r="BK130" s="107">
        <f>BK131+BK141+BK150+BK169+BK175+BK195+BK200+BK204+BK211+BK214+BK220+BK228</f>
        <v>0</v>
      </c>
    </row>
    <row r="131" spans="2:65" s="11" customFormat="1" ht="22.9" customHeight="1" x14ac:dyDescent="0.2">
      <c r="B131" s="100"/>
      <c r="D131" s="101" t="s">
        <v>67</v>
      </c>
      <c r="E131" s="108" t="s">
        <v>76</v>
      </c>
      <c r="F131" s="108" t="s">
        <v>119</v>
      </c>
      <c r="J131" s="166">
        <f>BK131</f>
        <v>0</v>
      </c>
      <c r="L131" s="140"/>
      <c r="M131" s="103"/>
      <c r="P131" s="104">
        <f>SUM(P132:P140)</f>
        <v>349.85199999999998</v>
      </c>
      <c r="R131" s="104">
        <f>SUM(R132:R140)</f>
        <v>0</v>
      </c>
      <c r="T131" s="105">
        <f>SUM(T132:T140)</f>
        <v>0</v>
      </c>
      <c r="AR131" s="101" t="s">
        <v>76</v>
      </c>
      <c r="AT131" s="106" t="s">
        <v>67</v>
      </c>
      <c r="AU131" s="106" t="s">
        <v>76</v>
      </c>
      <c r="AY131" s="101" t="s">
        <v>118</v>
      </c>
      <c r="BK131" s="107">
        <f>SUM(BK132:BK140)</f>
        <v>0</v>
      </c>
    </row>
    <row r="132" spans="2:65" s="1" customFormat="1" ht="24" x14ac:dyDescent="0.2">
      <c r="B132" s="109"/>
      <c r="C132" s="204" t="s">
        <v>76</v>
      </c>
      <c r="D132" s="204" t="s">
        <v>120</v>
      </c>
      <c r="E132" s="169" t="s">
        <v>121</v>
      </c>
      <c r="F132" s="148" t="s">
        <v>122</v>
      </c>
      <c r="G132" s="149" t="s">
        <v>123</v>
      </c>
      <c r="H132" s="150">
        <v>700</v>
      </c>
      <c r="I132" s="111"/>
      <c r="J132" s="167">
        <f>ROUND(I132*H132,2)</f>
        <v>0</v>
      </c>
      <c r="K132" s="110"/>
      <c r="L132" s="27"/>
      <c r="M132" s="112" t="s">
        <v>1</v>
      </c>
      <c r="N132" s="113" t="s">
        <v>33</v>
      </c>
      <c r="O132" s="114">
        <v>0.20899999999999999</v>
      </c>
      <c r="P132" s="114">
        <f t="shared" ref="P132:P140" si="0">O132*H132</f>
        <v>146.29999999999998</v>
      </c>
      <c r="Q132" s="114">
        <v>0</v>
      </c>
      <c r="R132" s="114">
        <f t="shared" ref="R132:R140" si="1">Q132*H132</f>
        <v>0</v>
      </c>
      <c r="S132" s="114">
        <v>0</v>
      </c>
      <c r="T132" s="115">
        <f t="shared" ref="T132:T140" si="2">S132*H132</f>
        <v>0</v>
      </c>
      <c r="AR132" s="116" t="s">
        <v>124</v>
      </c>
      <c r="AT132" s="116" t="s">
        <v>120</v>
      </c>
      <c r="AU132" s="116" t="s">
        <v>78</v>
      </c>
      <c r="AY132" s="16" t="s">
        <v>118</v>
      </c>
      <c r="BE132" s="117">
        <f t="shared" ref="BE132:BE140" si="3">IF(N132="základní",J132,0)</f>
        <v>0</v>
      </c>
      <c r="BF132" s="117">
        <f t="shared" ref="BF132:BF140" si="4">IF(N132="snížená",J132,0)</f>
        <v>0</v>
      </c>
      <c r="BG132" s="117">
        <f t="shared" ref="BG132:BG140" si="5">IF(N132="zákl. přenesená",J132,0)</f>
        <v>0</v>
      </c>
      <c r="BH132" s="117">
        <f t="shared" ref="BH132:BH140" si="6">IF(N132="sníž. přenesená",J132,0)</f>
        <v>0</v>
      </c>
      <c r="BI132" s="117">
        <f t="shared" ref="BI132:BI140" si="7">IF(N132="nulová",J132,0)</f>
        <v>0</v>
      </c>
      <c r="BJ132" s="16" t="s">
        <v>76</v>
      </c>
      <c r="BK132" s="117">
        <f>ROUND(I132*H132,2)</f>
        <v>0</v>
      </c>
      <c r="BL132" s="16" t="s">
        <v>124</v>
      </c>
      <c r="BM132" s="116" t="s">
        <v>125</v>
      </c>
    </row>
    <row r="133" spans="2:65" s="1" customFormat="1" ht="24" x14ac:dyDescent="0.2">
      <c r="B133" s="109"/>
      <c r="C133" s="204" t="s">
        <v>78</v>
      </c>
      <c r="D133" s="204" t="s">
        <v>120</v>
      </c>
      <c r="E133" s="169" t="s">
        <v>126</v>
      </c>
      <c r="F133" s="148" t="s">
        <v>127</v>
      </c>
      <c r="G133" s="149" t="s">
        <v>123</v>
      </c>
      <c r="H133" s="150">
        <v>700</v>
      </c>
      <c r="I133" s="111"/>
      <c r="J133" s="167">
        <f>ROUND(I133*H133,2)</f>
        <v>0</v>
      </c>
      <c r="K133" s="110"/>
      <c r="L133" s="27"/>
      <c r="M133" s="112" t="s">
        <v>1</v>
      </c>
      <c r="N133" s="113" t="s">
        <v>33</v>
      </c>
      <c r="O133" s="114">
        <v>7.5999999999999998E-2</v>
      </c>
      <c r="P133" s="114">
        <f t="shared" si="0"/>
        <v>53.199999999999996</v>
      </c>
      <c r="Q133" s="114">
        <v>0</v>
      </c>
      <c r="R133" s="114">
        <f t="shared" si="1"/>
        <v>0</v>
      </c>
      <c r="S133" s="114">
        <v>0</v>
      </c>
      <c r="T133" s="115">
        <f t="shared" si="2"/>
        <v>0</v>
      </c>
      <c r="AR133" s="116" t="s">
        <v>124</v>
      </c>
      <c r="AT133" s="116" t="s">
        <v>120</v>
      </c>
      <c r="AU133" s="116" t="s">
        <v>78</v>
      </c>
      <c r="AY133" s="16" t="s">
        <v>118</v>
      </c>
      <c r="BE133" s="117">
        <f t="shared" si="3"/>
        <v>0</v>
      </c>
      <c r="BF133" s="117">
        <f t="shared" si="4"/>
        <v>0</v>
      </c>
      <c r="BG133" s="117">
        <f t="shared" si="5"/>
        <v>0</v>
      </c>
      <c r="BH133" s="117">
        <f t="shared" si="6"/>
        <v>0</v>
      </c>
      <c r="BI133" s="117">
        <f t="shared" si="7"/>
        <v>0</v>
      </c>
      <c r="BJ133" s="16" t="s">
        <v>76</v>
      </c>
      <c r="BK133" s="117">
        <f>ROUND(I133*H133,2)</f>
        <v>0</v>
      </c>
      <c r="BL133" s="16" t="s">
        <v>124</v>
      </c>
      <c r="BM133" s="116" t="s">
        <v>128</v>
      </c>
    </row>
    <row r="134" spans="2:65" s="1" customFormat="1" ht="12" x14ac:dyDescent="0.2">
      <c r="B134" s="109"/>
      <c r="C134" s="204" t="s">
        <v>129</v>
      </c>
      <c r="D134" s="204" t="s">
        <v>120</v>
      </c>
      <c r="E134" s="169" t="s">
        <v>130</v>
      </c>
      <c r="F134" s="148" t="s">
        <v>131</v>
      </c>
      <c r="G134" s="149" t="s">
        <v>123</v>
      </c>
      <c r="H134" s="150">
        <v>700</v>
      </c>
      <c r="I134" s="111"/>
      <c r="J134" s="167">
        <f t="shared" ref="J134:J140" si="8">ROUND(I134*H134,2)</f>
        <v>0</v>
      </c>
      <c r="K134" s="110"/>
      <c r="L134" s="27"/>
      <c r="M134" s="112" t="s">
        <v>1</v>
      </c>
      <c r="N134" s="113" t="s">
        <v>33</v>
      </c>
      <c r="O134" s="114">
        <v>2.9000000000000001E-2</v>
      </c>
      <c r="P134" s="114">
        <f t="shared" si="0"/>
        <v>20.3</v>
      </c>
      <c r="Q134" s="114">
        <v>0</v>
      </c>
      <c r="R134" s="114">
        <f t="shared" si="1"/>
        <v>0</v>
      </c>
      <c r="S134" s="114">
        <v>0</v>
      </c>
      <c r="T134" s="115">
        <f t="shared" si="2"/>
        <v>0</v>
      </c>
      <c r="AR134" s="116" t="s">
        <v>124</v>
      </c>
      <c r="AT134" s="116" t="s">
        <v>120</v>
      </c>
      <c r="AU134" s="116" t="s">
        <v>78</v>
      </c>
      <c r="AY134" s="16" t="s">
        <v>118</v>
      </c>
      <c r="BE134" s="117">
        <f t="shared" si="3"/>
        <v>0</v>
      </c>
      <c r="BF134" s="117">
        <f t="shared" si="4"/>
        <v>0</v>
      </c>
      <c r="BG134" s="117">
        <f t="shared" si="5"/>
        <v>0</v>
      </c>
      <c r="BH134" s="117">
        <f t="shared" si="6"/>
        <v>0</v>
      </c>
      <c r="BI134" s="117">
        <f t="shared" si="7"/>
        <v>0</v>
      </c>
      <c r="BJ134" s="16" t="s">
        <v>76</v>
      </c>
      <c r="BK134" s="117">
        <f t="shared" ref="BK134:BK140" si="9">ROUND(I134*H134,2)</f>
        <v>0</v>
      </c>
      <c r="BL134" s="16" t="s">
        <v>124</v>
      </c>
      <c r="BM134" s="116" t="s">
        <v>132</v>
      </c>
    </row>
    <row r="135" spans="2:65" s="1" customFormat="1" ht="24" x14ac:dyDescent="0.2">
      <c r="B135" s="109"/>
      <c r="C135" s="204" t="s">
        <v>124</v>
      </c>
      <c r="D135" s="204" t="s">
        <v>120</v>
      </c>
      <c r="E135" s="169" t="s">
        <v>133</v>
      </c>
      <c r="F135" s="148" t="s">
        <v>134</v>
      </c>
      <c r="G135" s="149" t="s">
        <v>135</v>
      </c>
      <c r="H135" s="150">
        <v>261</v>
      </c>
      <c r="I135" s="111"/>
      <c r="J135" s="167">
        <f t="shared" si="8"/>
        <v>0</v>
      </c>
      <c r="K135" s="110"/>
      <c r="L135" s="27"/>
      <c r="M135" s="112" t="s">
        <v>1</v>
      </c>
      <c r="N135" s="113" t="s">
        <v>33</v>
      </c>
      <c r="O135" s="114">
        <v>0.21199999999999999</v>
      </c>
      <c r="P135" s="114">
        <f t="shared" si="0"/>
        <v>55.332000000000001</v>
      </c>
      <c r="Q135" s="114">
        <v>0</v>
      </c>
      <c r="R135" s="114">
        <f t="shared" si="1"/>
        <v>0</v>
      </c>
      <c r="S135" s="114">
        <v>0</v>
      </c>
      <c r="T135" s="115">
        <f t="shared" si="2"/>
        <v>0</v>
      </c>
      <c r="AR135" s="116" t="s">
        <v>124</v>
      </c>
      <c r="AT135" s="116" t="s">
        <v>120</v>
      </c>
      <c r="AU135" s="116" t="s">
        <v>78</v>
      </c>
      <c r="AY135" s="16" t="s">
        <v>118</v>
      </c>
      <c r="BE135" s="117">
        <f t="shared" si="3"/>
        <v>0</v>
      </c>
      <c r="BF135" s="117">
        <f t="shared" si="4"/>
        <v>0</v>
      </c>
      <c r="BG135" s="117">
        <f t="shared" si="5"/>
        <v>0</v>
      </c>
      <c r="BH135" s="117">
        <f t="shared" si="6"/>
        <v>0</v>
      </c>
      <c r="BI135" s="117">
        <f t="shared" si="7"/>
        <v>0</v>
      </c>
      <c r="BJ135" s="16" t="s">
        <v>76</v>
      </c>
      <c r="BK135" s="117">
        <f t="shared" si="9"/>
        <v>0</v>
      </c>
      <c r="BL135" s="16" t="s">
        <v>124</v>
      </c>
      <c r="BM135" s="116" t="s">
        <v>136</v>
      </c>
    </row>
    <row r="136" spans="2:65" s="1" customFormat="1" ht="24" x14ac:dyDescent="0.2">
      <c r="B136" s="109"/>
      <c r="C136" s="204" t="s">
        <v>137</v>
      </c>
      <c r="D136" s="204" t="s">
        <v>120</v>
      </c>
      <c r="E136" s="169" t="s">
        <v>138</v>
      </c>
      <c r="F136" s="148" t="s">
        <v>139</v>
      </c>
      <c r="G136" s="149" t="s">
        <v>135</v>
      </c>
      <c r="H136" s="150">
        <v>261</v>
      </c>
      <c r="I136" s="111"/>
      <c r="J136" s="167">
        <f t="shared" si="8"/>
        <v>0</v>
      </c>
      <c r="K136" s="110"/>
      <c r="L136" s="27"/>
      <c r="M136" s="112" t="s">
        <v>1</v>
      </c>
      <c r="N136" s="113" t="s">
        <v>33</v>
      </c>
      <c r="O136" s="114">
        <v>8.6999999999999994E-2</v>
      </c>
      <c r="P136" s="114">
        <f t="shared" si="0"/>
        <v>22.706999999999997</v>
      </c>
      <c r="Q136" s="114">
        <v>0</v>
      </c>
      <c r="R136" s="114">
        <f t="shared" si="1"/>
        <v>0</v>
      </c>
      <c r="S136" s="114">
        <v>0</v>
      </c>
      <c r="T136" s="115">
        <f t="shared" si="2"/>
        <v>0</v>
      </c>
      <c r="AR136" s="116" t="s">
        <v>124</v>
      </c>
      <c r="AT136" s="116" t="s">
        <v>120</v>
      </c>
      <c r="AU136" s="116" t="s">
        <v>78</v>
      </c>
      <c r="AY136" s="16" t="s">
        <v>118</v>
      </c>
      <c r="BE136" s="117">
        <f t="shared" si="3"/>
        <v>0</v>
      </c>
      <c r="BF136" s="117">
        <f t="shared" si="4"/>
        <v>0</v>
      </c>
      <c r="BG136" s="117">
        <f t="shared" si="5"/>
        <v>0</v>
      </c>
      <c r="BH136" s="117">
        <f t="shared" si="6"/>
        <v>0</v>
      </c>
      <c r="BI136" s="117">
        <f t="shared" si="7"/>
        <v>0</v>
      </c>
      <c r="BJ136" s="16" t="s">
        <v>76</v>
      </c>
      <c r="BK136" s="117">
        <f t="shared" si="9"/>
        <v>0</v>
      </c>
      <c r="BL136" s="16" t="s">
        <v>124</v>
      </c>
      <c r="BM136" s="116" t="s">
        <v>140</v>
      </c>
    </row>
    <row r="137" spans="2:65" s="1" customFormat="1" ht="24" x14ac:dyDescent="0.2">
      <c r="B137" s="109"/>
      <c r="C137" s="204" t="s">
        <v>141</v>
      </c>
      <c r="D137" s="204" t="s">
        <v>120</v>
      </c>
      <c r="E137" s="169" t="s">
        <v>142</v>
      </c>
      <c r="F137" s="148" t="s">
        <v>143</v>
      </c>
      <c r="G137" s="149" t="s">
        <v>135</v>
      </c>
      <c r="H137" s="150">
        <v>261</v>
      </c>
      <c r="I137" s="111"/>
      <c r="J137" s="167">
        <f t="shared" si="8"/>
        <v>0</v>
      </c>
      <c r="K137" s="110"/>
      <c r="L137" s="27"/>
      <c r="M137" s="112" t="s">
        <v>1</v>
      </c>
      <c r="N137" s="113" t="s">
        <v>33</v>
      </c>
      <c r="O137" s="114">
        <v>7.1999999999999995E-2</v>
      </c>
      <c r="P137" s="114">
        <f t="shared" si="0"/>
        <v>18.791999999999998</v>
      </c>
      <c r="Q137" s="114">
        <v>0</v>
      </c>
      <c r="R137" s="114">
        <f t="shared" si="1"/>
        <v>0</v>
      </c>
      <c r="S137" s="114">
        <v>0</v>
      </c>
      <c r="T137" s="115">
        <f t="shared" si="2"/>
        <v>0</v>
      </c>
      <c r="AR137" s="116" t="s">
        <v>124</v>
      </c>
      <c r="AT137" s="116" t="s">
        <v>120</v>
      </c>
      <c r="AU137" s="116" t="s">
        <v>78</v>
      </c>
      <c r="AY137" s="16" t="s">
        <v>118</v>
      </c>
      <c r="BE137" s="117">
        <f t="shared" si="3"/>
        <v>0</v>
      </c>
      <c r="BF137" s="117">
        <f t="shared" si="4"/>
        <v>0</v>
      </c>
      <c r="BG137" s="117">
        <f t="shared" si="5"/>
        <v>0</v>
      </c>
      <c r="BH137" s="117">
        <f t="shared" si="6"/>
        <v>0</v>
      </c>
      <c r="BI137" s="117">
        <f t="shared" si="7"/>
        <v>0</v>
      </c>
      <c r="BJ137" s="16" t="s">
        <v>76</v>
      </c>
      <c r="BK137" s="117">
        <f t="shared" si="9"/>
        <v>0</v>
      </c>
      <c r="BL137" s="16" t="s">
        <v>124</v>
      </c>
      <c r="BM137" s="116" t="s">
        <v>144</v>
      </c>
    </row>
    <row r="138" spans="2:65" s="1" customFormat="1" ht="24" x14ac:dyDescent="0.2">
      <c r="B138" s="109"/>
      <c r="C138" s="204" t="s">
        <v>145</v>
      </c>
      <c r="D138" s="204" t="s">
        <v>120</v>
      </c>
      <c r="E138" s="169" t="s">
        <v>410</v>
      </c>
      <c r="F138" s="148" t="s">
        <v>409</v>
      </c>
      <c r="G138" s="149" t="s">
        <v>160</v>
      </c>
      <c r="H138" s="150">
        <f>+H137*1.75</f>
        <v>456.75</v>
      </c>
      <c r="I138" s="111"/>
      <c r="J138" s="167">
        <f t="shared" si="8"/>
        <v>0</v>
      </c>
      <c r="K138" s="110"/>
      <c r="L138" s="142"/>
      <c r="M138" s="112" t="s">
        <v>1</v>
      </c>
      <c r="N138" s="113" t="s">
        <v>33</v>
      </c>
      <c r="O138" s="114">
        <v>0</v>
      </c>
      <c r="P138" s="114">
        <f t="shared" si="0"/>
        <v>0</v>
      </c>
      <c r="Q138" s="114">
        <v>0</v>
      </c>
      <c r="R138" s="114">
        <f t="shared" si="1"/>
        <v>0</v>
      </c>
      <c r="S138" s="114">
        <v>0</v>
      </c>
      <c r="T138" s="115">
        <f t="shared" si="2"/>
        <v>0</v>
      </c>
      <c r="AR138" s="116" t="s">
        <v>124</v>
      </c>
      <c r="AT138" s="116" t="s">
        <v>120</v>
      </c>
      <c r="AU138" s="116" t="s">
        <v>78</v>
      </c>
      <c r="AY138" s="16" t="s">
        <v>118</v>
      </c>
      <c r="BE138" s="117">
        <f t="shared" si="3"/>
        <v>0</v>
      </c>
      <c r="BF138" s="117">
        <f t="shared" si="4"/>
        <v>0</v>
      </c>
      <c r="BG138" s="117">
        <f t="shared" si="5"/>
        <v>0</v>
      </c>
      <c r="BH138" s="117">
        <f t="shared" si="6"/>
        <v>0</v>
      </c>
      <c r="BI138" s="117">
        <f t="shared" si="7"/>
        <v>0</v>
      </c>
      <c r="BJ138" s="16" t="s">
        <v>76</v>
      </c>
      <c r="BK138" s="117">
        <f t="shared" si="9"/>
        <v>0</v>
      </c>
      <c r="BL138" s="16" t="s">
        <v>124</v>
      </c>
      <c r="BM138" s="116" t="s">
        <v>146</v>
      </c>
    </row>
    <row r="139" spans="2:65" s="1" customFormat="1" ht="12" x14ac:dyDescent="0.2">
      <c r="B139" s="109"/>
      <c r="C139" s="204" t="s">
        <v>147</v>
      </c>
      <c r="D139" s="204" t="s">
        <v>120</v>
      </c>
      <c r="E139" s="169" t="s">
        <v>148</v>
      </c>
      <c r="F139" s="148" t="s">
        <v>149</v>
      </c>
      <c r="G139" s="149" t="s">
        <v>135</v>
      </c>
      <c r="H139" s="150">
        <v>261</v>
      </c>
      <c r="I139" s="111"/>
      <c r="J139" s="167">
        <f t="shared" si="8"/>
        <v>0</v>
      </c>
      <c r="K139" s="110"/>
      <c r="L139" s="27"/>
      <c r="M139" s="112" t="s">
        <v>1</v>
      </c>
      <c r="N139" s="113" t="s">
        <v>33</v>
      </c>
      <c r="O139" s="114">
        <v>8.9999999999999993E-3</v>
      </c>
      <c r="P139" s="114">
        <f t="shared" si="0"/>
        <v>2.3489999999999998</v>
      </c>
      <c r="Q139" s="114">
        <v>0</v>
      </c>
      <c r="R139" s="114">
        <f t="shared" si="1"/>
        <v>0</v>
      </c>
      <c r="S139" s="114">
        <v>0</v>
      </c>
      <c r="T139" s="115">
        <f t="shared" si="2"/>
        <v>0</v>
      </c>
      <c r="AR139" s="116" t="s">
        <v>124</v>
      </c>
      <c r="AT139" s="116" t="s">
        <v>120</v>
      </c>
      <c r="AU139" s="116" t="s">
        <v>78</v>
      </c>
      <c r="AY139" s="16" t="s">
        <v>118</v>
      </c>
      <c r="BE139" s="117">
        <f t="shared" si="3"/>
        <v>0</v>
      </c>
      <c r="BF139" s="117">
        <f t="shared" si="4"/>
        <v>0</v>
      </c>
      <c r="BG139" s="117">
        <f t="shared" si="5"/>
        <v>0</v>
      </c>
      <c r="BH139" s="117">
        <f t="shared" si="6"/>
        <v>0</v>
      </c>
      <c r="BI139" s="117">
        <f t="shared" si="7"/>
        <v>0</v>
      </c>
      <c r="BJ139" s="16" t="s">
        <v>76</v>
      </c>
      <c r="BK139" s="117">
        <f t="shared" si="9"/>
        <v>0</v>
      </c>
      <c r="BL139" s="16" t="s">
        <v>124</v>
      </c>
      <c r="BM139" s="116" t="s">
        <v>150</v>
      </c>
    </row>
    <row r="140" spans="2:65" s="1" customFormat="1" ht="24" x14ac:dyDescent="0.2">
      <c r="B140" s="109"/>
      <c r="C140" s="204" t="s">
        <v>151</v>
      </c>
      <c r="D140" s="204" t="s">
        <v>120</v>
      </c>
      <c r="E140" s="169" t="s">
        <v>152</v>
      </c>
      <c r="F140" s="148" t="s">
        <v>153</v>
      </c>
      <c r="G140" s="149" t="s">
        <v>123</v>
      </c>
      <c r="H140" s="150">
        <v>908</v>
      </c>
      <c r="I140" s="111"/>
      <c r="J140" s="167">
        <f t="shared" si="8"/>
        <v>0</v>
      </c>
      <c r="K140" s="110"/>
      <c r="L140" s="27"/>
      <c r="M140" s="112" t="s">
        <v>1</v>
      </c>
      <c r="N140" s="113" t="s">
        <v>33</v>
      </c>
      <c r="O140" s="114">
        <v>3.4000000000000002E-2</v>
      </c>
      <c r="P140" s="114">
        <f t="shared" si="0"/>
        <v>30.872000000000003</v>
      </c>
      <c r="Q140" s="114">
        <v>0</v>
      </c>
      <c r="R140" s="114">
        <f t="shared" si="1"/>
        <v>0</v>
      </c>
      <c r="S140" s="114">
        <v>0</v>
      </c>
      <c r="T140" s="115">
        <f t="shared" si="2"/>
        <v>0</v>
      </c>
      <c r="AR140" s="116" t="s">
        <v>124</v>
      </c>
      <c r="AT140" s="116" t="s">
        <v>120</v>
      </c>
      <c r="AU140" s="116" t="s">
        <v>78</v>
      </c>
      <c r="AY140" s="16" t="s">
        <v>118</v>
      </c>
      <c r="BE140" s="117">
        <f t="shared" si="3"/>
        <v>0</v>
      </c>
      <c r="BF140" s="117">
        <f t="shared" si="4"/>
        <v>0</v>
      </c>
      <c r="BG140" s="117">
        <f t="shared" si="5"/>
        <v>0</v>
      </c>
      <c r="BH140" s="117">
        <f t="shared" si="6"/>
        <v>0</v>
      </c>
      <c r="BI140" s="117">
        <f t="shared" si="7"/>
        <v>0</v>
      </c>
      <c r="BJ140" s="16" t="s">
        <v>76</v>
      </c>
      <c r="BK140" s="117">
        <f t="shared" si="9"/>
        <v>0</v>
      </c>
      <c r="BL140" s="16" t="s">
        <v>124</v>
      </c>
      <c r="BM140" s="116" t="s">
        <v>154</v>
      </c>
    </row>
    <row r="141" spans="2:65" s="11" customFormat="1" ht="12.75" x14ac:dyDescent="0.2">
      <c r="B141" s="100"/>
      <c r="D141" s="101" t="s">
        <v>67</v>
      </c>
      <c r="E141" s="108" t="s">
        <v>137</v>
      </c>
      <c r="F141" s="108" t="s">
        <v>155</v>
      </c>
      <c r="I141" s="144"/>
      <c r="J141" s="166">
        <f>BK141</f>
        <v>0</v>
      </c>
      <c r="L141" s="140"/>
      <c r="M141" s="103"/>
      <c r="P141" s="104">
        <f>SUM(P142:P149)</f>
        <v>70.349999999999994</v>
      </c>
      <c r="R141" s="104">
        <f>SUM(R142:R149)</f>
        <v>553.97244000000001</v>
      </c>
      <c r="T141" s="105">
        <f>SUM(T142:T149)</f>
        <v>0</v>
      </c>
      <c r="AR141" s="101" t="s">
        <v>76</v>
      </c>
      <c r="AT141" s="106" t="s">
        <v>67</v>
      </c>
      <c r="AU141" s="106" t="s">
        <v>76</v>
      </c>
      <c r="AY141" s="101" t="s">
        <v>118</v>
      </c>
      <c r="BK141" s="107">
        <f>SUM(BK142:BK149)</f>
        <v>0</v>
      </c>
    </row>
    <row r="142" spans="2:65" s="1" customFormat="1" ht="12" x14ac:dyDescent="0.2">
      <c r="B142" s="109"/>
      <c r="C142" s="205" t="s">
        <v>156</v>
      </c>
      <c r="D142" s="205" t="s">
        <v>157</v>
      </c>
      <c r="E142" s="170" t="s">
        <v>158</v>
      </c>
      <c r="F142" s="151" t="s">
        <v>159</v>
      </c>
      <c r="G142" s="152" t="s">
        <v>160</v>
      </c>
      <c r="H142" s="153">
        <v>5.65</v>
      </c>
      <c r="I142" s="119"/>
      <c r="J142" s="168">
        <f>ROUND(I142*H142,2)</f>
        <v>0</v>
      </c>
      <c r="K142" s="118"/>
      <c r="L142" s="120"/>
      <c r="M142" s="121" t="s">
        <v>1</v>
      </c>
      <c r="N142" s="122" t="s">
        <v>33</v>
      </c>
      <c r="O142" s="114">
        <v>0</v>
      </c>
      <c r="P142" s="114">
        <f>O142*H142</f>
        <v>0</v>
      </c>
      <c r="Q142" s="114">
        <v>1</v>
      </c>
      <c r="R142" s="114">
        <f>Q142*H142</f>
        <v>5.65</v>
      </c>
      <c r="S142" s="114">
        <v>0</v>
      </c>
      <c r="T142" s="115">
        <f>S142*H142</f>
        <v>0</v>
      </c>
      <c r="AR142" s="116" t="s">
        <v>147</v>
      </c>
      <c r="AT142" s="116" t="s">
        <v>157</v>
      </c>
      <c r="AU142" s="116" t="s">
        <v>78</v>
      </c>
      <c r="AY142" s="16" t="s">
        <v>118</v>
      </c>
      <c r="BE142" s="117">
        <f>IF(N142="základní",J142,0)</f>
        <v>0</v>
      </c>
      <c r="BF142" s="117">
        <f>IF(N142="snížená",J142,0)</f>
        <v>0</v>
      </c>
      <c r="BG142" s="117">
        <f>IF(N142="zákl. přenesená",J142,0)</f>
        <v>0</v>
      </c>
      <c r="BH142" s="117">
        <f>IF(N142="sníž. přenesená",J142,0)</f>
        <v>0</v>
      </c>
      <c r="BI142" s="117">
        <f>IF(N142="nulová",J142,0)</f>
        <v>0</v>
      </c>
      <c r="BJ142" s="16" t="s">
        <v>76</v>
      </c>
      <c r="BK142" s="117">
        <f>ROUND(I142*H142,2)</f>
        <v>0</v>
      </c>
      <c r="BL142" s="16" t="s">
        <v>124</v>
      </c>
      <c r="BM142" s="116" t="s">
        <v>161</v>
      </c>
    </row>
    <row r="143" spans="2:65" s="1" customFormat="1" ht="12" x14ac:dyDescent="0.2">
      <c r="B143" s="109"/>
      <c r="C143" s="204" t="s">
        <v>162</v>
      </c>
      <c r="D143" s="204" t="s">
        <v>120</v>
      </c>
      <c r="E143" s="169" t="s">
        <v>163</v>
      </c>
      <c r="F143" s="148" t="s">
        <v>164</v>
      </c>
      <c r="G143" s="149" t="s">
        <v>123</v>
      </c>
      <c r="H143" s="150">
        <v>892</v>
      </c>
      <c r="I143" s="111"/>
      <c r="J143" s="167">
        <f>ROUND(I143*H143,2)</f>
        <v>0</v>
      </c>
      <c r="K143" s="110"/>
      <c r="L143" s="27"/>
      <c r="M143" s="112" t="s">
        <v>1</v>
      </c>
      <c r="N143" s="113" t="s">
        <v>33</v>
      </c>
      <c r="O143" s="114">
        <v>0.02</v>
      </c>
      <c r="P143" s="114">
        <f>O143*H143</f>
        <v>17.84</v>
      </c>
      <c r="Q143" s="114">
        <v>9.1999999999999998E-2</v>
      </c>
      <c r="R143" s="114">
        <f>Q143*H143</f>
        <v>82.063999999999993</v>
      </c>
      <c r="S143" s="114">
        <v>0</v>
      </c>
      <c r="T143" s="115">
        <f>S143*H143</f>
        <v>0</v>
      </c>
      <c r="AR143" s="116" t="s">
        <v>124</v>
      </c>
      <c r="AT143" s="116" t="s">
        <v>120</v>
      </c>
      <c r="AU143" s="116" t="s">
        <v>78</v>
      </c>
      <c r="AY143" s="16" t="s">
        <v>118</v>
      </c>
      <c r="BE143" s="117">
        <f>IF(N143="základní",J143,0)</f>
        <v>0</v>
      </c>
      <c r="BF143" s="117">
        <f>IF(N143="snížená",J143,0)</f>
        <v>0</v>
      </c>
      <c r="BG143" s="117">
        <f>IF(N143="zákl. přenesená",J143,0)</f>
        <v>0</v>
      </c>
      <c r="BH143" s="117">
        <f>IF(N143="sníž. přenesená",J143,0)</f>
        <v>0</v>
      </c>
      <c r="BI143" s="117">
        <f>IF(N143="nulová",J143,0)</f>
        <v>0</v>
      </c>
      <c r="BJ143" s="16" t="s">
        <v>76</v>
      </c>
      <c r="BK143" s="117">
        <f>ROUND(I143*H143,2)</f>
        <v>0</v>
      </c>
      <c r="BL143" s="16" t="s">
        <v>124</v>
      </c>
      <c r="BM143" s="116" t="s">
        <v>165</v>
      </c>
    </row>
    <row r="144" spans="2:65" s="12" customFormat="1" x14ac:dyDescent="0.2">
      <c r="B144" s="123"/>
      <c r="D144" s="206" t="s">
        <v>166</v>
      </c>
      <c r="E144" s="124" t="s">
        <v>1</v>
      </c>
      <c r="F144" s="154" t="s">
        <v>404</v>
      </c>
      <c r="H144" s="155">
        <v>892</v>
      </c>
      <c r="I144" s="145"/>
      <c r="L144" s="123"/>
      <c r="M144" s="125"/>
      <c r="T144" s="126"/>
      <c r="AT144" s="124" t="s">
        <v>166</v>
      </c>
      <c r="AU144" s="124" t="s">
        <v>78</v>
      </c>
      <c r="AV144" s="12" t="s">
        <v>78</v>
      </c>
      <c r="AW144" s="12" t="s">
        <v>25</v>
      </c>
      <c r="AX144" s="12" t="s">
        <v>68</v>
      </c>
      <c r="AY144" s="124" t="s">
        <v>118</v>
      </c>
    </row>
    <row r="145" spans="2:65" s="13" customFormat="1" x14ac:dyDescent="0.2">
      <c r="B145" s="127"/>
      <c r="D145" s="206" t="s">
        <v>166</v>
      </c>
      <c r="E145" s="128" t="s">
        <v>1</v>
      </c>
      <c r="F145" s="156" t="s">
        <v>167</v>
      </c>
      <c r="H145" s="157">
        <v>892</v>
      </c>
      <c r="I145" s="146"/>
      <c r="L145" s="127"/>
      <c r="M145" s="129"/>
      <c r="T145" s="130"/>
      <c r="AT145" s="128" t="s">
        <v>166</v>
      </c>
      <c r="AU145" s="128" t="s">
        <v>78</v>
      </c>
      <c r="AV145" s="13" t="s">
        <v>129</v>
      </c>
      <c r="AW145" s="13" t="s">
        <v>25</v>
      </c>
      <c r="AX145" s="13" t="s">
        <v>76</v>
      </c>
      <c r="AY145" s="128" t="s">
        <v>118</v>
      </c>
    </row>
    <row r="146" spans="2:65" s="1" customFormat="1" ht="12" x14ac:dyDescent="0.2">
      <c r="B146" s="109"/>
      <c r="C146" s="204" t="s">
        <v>168</v>
      </c>
      <c r="D146" s="204" t="s">
        <v>120</v>
      </c>
      <c r="E146" s="169" t="s">
        <v>169</v>
      </c>
      <c r="F146" s="148" t="s">
        <v>170</v>
      </c>
      <c r="G146" s="149" t="s">
        <v>123</v>
      </c>
      <c r="H146" s="150">
        <v>892</v>
      </c>
      <c r="I146" s="111"/>
      <c r="J146" s="167">
        <f>ROUND(I146*H146,2)</f>
        <v>0</v>
      </c>
      <c r="K146" s="110"/>
      <c r="L146" s="27"/>
      <c r="M146" s="112" t="s">
        <v>1</v>
      </c>
      <c r="N146" s="113" t="s">
        <v>33</v>
      </c>
      <c r="O146" s="114">
        <v>2.9000000000000001E-2</v>
      </c>
      <c r="P146" s="114">
        <f>O146*H146</f>
        <v>25.868000000000002</v>
      </c>
      <c r="Q146" s="114">
        <v>0.46</v>
      </c>
      <c r="R146" s="114">
        <f>Q146*H146</f>
        <v>410.32</v>
      </c>
      <c r="S146" s="114">
        <v>0</v>
      </c>
      <c r="T146" s="115">
        <f>S146*H146</f>
        <v>0</v>
      </c>
      <c r="AR146" s="116" t="s">
        <v>124</v>
      </c>
      <c r="AT146" s="116" t="s">
        <v>120</v>
      </c>
      <c r="AU146" s="116" t="s">
        <v>78</v>
      </c>
      <c r="AY146" s="16" t="s">
        <v>118</v>
      </c>
      <c r="BE146" s="117">
        <f>IF(N146="základní",J146,0)</f>
        <v>0</v>
      </c>
      <c r="BF146" s="117">
        <f>IF(N146="snížená",J146,0)</f>
        <v>0</v>
      </c>
      <c r="BG146" s="117">
        <f>IF(N146="zákl. přenesená",J146,0)</f>
        <v>0</v>
      </c>
      <c r="BH146" s="117">
        <f>IF(N146="sníž. přenesená",J146,0)</f>
        <v>0</v>
      </c>
      <c r="BI146" s="117">
        <f>IF(N146="nulová",J146,0)</f>
        <v>0</v>
      </c>
      <c r="BJ146" s="16" t="s">
        <v>76</v>
      </c>
      <c r="BK146" s="117">
        <f>ROUND(I146*H146,2)</f>
        <v>0</v>
      </c>
      <c r="BL146" s="16" t="s">
        <v>124</v>
      </c>
      <c r="BM146" s="116" t="s">
        <v>171</v>
      </c>
    </row>
    <row r="147" spans="2:65" s="12" customFormat="1" x14ac:dyDescent="0.2">
      <c r="B147" s="123"/>
      <c r="D147" s="206" t="s">
        <v>166</v>
      </c>
      <c r="E147" s="124" t="s">
        <v>1</v>
      </c>
      <c r="F147" s="154" t="s">
        <v>404</v>
      </c>
      <c r="H147" s="155">
        <v>892</v>
      </c>
      <c r="I147" s="145"/>
      <c r="L147" s="123"/>
      <c r="M147" s="125"/>
      <c r="T147" s="126"/>
      <c r="AT147" s="124" t="s">
        <v>166</v>
      </c>
      <c r="AU147" s="124" t="s">
        <v>78</v>
      </c>
      <c r="AV147" s="12" t="s">
        <v>78</v>
      </c>
      <c r="AW147" s="12" t="s">
        <v>25</v>
      </c>
      <c r="AX147" s="12" t="s">
        <v>76</v>
      </c>
      <c r="AY147" s="124" t="s">
        <v>118</v>
      </c>
    </row>
    <row r="148" spans="2:65" s="1" customFormat="1" ht="24" x14ac:dyDescent="0.2">
      <c r="B148" s="109"/>
      <c r="C148" s="204" t="s">
        <v>172</v>
      </c>
      <c r="D148" s="204" t="s">
        <v>120</v>
      </c>
      <c r="E148" s="169" t="s">
        <v>173</v>
      </c>
      <c r="F148" s="148" t="s">
        <v>174</v>
      </c>
      <c r="G148" s="149" t="s">
        <v>123</v>
      </c>
      <c r="H148" s="150">
        <v>146</v>
      </c>
      <c r="I148" s="111"/>
      <c r="J148" s="167">
        <f>ROUND(I148*H148,2)</f>
        <v>0</v>
      </c>
      <c r="K148" s="110"/>
      <c r="L148" s="27"/>
      <c r="M148" s="112" t="s">
        <v>1</v>
      </c>
      <c r="N148" s="113" t="s">
        <v>33</v>
      </c>
      <c r="O148" s="114">
        <v>2.7E-2</v>
      </c>
      <c r="P148" s="114">
        <f>O148*H148</f>
        <v>3.9420000000000002</v>
      </c>
      <c r="Q148" s="114">
        <v>0.38313999999999998</v>
      </c>
      <c r="R148" s="114">
        <f>Q148*H148</f>
        <v>55.93844</v>
      </c>
      <c r="S148" s="114">
        <v>0</v>
      </c>
      <c r="T148" s="115">
        <f>S148*H148</f>
        <v>0</v>
      </c>
      <c r="AR148" s="116" t="s">
        <v>124</v>
      </c>
      <c r="AT148" s="116" t="s">
        <v>120</v>
      </c>
      <c r="AU148" s="116" t="s">
        <v>78</v>
      </c>
      <c r="AY148" s="16" t="s">
        <v>118</v>
      </c>
      <c r="BE148" s="117">
        <f>IF(N148="základní",J148,0)</f>
        <v>0</v>
      </c>
      <c r="BF148" s="117">
        <f>IF(N148="snížená",J148,0)</f>
        <v>0</v>
      </c>
      <c r="BG148" s="117">
        <f>IF(N148="zákl. přenesená",J148,0)</f>
        <v>0</v>
      </c>
      <c r="BH148" s="117">
        <f>IF(N148="sníž. přenesená",J148,0)</f>
        <v>0</v>
      </c>
      <c r="BI148" s="117">
        <f>IF(N148="nulová",J148,0)</f>
        <v>0</v>
      </c>
      <c r="BJ148" s="16" t="s">
        <v>76</v>
      </c>
      <c r="BK148" s="117">
        <f>ROUND(I148*H148,2)</f>
        <v>0</v>
      </c>
      <c r="BL148" s="16" t="s">
        <v>124</v>
      </c>
      <c r="BM148" s="116" t="s">
        <v>175</v>
      </c>
    </row>
    <row r="149" spans="2:65" s="1" customFormat="1" ht="24" x14ac:dyDescent="0.2">
      <c r="B149" s="109"/>
      <c r="C149" s="204" t="s">
        <v>176</v>
      </c>
      <c r="D149" s="204" t="s">
        <v>120</v>
      </c>
      <c r="E149" s="169" t="s">
        <v>177</v>
      </c>
      <c r="F149" s="148" t="s">
        <v>178</v>
      </c>
      <c r="G149" s="149" t="s">
        <v>123</v>
      </c>
      <c r="H149" s="150">
        <v>908</v>
      </c>
      <c r="I149" s="111"/>
      <c r="J149" s="167">
        <f>ROUND(I149*H149,2)</f>
        <v>0</v>
      </c>
      <c r="K149" s="110"/>
      <c r="L149" s="27"/>
      <c r="M149" s="112" t="s">
        <v>1</v>
      </c>
      <c r="N149" s="113" t="s">
        <v>33</v>
      </c>
      <c r="O149" s="114">
        <v>2.5000000000000001E-2</v>
      </c>
      <c r="P149" s="114">
        <f>O149*H149</f>
        <v>22.700000000000003</v>
      </c>
      <c r="Q149" s="114">
        <v>0</v>
      </c>
      <c r="R149" s="114">
        <f>Q149*H149</f>
        <v>0</v>
      </c>
      <c r="S149" s="114">
        <v>0</v>
      </c>
      <c r="T149" s="115">
        <f>S149*H149</f>
        <v>0</v>
      </c>
      <c r="AR149" s="116" t="s">
        <v>124</v>
      </c>
      <c r="AT149" s="116" t="s">
        <v>120</v>
      </c>
      <c r="AU149" s="116" t="s">
        <v>78</v>
      </c>
      <c r="AY149" s="16" t="s">
        <v>118</v>
      </c>
      <c r="BE149" s="117">
        <f>IF(N149="základní",J149,0)</f>
        <v>0</v>
      </c>
      <c r="BF149" s="117">
        <f>IF(N149="snížená",J149,0)</f>
        <v>0</v>
      </c>
      <c r="BG149" s="117">
        <f>IF(N149="zákl. přenesená",J149,0)</f>
        <v>0</v>
      </c>
      <c r="BH149" s="117">
        <f>IF(N149="sníž. přenesená",J149,0)</f>
        <v>0</v>
      </c>
      <c r="BI149" s="117">
        <f>IF(N149="nulová",J149,0)</f>
        <v>0</v>
      </c>
      <c r="BJ149" s="16" t="s">
        <v>76</v>
      </c>
      <c r="BK149" s="117">
        <f>ROUND(I149*H149,2)</f>
        <v>0</v>
      </c>
      <c r="BL149" s="16" t="s">
        <v>124</v>
      </c>
      <c r="BM149" s="116" t="s">
        <v>179</v>
      </c>
    </row>
    <row r="150" spans="2:65" s="11" customFormat="1" ht="12.75" x14ac:dyDescent="0.2">
      <c r="B150" s="100"/>
      <c r="D150" s="101" t="s">
        <v>67</v>
      </c>
      <c r="E150" s="108" t="s">
        <v>180</v>
      </c>
      <c r="F150" s="108" t="s">
        <v>181</v>
      </c>
      <c r="I150" s="144"/>
      <c r="J150" s="166">
        <f>BK150</f>
        <v>0</v>
      </c>
      <c r="L150" s="140"/>
      <c r="M150" s="103"/>
      <c r="P150" s="104">
        <f>SUM(P151:P168)</f>
        <v>469.85599999999999</v>
      </c>
      <c r="R150" s="104">
        <f>SUM(R151:R168)</f>
        <v>200.27273999999997</v>
      </c>
      <c r="T150" s="105">
        <f>SUM(T151:T168)</f>
        <v>0</v>
      </c>
      <c r="AR150" s="101" t="s">
        <v>76</v>
      </c>
      <c r="AT150" s="106" t="s">
        <v>67</v>
      </c>
      <c r="AU150" s="106" t="s">
        <v>76</v>
      </c>
      <c r="AY150" s="101" t="s">
        <v>118</v>
      </c>
      <c r="BK150" s="107">
        <f>SUM(BK151:BK168)</f>
        <v>0</v>
      </c>
    </row>
    <row r="151" spans="2:65" s="1" customFormat="1" ht="24" x14ac:dyDescent="0.2">
      <c r="B151" s="109"/>
      <c r="C151" s="204" t="s">
        <v>8</v>
      </c>
      <c r="D151" s="204" t="s">
        <v>120</v>
      </c>
      <c r="E151" s="169" t="s">
        <v>182</v>
      </c>
      <c r="F151" s="148" t="s">
        <v>183</v>
      </c>
      <c r="G151" s="149" t="s">
        <v>123</v>
      </c>
      <c r="H151" s="150">
        <v>746</v>
      </c>
      <c r="I151" s="111"/>
      <c r="J151" s="167">
        <f>ROUND(I151*H151,2)</f>
        <v>0</v>
      </c>
      <c r="K151" s="110"/>
      <c r="L151" s="27"/>
      <c r="M151" s="112" t="s">
        <v>1</v>
      </c>
      <c r="N151" s="113" t="s">
        <v>33</v>
      </c>
      <c r="O151" s="114">
        <v>0.5</v>
      </c>
      <c r="P151" s="114">
        <f>O151*H151</f>
        <v>373</v>
      </c>
      <c r="Q151" s="114">
        <v>8.4250000000000005E-2</v>
      </c>
      <c r="R151" s="114">
        <f>Q151*H151</f>
        <v>62.850500000000004</v>
      </c>
      <c r="S151" s="114">
        <v>0</v>
      </c>
      <c r="T151" s="115">
        <f>S151*H151</f>
        <v>0</v>
      </c>
      <c r="AR151" s="116" t="s">
        <v>124</v>
      </c>
      <c r="AT151" s="116" t="s">
        <v>120</v>
      </c>
      <c r="AU151" s="116" t="s">
        <v>78</v>
      </c>
      <c r="AY151" s="16" t="s">
        <v>118</v>
      </c>
      <c r="BE151" s="117">
        <f>IF(N151="základní",J151,0)</f>
        <v>0</v>
      </c>
      <c r="BF151" s="117">
        <f>IF(N151="snížená",J151,0)</f>
        <v>0</v>
      </c>
      <c r="BG151" s="117">
        <f>IF(N151="zákl. přenesená",J151,0)</f>
        <v>0</v>
      </c>
      <c r="BH151" s="117">
        <f>IF(N151="sníž. přenesená",J151,0)</f>
        <v>0</v>
      </c>
      <c r="BI151" s="117">
        <f>IF(N151="nulová",J151,0)</f>
        <v>0</v>
      </c>
      <c r="BJ151" s="16" t="s">
        <v>76</v>
      </c>
      <c r="BK151" s="117">
        <f>ROUND(I151*H151,2)</f>
        <v>0</v>
      </c>
      <c r="BL151" s="16" t="s">
        <v>124</v>
      </c>
      <c r="BM151" s="116" t="s">
        <v>184</v>
      </c>
    </row>
    <row r="152" spans="2:65" s="1" customFormat="1" ht="12" x14ac:dyDescent="0.2">
      <c r="B152" s="109"/>
      <c r="C152" s="205" t="s">
        <v>185</v>
      </c>
      <c r="D152" s="205" t="s">
        <v>157</v>
      </c>
      <c r="E152" s="170" t="s">
        <v>186</v>
      </c>
      <c r="F152" s="151" t="s">
        <v>187</v>
      </c>
      <c r="G152" s="152" t="s">
        <v>123</v>
      </c>
      <c r="H152" s="153">
        <v>704.98</v>
      </c>
      <c r="I152" s="119"/>
      <c r="J152" s="168">
        <f>ROUND(I152*H152,2)</f>
        <v>0</v>
      </c>
      <c r="K152" s="118"/>
      <c r="L152" s="120"/>
      <c r="M152" s="121" t="s">
        <v>1</v>
      </c>
      <c r="N152" s="122" t="s">
        <v>33</v>
      </c>
      <c r="O152" s="114">
        <v>0</v>
      </c>
      <c r="P152" s="114">
        <f>O152*H152</f>
        <v>0</v>
      </c>
      <c r="Q152" s="114">
        <v>0.13100000000000001</v>
      </c>
      <c r="R152" s="114">
        <f>Q152*H152</f>
        <v>92.352380000000011</v>
      </c>
      <c r="S152" s="114">
        <v>0</v>
      </c>
      <c r="T152" s="115">
        <f>S152*H152</f>
        <v>0</v>
      </c>
      <c r="AR152" s="116" t="s">
        <v>147</v>
      </c>
      <c r="AT152" s="116" t="s">
        <v>157</v>
      </c>
      <c r="AU152" s="116" t="s">
        <v>78</v>
      </c>
      <c r="AY152" s="16" t="s">
        <v>118</v>
      </c>
      <c r="BE152" s="117">
        <f>IF(N152="základní",J152,0)</f>
        <v>0</v>
      </c>
      <c r="BF152" s="117">
        <f>IF(N152="snížená",J152,0)</f>
        <v>0</v>
      </c>
      <c r="BG152" s="117">
        <f>IF(N152="zákl. přenesená",J152,0)</f>
        <v>0</v>
      </c>
      <c r="BH152" s="117">
        <f>IF(N152="sníž. přenesená",J152,0)</f>
        <v>0</v>
      </c>
      <c r="BI152" s="117">
        <f>IF(N152="nulová",J152,0)</f>
        <v>0</v>
      </c>
      <c r="BJ152" s="16" t="s">
        <v>76</v>
      </c>
      <c r="BK152" s="117">
        <f>ROUND(I152*H152,2)</f>
        <v>0</v>
      </c>
      <c r="BL152" s="16" t="s">
        <v>124</v>
      </c>
      <c r="BM152" s="116" t="s">
        <v>188</v>
      </c>
    </row>
    <row r="153" spans="2:65" s="12" customFormat="1" x14ac:dyDescent="0.2">
      <c r="B153" s="123"/>
      <c r="D153" s="206" t="s">
        <v>166</v>
      </c>
      <c r="F153" s="158" t="s">
        <v>397</v>
      </c>
      <c r="H153" s="155">
        <v>704.98</v>
      </c>
      <c r="I153" s="145"/>
      <c r="L153" s="123"/>
      <c r="M153" s="125"/>
      <c r="T153" s="126"/>
      <c r="AT153" s="124" t="s">
        <v>166</v>
      </c>
      <c r="AU153" s="124" t="s">
        <v>78</v>
      </c>
      <c r="AV153" s="12" t="s">
        <v>78</v>
      </c>
      <c r="AW153" s="12" t="s">
        <v>3</v>
      </c>
      <c r="AX153" s="12" t="s">
        <v>76</v>
      </c>
      <c r="AY153" s="124" t="s">
        <v>118</v>
      </c>
    </row>
    <row r="154" spans="2:65" s="1" customFormat="1" ht="12" x14ac:dyDescent="0.2">
      <c r="B154" s="109"/>
      <c r="C154" s="205">
        <v>17</v>
      </c>
      <c r="D154" s="205" t="s">
        <v>157</v>
      </c>
      <c r="E154" s="170" t="s">
        <v>203</v>
      </c>
      <c r="F154" s="151" t="s">
        <v>367</v>
      </c>
      <c r="G154" s="152" t="s">
        <v>123</v>
      </c>
      <c r="H154" s="153">
        <v>24.72</v>
      </c>
      <c r="I154" s="119"/>
      <c r="J154" s="168">
        <f>ROUND(I154*H154,2)</f>
        <v>0</v>
      </c>
      <c r="K154" s="118"/>
      <c r="L154" s="120"/>
      <c r="M154" s="121" t="s">
        <v>1</v>
      </c>
      <c r="N154" s="122" t="s">
        <v>33</v>
      </c>
      <c r="O154" s="114">
        <v>0</v>
      </c>
      <c r="P154" s="114">
        <f>O154*H154</f>
        <v>0</v>
      </c>
      <c r="Q154" s="114">
        <v>0.17599999999999999</v>
      </c>
      <c r="R154" s="114">
        <f>Q154*H154</f>
        <v>4.3507199999999999</v>
      </c>
      <c r="S154" s="114">
        <v>0</v>
      </c>
      <c r="T154" s="115">
        <f>S154*H154</f>
        <v>0</v>
      </c>
      <c r="AR154" s="116" t="s">
        <v>147</v>
      </c>
      <c r="AT154" s="116" t="s">
        <v>157</v>
      </c>
      <c r="AU154" s="116" t="s">
        <v>78</v>
      </c>
      <c r="AY154" s="16" t="s">
        <v>118</v>
      </c>
      <c r="BE154" s="117">
        <f>IF(N154="základní",J154,0)</f>
        <v>0</v>
      </c>
      <c r="BF154" s="117">
        <f>IF(N154="snížená",J154,0)</f>
        <v>0</v>
      </c>
      <c r="BG154" s="117">
        <f>IF(N154="zákl. přenesená",J154,0)</f>
        <v>0</v>
      </c>
      <c r="BH154" s="117">
        <f>IF(N154="sníž. přenesená",J154,0)</f>
        <v>0</v>
      </c>
      <c r="BI154" s="117">
        <f>IF(N154="nulová",J154,0)</f>
        <v>0</v>
      </c>
      <c r="BJ154" s="16" t="s">
        <v>76</v>
      </c>
      <c r="BK154" s="117">
        <f>ROUND(I154*H154,2)</f>
        <v>0</v>
      </c>
      <c r="BL154" s="16" t="s">
        <v>124</v>
      </c>
      <c r="BM154" s="116" t="s">
        <v>204</v>
      </c>
    </row>
    <row r="155" spans="2:65" s="12" customFormat="1" x14ac:dyDescent="0.2">
      <c r="B155" s="123"/>
      <c r="D155" s="206" t="s">
        <v>166</v>
      </c>
      <c r="F155" s="158" t="s">
        <v>363</v>
      </c>
      <c r="H155" s="155">
        <v>24.72</v>
      </c>
      <c r="I155" s="145"/>
      <c r="L155" s="123"/>
      <c r="M155" s="125"/>
      <c r="T155" s="126"/>
      <c r="AT155" s="124" t="s">
        <v>166</v>
      </c>
      <c r="AU155" s="124" t="s">
        <v>78</v>
      </c>
      <c r="AV155" s="12" t="s">
        <v>78</v>
      </c>
      <c r="AW155" s="12" t="s">
        <v>3</v>
      </c>
      <c r="AX155" s="12" t="s">
        <v>76</v>
      </c>
      <c r="AY155" s="124" t="s">
        <v>118</v>
      </c>
    </row>
    <row r="156" spans="2:65" s="1" customFormat="1" ht="12" x14ac:dyDescent="0.2">
      <c r="B156" s="109"/>
      <c r="C156" s="205" t="s">
        <v>191</v>
      </c>
      <c r="D156" s="205" t="s">
        <v>157</v>
      </c>
      <c r="E156" s="170" t="s">
        <v>192</v>
      </c>
      <c r="F156" s="151" t="s">
        <v>364</v>
      </c>
      <c r="G156" s="152" t="s">
        <v>123</v>
      </c>
      <c r="H156" s="153">
        <v>24.72</v>
      </c>
      <c r="I156" s="119"/>
      <c r="J156" s="168">
        <f>ROUND(I156*H156,2)</f>
        <v>0</v>
      </c>
      <c r="K156" s="118"/>
      <c r="L156" s="120"/>
      <c r="M156" s="121" t="s">
        <v>1</v>
      </c>
      <c r="N156" s="122" t="s">
        <v>33</v>
      </c>
      <c r="O156" s="114">
        <v>0</v>
      </c>
      <c r="P156" s="114">
        <f>O156*H156</f>
        <v>0</v>
      </c>
      <c r="Q156" s="114">
        <v>0.13100000000000001</v>
      </c>
      <c r="R156" s="114">
        <f>Q156*H156</f>
        <v>3.2383199999999999</v>
      </c>
      <c r="S156" s="114">
        <v>0</v>
      </c>
      <c r="T156" s="115">
        <f>S156*H156</f>
        <v>0</v>
      </c>
      <c r="AR156" s="116" t="s">
        <v>147</v>
      </c>
      <c r="AT156" s="116" t="s">
        <v>157</v>
      </c>
      <c r="AU156" s="116" t="s">
        <v>78</v>
      </c>
      <c r="AY156" s="16" t="s">
        <v>118</v>
      </c>
      <c r="BE156" s="117">
        <f>IF(N156="základní",J156,0)</f>
        <v>0</v>
      </c>
      <c r="BF156" s="117">
        <f>IF(N156="snížená",J156,0)</f>
        <v>0</v>
      </c>
      <c r="BG156" s="117">
        <f>IF(N156="zákl. přenesená",J156,0)</f>
        <v>0</v>
      </c>
      <c r="BH156" s="117">
        <f>IF(N156="sníž. přenesená",J156,0)</f>
        <v>0</v>
      </c>
      <c r="BI156" s="117">
        <f>IF(N156="nulová",J156,0)</f>
        <v>0</v>
      </c>
      <c r="BJ156" s="16" t="s">
        <v>76</v>
      </c>
      <c r="BK156" s="117">
        <f>ROUND(I156*H156,2)</f>
        <v>0</v>
      </c>
      <c r="BL156" s="16" t="s">
        <v>124</v>
      </c>
      <c r="BM156" s="116" t="s">
        <v>193</v>
      </c>
    </row>
    <row r="157" spans="2:65" s="12" customFormat="1" x14ac:dyDescent="0.2">
      <c r="B157" s="123"/>
      <c r="D157" s="206" t="s">
        <v>166</v>
      </c>
      <c r="F157" s="158" t="s">
        <v>363</v>
      </c>
      <c r="H157" s="155">
        <v>24.72</v>
      </c>
      <c r="I157" s="145"/>
      <c r="L157" s="123"/>
      <c r="M157" s="125"/>
      <c r="T157" s="126"/>
      <c r="AT157" s="124" t="s">
        <v>166</v>
      </c>
      <c r="AU157" s="124" t="s">
        <v>78</v>
      </c>
      <c r="AV157" s="12" t="s">
        <v>78</v>
      </c>
      <c r="AW157" s="12" t="s">
        <v>3</v>
      </c>
      <c r="AX157" s="12" t="s">
        <v>76</v>
      </c>
      <c r="AY157" s="124" t="s">
        <v>118</v>
      </c>
    </row>
    <row r="158" spans="2:65" s="1" customFormat="1" ht="24" x14ac:dyDescent="0.2">
      <c r="B158" s="109"/>
      <c r="C158" s="204">
        <v>19</v>
      </c>
      <c r="D158" s="204" t="s">
        <v>120</v>
      </c>
      <c r="E158" s="169" t="s">
        <v>189</v>
      </c>
      <c r="F158" s="148" t="s">
        <v>201</v>
      </c>
      <c r="G158" s="149" t="s">
        <v>123</v>
      </c>
      <c r="H158" s="150">
        <v>24</v>
      </c>
      <c r="I158" s="111"/>
      <c r="J158" s="167">
        <f>ROUND(I158*H158,2)</f>
        <v>0</v>
      </c>
      <c r="K158" s="110"/>
      <c r="L158" s="27"/>
      <c r="M158" s="112" t="s">
        <v>1</v>
      </c>
      <c r="N158" s="113" t="s">
        <v>33</v>
      </c>
      <c r="O158" s="114">
        <v>0.72</v>
      </c>
      <c r="P158" s="114">
        <f>O158*H158</f>
        <v>17.28</v>
      </c>
      <c r="Q158" s="114">
        <v>8.4250000000000005E-2</v>
      </c>
      <c r="R158" s="114">
        <f>Q158*H158</f>
        <v>2.0220000000000002</v>
      </c>
      <c r="S158" s="114">
        <v>0</v>
      </c>
      <c r="T158" s="115">
        <f>S158*H158</f>
        <v>0</v>
      </c>
      <c r="AR158" s="116" t="s">
        <v>124</v>
      </c>
      <c r="AT158" s="116" t="s">
        <v>120</v>
      </c>
      <c r="AU158" s="116" t="s">
        <v>78</v>
      </c>
      <c r="AY158" s="16" t="s">
        <v>118</v>
      </c>
      <c r="BE158" s="117">
        <f>IF(N158="základní",J158,0)</f>
        <v>0</v>
      </c>
      <c r="BF158" s="117">
        <f>IF(N158="snížená",J158,0)</f>
        <v>0</v>
      </c>
      <c r="BG158" s="117">
        <f>IF(N158="zákl. přenesená",J158,0)</f>
        <v>0</v>
      </c>
      <c r="BH158" s="117">
        <f>IF(N158="sníž. přenesená",J158,0)</f>
        <v>0</v>
      </c>
      <c r="BI158" s="117">
        <f>IF(N158="nulová",J158,0)</f>
        <v>0</v>
      </c>
      <c r="BJ158" s="16" t="s">
        <v>76</v>
      </c>
      <c r="BK158" s="117">
        <f>ROUND(I158*H158,2)</f>
        <v>0</v>
      </c>
      <c r="BL158" s="16" t="s">
        <v>124</v>
      </c>
      <c r="BM158" s="116" t="s">
        <v>190</v>
      </c>
    </row>
    <row r="159" spans="2:65" s="1" customFormat="1" ht="12" x14ac:dyDescent="0.2">
      <c r="B159" s="109"/>
      <c r="C159" s="205">
        <v>20</v>
      </c>
      <c r="D159" s="205" t="s">
        <v>157</v>
      </c>
      <c r="E159" s="170" t="s">
        <v>192</v>
      </c>
      <c r="F159" s="151" t="s">
        <v>368</v>
      </c>
      <c r="G159" s="152" t="s">
        <v>123</v>
      </c>
      <c r="H159" s="153">
        <v>24.72</v>
      </c>
      <c r="I159" s="119"/>
      <c r="J159" s="168">
        <f>ROUND(I159*H159,2)</f>
        <v>0</v>
      </c>
      <c r="K159" s="118"/>
      <c r="L159" s="120"/>
      <c r="M159" s="121" t="s">
        <v>1</v>
      </c>
      <c r="N159" s="122" t="s">
        <v>33</v>
      </c>
      <c r="O159" s="114">
        <v>0</v>
      </c>
      <c r="P159" s="114">
        <f>O159*H159</f>
        <v>0</v>
      </c>
      <c r="Q159" s="114">
        <v>0.13100000000000001</v>
      </c>
      <c r="R159" s="114">
        <f>Q159*H159</f>
        <v>3.2383199999999999</v>
      </c>
      <c r="S159" s="114">
        <v>0</v>
      </c>
      <c r="T159" s="115">
        <f>S159*H159</f>
        <v>0</v>
      </c>
      <c r="AR159" s="116" t="s">
        <v>147</v>
      </c>
      <c r="AT159" s="116" t="s">
        <v>157</v>
      </c>
      <c r="AU159" s="116" t="s">
        <v>78</v>
      </c>
      <c r="AY159" s="16" t="s">
        <v>118</v>
      </c>
      <c r="BE159" s="117">
        <f>IF(N159="základní",J159,0)</f>
        <v>0</v>
      </c>
      <c r="BF159" s="117">
        <f>IF(N159="snížená",J159,0)</f>
        <v>0</v>
      </c>
      <c r="BG159" s="117">
        <f>IF(N159="zákl. přenesená",J159,0)</f>
        <v>0</v>
      </c>
      <c r="BH159" s="117">
        <f>IF(N159="sníž. přenesená",J159,0)</f>
        <v>0</v>
      </c>
      <c r="BI159" s="117">
        <f>IF(N159="nulová",J159,0)</f>
        <v>0</v>
      </c>
      <c r="BJ159" s="16" t="s">
        <v>76</v>
      </c>
      <c r="BK159" s="117">
        <f>ROUND(I159*H159,2)</f>
        <v>0</v>
      </c>
      <c r="BL159" s="16" t="s">
        <v>124</v>
      </c>
      <c r="BM159" s="116" t="s">
        <v>193</v>
      </c>
    </row>
    <row r="160" spans="2:65" s="12" customFormat="1" x14ac:dyDescent="0.2">
      <c r="B160" s="123"/>
      <c r="D160" s="206" t="s">
        <v>166</v>
      </c>
      <c r="F160" s="158" t="s">
        <v>363</v>
      </c>
      <c r="H160" s="155">
        <v>24.72</v>
      </c>
      <c r="I160" s="145"/>
      <c r="L160" s="123"/>
      <c r="M160" s="125"/>
      <c r="T160" s="126"/>
      <c r="AT160" s="124" t="s">
        <v>166</v>
      </c>
      <c r="AU160" s="124" t="s">
        <v>78</v>
      </c>
      <c r="AV160" s="12" t="s">
        <v>78</v>
      </c>
      <c r="AW160" s="12" t="s">
        <v>3</v>
      </c>
      <c r="AX160" s="12" t="s">
        <v>76</v>
      </c>
      <c r="AY160" s="124" t="s">
        <v>118</v>
      </c>
    </row>
    <row r="161" spans="2:65" s="1" customFormat="1" ht="24" x14ac:dyDescent="0.2">
      <c r="B161" s="109"/>
      <c r="C161" s="204">
        <v>21</v>
      </c>
      <c r="D161" s="204" t="s">
        <v>120</v>
      </c>
      <c r="E161" s="169" t="s">
        <v>195</v>
      </c>
      <c r="F161" s="148" t="s">
        <v>196</v>
      </c>
      <c r="G161" s="149" t="s">
        <v>123</v>
      </c>
      <c r="H161" s="150">
        <v>98</v>
      </c>
      <c r="I161" s="111"/>
      <c r="J161" s="167">
        <f>ROUND(I161*H161,2)</f>
        <v>0</v>
      </c>
      <c r="K161" s="110"/>
      <c r="L161" s="27"/>
      <c r="M161" s="112" t="s">
        <v>1</v>
      </c>
      <c r="N161" s="113" t="s">
        <v>33</v>
      </c>
      <c r="O161" s="114">
        <v>0.62</v>
      </c>
      <c r="P161" s="114">
        <f>O161*H161</f>
        <v>60.76</v>
      </c>
      <c r="Q161" s="114">
        <v>8.5650000000000004E-2</v>
      </c>
      <c r="R161" s="114">
        <f>Q161*H161</f>
        <v>8.3937000000000008</v>
      </c>
      <c r="S161" s="114">
        <v>0</v>
      </c>
      <c r="T161" s="115">
        <f>S161*H161</f>
        <v>0</v>
      </c>
      <c r="AR161" s="116" t="s">
        <v>124</v>
      </c>
      <c r="AT161" s="116" t="s">
        <v>120</v>
      </c>
      <c r="AU161" s="116" t="s">
        <v>78</v>
      </c>
      <c r="AY161" s="16" t="s">
        <v>118</v>
      </c>
      <c r="BE161" s="117">
        <f>IF(N161="základní",J161,0)</f>
        <v>0</v>
      </c>
      <c r="BF161" s="117">
        <f>IF(N161="snížená",J161,0)</f>
        <v>0</v>
      </c>
      <c r="BG161" s="117">
        <f>IF(N161="zákl. přenesená",J161,0)</f>
        <v>0</v>
      </c>
      <c r="BH161" s="117">
        <f>IF(N161="sníž. přenesená",J161,0)</f>
        <v>0</v>
      </c>
      <c r="BI161" s="117">
        <f>IF(N161="nulová",J161,0)</f>
        <v>0</v>
      </c>
      <c r="BJ161" s="16" t="s">
        <v>76</v>
      </c>
      <c r="BK161" s="117">
        <f>ROUND(I161*H161,2)</f>
        <v>0</v>
      </c>
      <c r="BL161" s="16" t="s">
        <v>124</v>
      </c>
      <c r="BM161" s="116" t="s">
        <v>197</v>
      </c>
    </row>
    <row r="162" spans="2:65" s="1" customFormat="1" ht="12" x14ac:dyDescent="0.2">
      <c r="B162" s="109"/>
      <c r="C162" s="205">
        <v>22</v>
      </c>
      <c r="D162" s="205" t="s">
        <v>157</v>
      </c>
      <c r="E162" s="170" t="s">
        <v>198</v>
      </c>
      <c r="F162" s="151" t="s">
        <v>365</v>
      </c>
      <c r="G162" s="152" t="s">
        <v>123</v>
      </c>
      <c r="H162" s="153">
        <v>98.98</v>
      </c>
      <c r="I162" s="119"/>
      <c r="J162" s="168">
        <f>ROUND(I162*H162,2)</f>
        <v>0</v>
      </c>
      <c r="K162" s="118"/>
      <c r="L162" s="120"/>
      <c r="M162" s="121" t="s">
        <v>1</v>
      </c>
      <c r="N162" s="122" t="s">
        <v>33</v>
      </c>
      <c r="O162" s="114">
        <v>0</v>
      </c>
      <c r="P162" s="114">
        <f>O162*H162</f>
        <v>0</v>
      </c>
      <c r="Q162" s="114">
        <v>0.17599999999999999</v>
      </c>
      <c r="R162" s="114">
        <f>Q162*H162</f>
        <v>17.420480000000001</v>
      </c>
      <c r="S162" s="114">
        <v>0</v>
      </c>
      <c r="T162" s="115">
        <f>S162*H162</f>
        <v>0</v>
      </c>
      <c r="AR162" s="116" t="s">
        <v>147</v>
      </c>
      <c r="AT162" s="116" t="s">
        <v>157</v>
      </c>
      <c r="AU162" s="116" t="s">
        <v>78</v>
      </c>
      <c r="AY162" s="16" t="s">
        <v>118</v>
      </c>
      <c r="BE162" s="117">
        <f>IF(N162="základní",J162,0)</f>
        <v>0</v>
      </c>
      <c r="BF162" s="117">
        <f>IF(N162="snížená",J162,0)</f>
        <v>0</v>
      </c>
      <c r="BG162" s="117">
        <f>IF(N162="zákl. přenesená",J162,0)</f>
        <v>0</v>
      </c>
      <c r="BH162" s="117">
        <f>IF(N162="sníž. přenesená",J162,0)</f>
        <v>0</v>
      </c>
      <c r="BI162" s="117">
        <f>IF(N162="nulová",J162,0)</f>
        <v>0</v>
      </c>
      <c r="BJ162" s="16" t="s">
        <v>76</v>
      </c>
      <c r="BK162" s="117">
        <f>ROUND(I162*H162,2)</f>
        <v>0</v>
      </c>
      <c r="BL162" s="16" t="s">
        <v>124</v>
      </c>
      <c r="BM162" s="116" t="s">
        <v>199</v>
      </c>
    </row>
    <row r="163" spans="2:65" s="12" customFormat="1" x14ac:dyDescent="0.2">
      <c r="B163" s="123"/>
      <c r="D163" s="206" t="s">
        <v>166</v>
      </c>
      <c r="E163" s="124" t="s">
        <v>1</v>
      </c>
      <c r="F163" s="159">
        <v>98</v>
      </c>
      <c r="H163" s="155">
        <v>98</v>
      </c>
      <c r="I163" s="145"/>
      <c r="L163" s="123"/>
      <c r="M163" s="125"/>
      <c r="T163" s="126"/>
      <c r="AT163" s="124" t="s">
        <v>166</v>
      </c>
      <c r="AU163" s="124" t="s">
        <v>78</v>
      </c>
      <c r="AV163" s="12" t="s">
        <v>78</v>
      </c>
      <c r="AW163" s="12" t="s">
        <v>25</v>
      </c>
      <c r="AX163" s="12" t="s">
        <v>68</v>
      </c>
      <c r="AY163" s="124" t="s">
        <v>118</v>
      </c>
    </row>
    <row r="164" spans="2:65" s="13" customFormat="1" x14ac:dyDescent="0.2">
      <c r="B164" s="127"/>
      <c r="D164" s="206" t="s">
        <v>166</v>
      </c>
      <c r="E164" s="128" t="s">
        <v>1</v>
      </c>
      <c r="F164" s="156" t="s">
        <v>167</v>
      </c>
      <c r="H164" s="157">
        <v>98</v>
      </c>
      <c r="I164" s="146"/>
      <c r="L164" s="127"/>
      <c r="M164" s="129"/>
      <c r="T164" s="130"/>
      <c r="AT164" s="128" t="s">
        <v>166</v>
      </c>
      <c r="AU164" s="128" t="s">
        <v>78</v>
      </c>
      <c r="AV164" s="13" t="s">
        <v>129</v>
      </c>
      <c r="AW164" s="13" t="s">
        <v>25</v>
      </c>
      <c r="AX164" s="13" t="s">
        <v>76</v>
      </c>
      <c r="AY164" s="128" t="s">
        <v>118</v>
      </c>
    </row>
    <row r="165" spans="2:65" s="12" customFormat="1" x14ac:dyDescent="0.2">
      <c r="B165" s="123"/>
      <c r="D165" s="206" t="s">
        <v>166</v>
      </c>
      <c r="F165" s="158" t="s">
        <v>369</v>
      </c>
      <c r="H165" s="155">
        <v>98.98</v>
      </c>
      <c r="I165" s="145"/>
      <c r="L165" s="123"/>
      <c r="M165" s="125"/>
      <c r="T165" s="126"/>
      <c r="AT165" s="124" t="s">
        <v>166</v>
      </c>
      <c r="AU165" s="124" t="s">
        <v>78</v>
      </c>
      <c r="AV165" s="12" t="s">
        <v>78</v>
      </c>
      <c r="AW165" s="12" t="s">
        <v>3</v>
      </c>
      <c r="AX165" s="12" t="s">
        <v>76</v>
      </c>
      <c r="AY165" s="124" t="s">
        <v>118</v>
      </c>
    </row>
    <row r="166" spans="2:65" s="1" customFormat="1" ht="24" x14ac:dyDescent="0.2">
      <c r="B166" s="109"/>
      <c r="C166" s="204">
        <v>23</v>
      </c>
      <c r="D166" s="204" t="s">
        <v>120</v>
      </c>
      <c r="E166" s="169" t="s">
        <v>200</v>
      </c>
      <c r="F166" s="148" t="s">
        <v>201</v>
      </c>
      <c r="G166" s="149" t="s">
        <v>123</v>
      </c>
      <c r="H166" s="150">
        <v>24</v>
      </c>
      <c r="I166" s="111"/>
      <c r="J166" s="167">
        <f>ROUND(I166*H166,2)</f>
        <v>0</v>
      </c>
      <c r="K166" s="110"/>
      <c r="L166" s="27"/>
      <c r="M166" s="112" t="s">
        <v>1</v>
      </c>
      <c r="N166" s="113" t="s">
        <v>33</v>
      </c>
      <c r="O166" s="114">
        <v>0.78400000000000003</v>
      </c>
      <c r="P166" s="114">
        <f>O166*H166</f>
        <v>18.816000000000003</v>
      </c>
      <c r="Q166" s="114">
        <v>8.5650000000000004E-2</v>
      </c>
      <c r="R166" s="114">
        <f>Q166*H166</f>
        <v>2.0556000000000001</v>
      </c>
      <c r="S166" s="114">
        <v>0</v>
      </c>
      <c r="T166" s="115">
        <f>S166*H166</f>
        <v>0</v>
      </c>
      <c r="AR166" s="116" t="s">
        <v>124</v>
      </c>
      <c r="AT166" s="116" t="s">
        <v>120</v>
      </c>
      <c r="AU166" s="116" t="s">
        <v>78</v>
      </c>
      <c r="AY166" s="16" t="s">
        <v>118</v>
      </c>
      <c r="BE166" s="117">
        <f>IF(N166="základní",J166,0)</f>
        <v>0</v>
      </c>
      <c r="BF166" s="117">
        <f>IF(N166="snížená",J166,0)</f>
        <v>0</v>
      </c>
      <c r="BG166" s="117">
        <f>IF(N166="zákl. přenesená",J166,0)</f>
        <v>0</v>
      </c>
      <c r="BH166" s="117">
        <f>IF(N166="sníž. přenesená",J166,0)</f>
        <v>0</v>
      </c>
      <c r="BI166" s="117">
        <f>IF(N166="nulová",J166,0)</f>
        <v>0</v>
      </c>
      <c r="BJ166" s="16" t="s">
        <v>76</v>
      </c>
      <c r="BK166" s="117">
        <f>ROUND(I166*H166,2)</f>
        <v>0</v>
      </c>
      <c r="BL166" s="16" t="s">
        <v>124</v>
      </c>
      <c r="BM166" s="116" t="s">
        <v>202</v>
      </c>
    </row>
    <row r="167" spans="2:65" s="1" customFormat="1" ht="12" x14ac:dyDescent="0.2">
      <c r="B167" s="109"/>
      <c r="C167" s="205">
        <v>24</v>
      </c>
      <c r="D167" s="205" t="s">
        <v>157</v>
      </c>
      <c r="E167" s="170" t="s">
        <v>203</v>
      </c>
      <c r="F167" s="151" t="s">
        <v>366</v>
      </c>
      <c r="G167" s="152" t="s">
        <v>123</v>
      </c>
      <c r="H167" s="153">
        <v>24.72</v>
      </c>
      <c r="I167" s="119"/>
      <c r="J167" s="168">
        <f>ROUND(I167*H167,2)</f>
        <v>0</v>
      </c>
      <c r="K167" s="118"/>
      <c r="L167" s="120"/>
      <c r="M167" s="121" t="s">
        <v>1</v>
      </c>
      <c r="N167" s="122" t="s">
        <v>33</v>
      </c>
      <c r="O167" s="114">
        <v>0</v>
      </c>
      <c r="P167" s="114">
        <f>O167*H167</f>
        <v>0</v>
      </c>
      <c r="Q167" s="114">
        <v>0.17599999999999999</v>
      </c>
      <c r="R167" s="114">
        <f>Q167*H167</f>
        <v>4.3507199999999999</v>
      </c>
      <c r="S167" s="114">
        <v>0</v>
      </c>
      <c r="T167" s="115">
        <f>S167*H167</f>
        <v>0</v>
      </c>
      <c r="AR167" s="116" t="s">
        <v>147</v>
      </c>
      <c r="AT167" s="116" t="s">
        <v>157</v>
      </c>
      <c r="AU167" s="116" t="s">
        <v>78</v>
      </c>
      <c r="AY167" s="16" t="s">
        <v>118</v>
      </c>
      <c r="BE167" s="117">
        <f>IF(N167="základní",J167,0)</f>
        <v>0</v>
      </c>
      <c r="BF167" s="117">
        <f>IF(N167="snížená",J167,0)</f>
        <v>0</v>
      </c>
      <c r="BG167" s="117">
        <f>IF(N167="zákl. přenesená",J167,0)</f>
        <v>0</v>
      </c>
      <c r="BH167" s="117">
        <f>IF(N167="sníž. přenesená",J167,0)</f>
        <v>0</v>
      </c>
      <c r="BI167" s="117">
        <f>IF(N167="nulová",J167,0)</f>
        <v>0</v>
      </c>
      <c r="BJ167" s="16" t="s">
        <v>76</v>
      </c>
      <c r="BK167" s="117">
        <f>ROUND(I167*H167,2)</f>
        <v>0</v>
      </c>
      <c r="BL167" s="16" t="s">
        <v>124</v>
      </c>
      <c r="BM167" s="116" t="s">
        <v>204</v>
      </c>
    </row>
    <row r="168" spans="2:65" s="12" customFormat="1" x14ac:dyDescent="0.2">
      <c r="B168" s="123"/>
      <c r="D168" s="206" t="s">
        <v>166</v>
      </c>
      <c r="F168" s="158" t="s">
        <v>363</v>
      </c>
      <c r="H168" s="155">
        <v>24.72</v>
      </c>
      <c r="I168" s="145"/>
      <c r="L168" s="123"/>
      <c r="M168" s="125"/>
      <c r="T168" s="126"/>
      <c r="AT168" s="124" t="s">
        <v>166</v>
      </c>
      <c r="AU168" s="124" t="s">
        <v>78</v>
      </c>
      <c r="AV168" s="12" t="s">
        <v>78</v>
      </c>
      <c r="AW168" s="12" t="s">
        <v>3</v>
      </c>
      <c r="AX168" s="12" t="s">
        <v>76</v>
      </c>
      <c r="AY168" s="124" t="s">
        <v>118</v>
      </c>
    </row>
    <row r="169" spans="2:65" s="11" customFormat="1" ht="12.75" x14ac:dyDescent="0.2">
      <c r="B169" s="100"/>
      <c r="D169" s="101" t="s">
        <v>67</v>
      </c>
      <c r="E169" s="108" t="s">
        <v>205</v>
      </c>
      <c r="F169" s="108" t="s">
        <v>206</v>
      </c>
      <c r="I169" s="144"/>
      <c r="J169" s="166">
        <f>BK169</f>
        <v>0</v>
      </c>
      <c r="L169" s="140"/>
      <c r="M169" s="103"/>
      <c r="P169" s="104">
        <f>SUM(P170:P174)</f>
        <v>30.231999999999999</v>
      </c>
      <c r="R169" s="104">
        <f>SUM(R170:R174)</f>
        <v>58.339199999999998</v>
      </c>
      <c r="T169" s="105">
        <f>SUM(T170:T174)</f>
        <v>0</v>
      </c>
      <c r="AR169" s="101" t="s">
        <v>76</v>
      </c>
      <c r="AT169" s="106" t="s">
        <v>67</v>
      </c>
      <c r="AU169" s="106" t="s">
        <v>76</v>
      </c>
      <c r="AY169" s="101" t="s">
        <v>118</v>
      </c>
      <c r="BK169" s="107">
        <f>SUM(BK170:BK174)</f>
        <v>0</v>
      </c>
    </row>
    <row r="170" spans="2:65" s="1" customFormat="1" ht="24" x14ac:dyDescent="0.2">
      <c r="B170" s="109"/>
      <c r="C170" s="204">
        <v>25</v>
      </c>
      <c r="D170" s="204" t="s">
        <v>120</v>
      </c>
      <c r="E170" s="169" t="s">
        <v>207</v>
      </c>
      <c r="F170" s="148" t="s">
        <v>208</v>
      </c>
      <c r="G170" s="149" t="s">
        <v>123</v>
      </c>
      <c r="H170" s="150">
        <v>120</v>
      </c>
      <c r="I170" s="111"/>
      <c r="J170" s="167">
        <f>ROUND(I170*H170,2)</f>
        <v>0</v>
      </c>
      <c r="K170" s="110"/>
      <c r="L170" s="27"/>
      <c r="M170" s="112" t="s">
        <v>1</v>
      </c>
      <c r="N170" s="113" t="s">
        <v>33</v>
      </c>
      <c r="O170" s="114">
        <v>0.19</v>
      </c>
      <c r="P170" s="114">
        <f>O170*H170</f>
        <v>22.8</v>
      </c>
      <c r="Q170" s="114">
        <v>0.12966</v>
      </c>
      <c r="R170" s="114">
        <f>Q170*H170</f>
        <v>15.559200000000001</v>
      </c>
      <c r="S170" s="114">
        <v>0</v>
      </c>
      <c r="T170" s="115">
        <f>S170*H170</f>
        <v>0</v>
      </c>
      <c r="AR170" s="116" t="s">
        <v>124</v>
      </c>
      <c r="AT170" s="116" t="s">
        <v>120</v>
      </c>
      <c r="AU170" s="116" t="s">
        <v>78</v>
      </c>
      <c r="AY170" s="16" t="s">
        <v>118</v>
      </c>
      <c r="BE170" s="117">
        <f>IF(N170="základní",J170,0)</f>
        <v>0</v>
      </c>
      <c r="BF170" s="117">
        <f>IF(N170="snížená",J170,0)</f>
        <v>0</v>
      </c>
      <c r="BG170" s="117">
        <f>IF(N170="zákl. přenesená",J170,0)</f>
        <v>0</v>
      </c>
      <c r="BH170" s="117">
        <f>IF(N170="sníž. přenesená",J170,0)</f>
        <v>0</v>
      </c>
      <c r="BI170" s="117">
        <f>IF(N170="nulová",J170,0)</f>
        <v>0</v>
      </c>
      <c r="BJ170" s="16" t="s">
        <v>76</v>
      </c>
      <c r="BK170" s="117">
        <f>ROUND(I170*H170,2)</f>
        <v>0</v>
      </c>
      <c r="BL170" s="16" t="s">
        <v>124</v>
      </c>
      <c r="BM170" s="116" t="s">
        <v>209</v>
      </c>
    </row>
    <row r="171" spans="2:65" s="1" customFormat="1" ht="12" x14ac:dyDescent="0.2">
      <c r="B171" s="109"/>
      <c r="C171" s="204">
        <v>26</v>
      </c>
      <c r="D171" s="204" t="s">
        <v>120</v>
      </c>
      <c r="E171" s="169" t="s">
        <v>210</v>
      </c>
      <c r="F171" s="148" t="s">
        <v>211</v>
      </c>
      <c r="G171" s="149" t="s">
        <v>123</v>
      </c>
      <c r="H171" s="150">
        <v>120</v>
      </c>
      <c r="I171" s="111"/>
      <c r="J171" s="167">
        <f>ROUND(I171*H171,2)</f>
        <v>0</v>
      </c>
      <c r="K171" s="110"/>
      <c r="L171" s="27"/>
      <c r="M171" s="112" t="s">
        <v>1</v>
      </c>
      <c r="N171" s="113" t="s">
        <v>33</v>
      </c>
      <c r="O171" s="114">
        <v>5.8000000000000003E-2</v>
      </c>
      <c r="P171" s="114">
        <f>O171*H171</f>
        <v>6.96</v>
      </c>
      <c r="Q171" s="114">
        <v>0.34499999999999997</v>
      </c>
      <c r="R171" s="114">
        <f>Q171*H171</f>
        <v>41.4</v>
      </c>
      <c r="S171" s="114">
        <v>0</v>
      </c>
      <c r="T171" s="115">
        <f>S171*H171</f>
        <v>0</v>
      </c>
      <c r="AR171" s="116" t="s">
        <v>124</v>
      </c>
      <c r="AT171" s="116" t="s">
        <v>120</v>
      </c>
      <c r="AU171" s="116" t="s">
        <v>78</v>
      </c>
      <c r="AY171" s="16" t="s">
        <v>118</v>
      </c>
      <c r="BE171" s="117">
        <f>IF(N171="základní",J171,0)</f>
        <v>0</v>
      </c>
      <c r="BF171" s="117">
        <f>IF(N171="snížená",J171,0)</f>
        <v>0</v>
      </c>
      <c r="BG171" s="117">
        <f>IF(N171="zákl. přenesená",J171,0)</f>
        <v>0</v>
      </c>
      <c r="BH171" s="117">
        <f>IF(N171="sníž. přenesená",J171,0)</f>
        <v>0</v>
      </c>
      <c r="BI171" s="117">
        <f>IF(N171="nulová",J171,0)</f>
        <v>0</v>
      </c>
      <c r="BJ171" s="16" t="s">
        <v>76</v>
      </c>
      <c r="BK171" s="117">
        <f>ROUND(I171*H171,2)</f>
        <v>0</v>
      </c>
      <c r="BL171" s="16" t="s">
        <v>124</v>
      </c>
      <c r="BM171" s="116" t="s">
        <v>212</v>
      </c>
    </row>
    <row r="172" spans="2:65" s="12" customFormat="1" x14ac:dyDescent="0.2">
      <c r="B172" s="123"/>
      <c r="D172" s="206" t="s">
        <v>166</v>
      </c>
      <c r="E172" s="124" t="s">
        <v>1</v>
      </c>
      <c r="F172" s="159" t="s">
        <v>213</v>
      </c>
      <c r="H172" s="155">
        <v>120</v>
      </c>
      <c r="I172" s="145"/>
      <c r="L172" s="123"/>
      <c r="M172" s="125"/>
      <c r="T172" s="126"/>
      <c r="AT172" s="124" t="s">
        <v>166</v>
      </c>
      <c r="AU172" s="124" t="s">
        <v>78</v>
      </c>
      <c r="AV172" s="12" t="s">
        <v>78</v>
      </c>
      <c r="AW172" s="12" t="s">
        <v>25</v>
      </c>
      <c r="AX172" s="12" t="s">
        <v>76</v>
      </c>
      <c r="AY172" s="124" t="s">
        <v>118</v>
      </c>
    </row>
    <row r="173" spans="2:65" s="1" customFormat="1" ht="24" x14ac:dyDescent="0.2">
      <c r="B173" s="109"/>
      <c r="C173" s="204">
        <v>27</v>
      </c>
      <c r="D173" s="204" t="s">
        <v>120</v>
      </c>
      <c r="E173" s="171" t="s">
        <v>411</v>
      </c>
      <c r="F173" s="148" t="s">
        <v>360</v>
      </c>
      <c r="G173" s="149" t="s">
        <v>325</v>
      </c>
      <c r="H173" s="150">
        <v>4</v>
      </c>
      <c r="I173" s="111"/>
      <c r="J173" s="167">
        <f>ROUND(I173*H173,2)</f>
        <v>0</v>
      </c>
      <c r="K173" s="110"/>
      <c r="L173" s="142"/>
      <c r="M173" s="112" t="s">
        <v>1</v>
      </c>
      <c r="N173" s="113" t="s">
        <v>33</v>
      </c>
      <c r="O173" s="114">
        <v>5.8000000000000003E-2</v>
      </c>
      <c r="P173" s="114">
        <f>O173*H173</f>
        <v>0.23200000000000001</v>
      </c>
      <c r="Q173" s="114">
        <v>0.34499999999999997</v>
      </c>
      <c r="R173" s="114">
        <f>Q173*H173</f>
        <v>1.38</v>
      </c>
      <c r="S173" s="114">
        <v>0</v>
      </c>
      <c r="T173" s="115">
        <f>S173*H173</f>
        <v>0</v>
      </c>
      <c r="AR173" s="116" t="s">
        <v>124</v>
      </c>
      <c r="AT173" s="116" t="s">
        <v>120</v>
      </c>
      <c r="AU173" s="116" t="s">
        <v>78</v>
      </c>
      <c r="AY173" s="16" t="s">
        <v>118</v>
      </c>
      <c r="BE173" s="117">
        <f>IF(N173="základní",J173,0)</f>
        <v>0</v>
      </c>
      <c r="BF173" s="117">
        <f>IF(N173="snížená",J173,0)</f>
        <v>0</v>
      </c>
      <c r="BG173" s="117">
        <f>IF(N173="zákl. přenesená",J173,0)</f>
        <v>0</v>
      </c>
      <c r="BH173" s="117">
        <f>IF(N173="sníž. přenesená",J173,0)</f>
        <v>0</v>
      </c>
      <c r="BI173" s="117">
        <f>IF(N173="nulová",J173,0)</f>
        <v>0</v>
      </c>
      <c r="BJ173" s="16" t="s">
        <v>76</v>
      </c>
      <c r="BK173" s="117">
        <f>ROUND(I173*H173,2)</f>
        <v>0</v>
      </c>
      <c r="BL173" s="16" t="s">
        <v>124</v>
      </c>
      <c r="BM173" s="116" t="s">
        <v>212</v>
      </c>
    </row>
    <row r="174" spans="2:65" s="1" customFormat="1" ht="12" x14ac:dyDescent="0.2">
      <c r="B174" s="109"/>
      <c r="C174" s="204">
        <v>28</v>
      </c>
      <c r="D174" s="204" t="s">
        <v>120</v>
      </c>
      <c r="E174" s="169" t="s">
        <v>214</v>
      </c>
      <c r="F174" s="148" t="s">
        <v>215</v>
      </c>
      <c r="G174" s="149" t="s">
        <v>123</v>
      </c>
      <c r="H174" s="150">
        <v>120</v>
      </c>
      <c r="I174" s="111"/>
      <c r="J174" s="167">
        <f>ROUND(I174*H174,2)</f>
        <v>0</v>
      </c>
      <c r="K174" s="110"/>
      <c r="L174" s="27"/>
      <c r="M174" s="112" t="s">
        <v>1</v>
      </c>
      <c r="N174" s="113" t="s">
        <v>33</v>
      </c>
      <c r="O174" s="114">
        <v>2E-3</v>
      </c>
      <c r="P174" s="114">
        <f>O174*H174</f>
        <v>0.24</v>
      </c>
      <c r="Q174" s="114">
        <v>0</v>
      </c>
      <c r="R174" s="114">
        <f>Q174*H174</f>
        <v>0</v>
      </c>
      <c r="S174" s="114">
        <v>0</v>
      </c>
      <c r="T174" s="115">
        <f>S174*H174</f>
        <v>0</v>
      </c>
      <c r="AR174" s="116" t="s">
        <v>124</v>
      </c>
      <c r="AT174" s="116" t="s">
        <v>120</v>
      </c>
      <c r="AU174" s="116" t="s">
        <v>78</v>
      </c>
      <c r="AY174" s="16" t="s">
        <v>118</v>
      </c>
      <c r="BE174" s="117">
        <f>IF(N174="základní",J174,0)</f>
        <v>0</v>
      </c>
      <c r="BF174" s="117">
        <f>IF(N174="snížená",J174,0)</f>
        <v>0</v>
      </c>
      <c r="BG174" s="117">
        <f>IF(N174="zákl. přenesená",J174,0)</f>
        <v>0</v>
      </c>
      <c r="BH174" s="117">
        <f>IF(N174="sníž. přenesená",J174,0)</f>
        <v>0</v>
      </c>
      <c r="BI174" s="117">
        <f>IF(N174="nulová",J174,0)</f>
        <v>0</v>
      </c>
      <c r="BJ174" s="16" t="s">
        <v>76</v>
      </c>
      <c r="BK174" s="117">
        <f>ROUND(I174*H174,2)</f>
        <v>0</v>
      </c>
      <c r="BL174" s="16" t="s">
        <v>124</v>
      </c>
      <c r="BM174" s="116" t="s">
        <v>216</v>
      </c>
    </row>
    <row r="175" spans="2:65" s="11" customFormat="1" ht="12.75" x14ac:dyDescent="0.2">
      <c r="B175" s="100"/>
      <c r="D175" s="101" t="s">
        <v>67</v>
      </c>
      <c r="E175" s="108" t="s">
        <v>147</v>
      </c>
      <c r="F175" s="108" t="s">
        <v>217</v>
      </c>
      <c r="I175" s="144"/>
      <c r="J175" s="166">
        <f>BK175</f>
        <v>0</v>
      </c>
      <c r="L175" s="140"/>
      <c r="M175" s="103"/>
      <c r="P175" s="104">
        <f>SUM(P177:P194)</f>
        <v>170.26840000000001</v>
      </c>
      <c r="R175" s="104">
        <f>SUM(R177:R194)</f>
        <v>45.522970000000001</v>
      </c>
      <c r="T175" s="105">
        <f>SUM(T177:T194)</f>
        <v>0</v>
      </c>
      <c r="AR175" s="101" t="s">
        <v>76</v>
      </c>
      <c r="AT175" s="106" t="s">
        <v>67</v>
      </c>
      <c r="AU175" s="106" t="s">
        <v>76</v>
      </c>
      <c r="AY175" s="101" t="s">
        <v>118</v>
      </c>
      <c r="BK175" s="107">
        <f>SUM(BK176:BK194)</f>
        <v>0</v>
      </c>
    </row>
    <row r="176" spans="2:65" s="1" customFormat="1" ht="24" x14ac:dyDescent="0.2">
      <c r="B176" s="109"/>
      <c r="C176" s="204">
        <v>29</v>
      </c>
      <c r="D176" s="204" t="s">
        <v>120</v>
      </c>
      <c r="E176" s="169" t="s">
        <v>361</v>
      </c>
      <c r="F176" s="148" t="s">
        <v>362</v>
      </c>
      <c r="G176" s="149" t="s">
        <v>237</v>
      </c>
      <c r="H176" s="150">
        <v>8</v>
      </c>
      <c r="I176" s="111"/>
      <c r="J176" s="167">
        <f>ROUND(I176*H176,2)</f>
        <v>0</v>
      </c>
      <c r="K176" s="110"/>
      <c r="L176" s="27"/>
      <c r="M176" s="112" t="s">
        <v>1</v>
      </c>
      <c r="N176" s="113" t="s">
        <v>33</v>
      </c>
      <c r="O176" s="114">
        <v>1.1220000000000001</v>
      </c>
      <c r="P176" s="114">
        <f>O176*H176</f>
        <v>8.9760000000000009</v>
      </c>
      <c r="Q176" s="114">
        <v>0</v>
      </c>
      <c r="R176" s="114">
        <f>Q176*H176</f>
        <v>0</v>
      </c>
      <c r="S176" s="114">
        <v>0</v>
      </c>
      <c r="T176" s="115">
        <f>S176*H176</f>
        <v>0</v>
      </c>
      <c r="AR176" s="116" t="s">
        <v>124</v>
      </c>
      <c r="AT176" s="116" t="s">
        <v>120</v>
      </c>
      <c r="AU176" s="116" t="s">
        <v>78</v>
      </c>
      <c r="AY176" s="16" t="s">
        <v>118</v>
      </c>
      <c r="BE176" s="117">
        <f>IF(N176="základní",J176,0)</f>
        <v>0</v>
      </c>
      <c r="BF176" s="117">
        <f>IF(N176="snížená",J176,0)</f>
        <v>0</v>
      </c>
      <c r="BG176" s="117">
        <f>IF(N176="zákl. přenesená",J176,0)</f>
        <v>0</v>
      </c>
      <c r="BH176" s="117">
        <f>IF(N176="sníž. přenesená",J176,0)</f>
        <v>0</v>
      </c>
      <c r="BI176" s="117">
        <f>IF(N176="nulová",J176,0)</f>
        <v>0</v>
      </c>
      <c r="BJ176" s="16" t="s">
        <v>76</v>
      </c>
      <c r="BK176" s="117">
        <f>ROUND(I176*H176,2)</f>
        <v>0</v>
      </c>
      <c r="BL176" s="16" t="s">
        <v>124</v>
      </c>
      <c r="BM176" s="116" t="s">
        <v>220</v>
      </c>
    </row>
    <row r="177" spans="2:65" s="1" customFormat="1" ht="24" x14ac:dyDescent="0.2">
      <c r="B177" s="109"/>
      <c r="C177" s="204">
        <v>30</v>
      </c>
      <c r="D177" s="204" t="s">
        <v>120</v>
      </c>
      <c r="E177" s="169" t="s">
        <v>218</v>
      </c>
      <c r="F177" s="148" t="s">
        <v>219</v>
      </c>
      <c r="G177" s="149" t="s">
        <v>135</v>
      </c>
      <c r="H177" s="150">
        <v>56.4</v>
      </c>
      <c r="I177" s="111"/>
      <c r="J177" s="167">
        <f>ROUND(I177*H177,2)</f>
        <v>0</v>
      </c>
      <c r="K177" s="110"/>
      <c r="L177" s="27"/>
      <c r="M177" s="112" t="s">
        <v>1</v>
      </c>
      <c r="N177" s="113" t="s">
        <v>33</v>
      </c>
      <c r="O177" s="114">
        <v>1.1220000000000001</v>
      </c>
      <c r="P177" s="114">
        <f>O177*H177</f>
        <v>63.280800000000006</v>
      </c>
      <c r="Q177" s="114">
        <v>0</v>
      </c>
      <c r="R177" s="114">
        <f>Q177*H177</f>
        <v>0</v>
      </c>
      <c r="S177" s="114">
        <v>0</v>
      </c>
      <c r="T177" s="115">
        <f>S177*H177</f>
        <v>0</v>
      </c>
      <c r="AR177" s="116" t="s">
        <v>124</v>
      </c>
      <c r="AT177" s="116" t="s">
        <v>120</v>
      </c>
      <c r="AU177" s="116" t="s">
        <v>78</v>
      </c>
      <c r="AY177" s="16" t="s">
        <v>118</v>
      </c>
      <c r="BE177" s="117">
        <f>IF(N177="základní",J177,0)</f>
        <v>0</v>
      </c>
      <c r="BF177" s="117">
        <f>IF(N177="snížená",J177,0)</f>
        <v>0</v>
      </c>
      <c r="BG177" s="117">
        <f>IF(N177="zákl. přenesená",J177,0)</f>
        <v>0</v>
      </c>
      <c r="BH177" s="117">
        <f>IF(N177="sníž. přenesená",J177,0)</f>
        <v>0</v>
      </c>
      <c r="BI177" s="117">
        <f>IF(N177="nulová",J177,0)</f>
        <v>0</v>
      </c>
      <c r="BJ177" s="16" t="s">
        <v>76</v>
      </c>
      <c r="BK177" s="117">
        <f>ROUND(I177*H177,2)</f>
        <v>0</v>
      </c>
      <c r="BL177" s="16" t="s">
        <v>124</v>
      </c>
      <c r="BM177" s="116" t="s">
        <v>220</v>
      </c>
    </row>
    <row r="178" spans="2:65" s="12" customFormat="1" x14ac:dyDescent="0.2">
      <c r="B178" s="123"/>
      <c r="D178" s="206" t="s">
        <v>166</v>
      </c>
      <c r="E178" s="124" t="s">
        <v>1</v>
      </c>
      <c r="F178" s="159" t="s">
        <v>405</v>
      </c>
      <c r="H178" s="155">
        <v>56.4</v>
      </c>
      <c r="I178" s="145"/>
      <c r="L178" s="123"/>
      <c r="M178" s="125"/>
      <c r="T178" s="126"/>
      <c r="AT178" s="124" t="s">
        <v>166</v>
      </c>
      <c r="AU178" s="124" t="s">
        <v>78</v>
      </c>
      <c r="AV178" s="12" t="s">
        <v>78</v>
      </c>
      <c r="AW178" s="12" t="s">
        <v>25</v>
      </c>
      <c r="AX178" s="12" t="s">
        <v>76</v>
      </c>
      <c r="AY178" s="124" t="s">
        <v>118</v>
      </c>
    </row>
    <row r="179" spans="2:65" s="1" customFormat="1" ht="12" x14ac:dyDescent="0.2">
      <c r="B179" s="109"/>
      <c r="C179" s="204">
        <v>31</v>
      </c>
      <c r="D179" s="204" t="s">
        <v>120</v>
      </c>
      <c r="E179" s="169" t="s">
        <v>148</v>
      </c>
      <c r="F179" s="148" t="s">
        <v>149</v>
      </c>
      <c r="G179" s="149" t="s">
        <v>135</v>
      </c>
      <c r="H179" s="150">
        <v>9.6</v>
      </c>
      <c r="I179" s="111"/>
      <c r="J179" s="167">
        <f>ROUND(I179*H179,2)</f>
        <v>0</v>
      </c>
      <c r="K179" s="110"/>
      <c r="L179" s="27"/>
      <c r="M179" s="112" t="s">
        <v>1</v>
      </c>
      <c r="N179" s="113" t="s">
        <v>33</v>
      </c>
      <c r="O179" s="114">
        <v>8.9999999999999993E-3</v>
      </c>
      <c r="P179" s="114">
        <f>O179*H179</f>
        <v>8.6399999999999991E-2</v>
      </c>
      <c r="Q179" s="114">
        <v>0</v>
      </c>
      <c r="R179" s="114">
        <f>Q179*H179</f>
        <v>0</v>
      </c>
      <c r="S179" s="114">
        <v>0</v>
      </c>
      <c r="T179" s="115">
        <f>S179*H179</f>
        <v>0</v>
      </c>
      <c r="AR179" s="116" t="s">
        <v>124</v>
      </c>
      <c r="AT179" s="116" t="s">
        <v>120</v>
      </c>
      <c r="AU179" s="116" t="s">
        <v>78</v>
      </c>
      <c r="AY179" s="16" t="s">
        <v>118</v>
      </c>
      <c r="BE179" s="117">
        <f>IF(N179="základní",J179,0)</f>
        <v>0</v>
      </c>
      <c r="BF179" s="117">
        <f>IF(N179="snížená",J179,0)</f>
        <v>0</v>
      </c>
      <c r="BG179" s="117">
        <f>IF(N179="zákl. přenesená",J179,0)</f>
        <v>0</v>
      </c>
      <c r="BH179" s="117">
        <f>IF(N179="sníž. přenesená",J179,0)</f>
        <v>0</v>
      </c>
      <c r="BI179" s="117">
        <f>IF(N179="nulová",J179,0)</f>
        <v>0</v>
      </c>
      <c r="BJ179" s="16" t="s">
        <v>76</v>
      </c>
      <c r="BK179" s="117">
        <f>ROUND(I179*H179,2)</f>
        <v>0</v>
      </c>
      <c r="BL179" s="16" t="s">
        <v>124</v>
      </c>
      <c r="BM179" s="116" t="s">
        <v>221</v>
      </c>
    </row>
    <row r="180" spans="2:65" s="1" customFormat="1" ht="12" x14ac:dyDescent="0.2">
      <c r="B180" s="109"/>
      <c r="C180" s="204">
        <v>32</v>
      </c>
      <c r="D180" s="204" t="s">
        <v>120</v>
      </c>
      <c r="E180" s="169" t="s">
        <v>222</v>
      </c>
      <c r="F180" s="148" t="s">
        <v>223</v>
      </c>
      <c r="G180" s="149" t="s">
        <v>135</v>
      </c>
      <c r="H180" s="150">
        <v>73.400000000000006</v>
      </c>
      <c r="I180" s="111"/>
      <c r="J180" s="167">
        <f>ROUND(I180*H180,2)</f>
        <v>0</v>
      </c>
      <c r="K180" s="110"/>
      <c r="L180" s="27"/>
      <c r="M180" s="112" t="s">
        <v>1</v>
      </c>
      <c r="N180" s="113" t="s">
        <v>33</v>
      </c>
      <c r="O180" s="114">
        <v>0.32800000000000001</v>
      </c>
      <c r="P180" s="114">
        <f>O180*H180</f>
        <v>24.075200000000002</v>
      </c>
      <c r="Q180" s="114">
        <v>0</v>
      </c>
      <c r="R180" s="114">
        <f>Q180*H180</f>
        <v>0</v>
      </c>
      <c r="S180" s="114">
        <v>0</v>
      </c>
      <c r="T180" s="115">
        <f>S180*H180</f>
        <v>0</v>
      </c>
      <c r="AR180" s="116" t="s">
        <v>124</v>
      </c>
      <c r="AT180" s="116" t="s">
        <v>120</v>
      </c>
      <c r="AU180" s="116" t="s">
        <v>78</v>
      </c>
      <c r="AY180" s="16" t="s">
        <v>118</v>
      </c>
      <c r="BE180" s="117">
        <f>IF(N180="základní",J180,0)</f>
        <v>0</v>
      </c>
      <c r="BF180" s="117">
        <f>IF(N180="snížená",J180,0)</f>
        <v>0</v>
      </c>
      <c r="BG180" s="117">
        <f>IF(N180="zákl. přenesená",J180,0)</f>
        <v>0</v>
      </c>
      <c r="BH180" s="117">
        <f>IF(N180="sníž. přenesená",J180,0)</f>
        <v>0</v>
      </c>
      <c r="BI180" s="117">
        <f>IF(N180="nulová",J180,0)</f>
        <v>0</v>
      </c>
      <c r="BJ180" s="16" t="s">
        <v>76</v>
      </c>
      <c r="BK180" s="117">
        <f>ROUND(I180*H180,2)</f>
        <v>0</v>
      </c>
      <c r="BL180" s="16" t="s">
        <v>124</v>
      </c>
      <c r="BM180" s="116" t="s">
        <v>224</v>
      </c>
    </row>
    <row r="181" spans="2:65" s="12" customFormat="1" x14ac:dyDescent="0.2">
      <c r="B181" s="123"/>
      <c r="D181" s="206" t="s">
        <v>166</v>
      </c>
      <c r="E181" s="124" t="s">
        <v>1</v>
      </c>
      <c r="F181" s="159" t="s">
        <v>406</v>
      </c>
      <c r="H181" s="155">
        <v>73.400000000000006</v>
      </c>
      <c r="I181" s="145"/>
      <c r="L181" s="123"/>
      <c r="M181" s="125"/>
      <c r="T181" s="126"/>
      <c r="AT181" s="124" t="s">
        <v>166</v>
      </c>
      <c r="AU181" s="124" t="s">
        <v>78</v>
      </c>
      <c r="AV181" s="12" t="s">
        <v>78</v>
      </c>
      <c r="AW181" s="12" t="s">
        <v>25</v>
      </c>
      <c r="AX181" s="12" t="s">
        <v>76</v>
      </c>
      <c r="AY181" s="124" t="s">
        <v>118</v>
      </c>
    </row>
    <row r="182" spans="2:65" s="1" customFormat="1" ht="12" x14ac:dyDescent="0.2">
      <c r="B182" s="109"/>
      <c r="C182" s="204">
        <v>33</v>
      </c>
      <c r="D182" s="204" t="s">
        <v>120</v>
      </c>
      <c r="E182" s="169" t="s">
        <v>225</v>
      </c>
      <c r="F182" s="148" t="s">
        <v>226</v>
      </c>
      <c r="G182" s="149" t="s">
        <v>135</v>
      </c>
      <c r="H182" s="150">
        <v>22.6</v>
      </c>
      <c r="I182" s="111"/>
      <c r="J182" s="167">
        <f>ROUND(I182*H182,2)</f>
        <v>0</v>
      </c>
      <c r="K182" s="110"/>
      <c r="L182" s="27"/>
      <c r="M182" s="112" t="s">
        <v>1</v>
      </c>
      <c r="N182" s="113" t="s">
        <v>33</v>
      </c>
      <c r="O182" s="114">
        <v>0.435</v>
      </c>
      <c r="P182" s="114">
        <f>O182*H182</f>
        <v>9.8310000000000013</v>
      </c>
      <c r="Q182" s="114">
        <v>0</v>
      </c>
      <c r="R182" s="114">
        <f>Q182*H182</f>
        <v>0</v>
      </c>
      <c r="S182" s="114">
        <v>0</v>
      </c>
      <c r="T182" s="115">
        <f>S182*H182</f>
        <v>0</v>
      </c>
      <c r="AR182" s="116" t="s">
        <v>124</v>
      </c>
      <c r="AT182" s="116" t="s">
        <v>120</v>
      </c>
      <c r="AU182" s="116" t="s">
        <v>78</v>
      </c>
      <c r="AY182" s="16" t="s">
        <v>118</v>
      </c>
      <c r="BE182" s="117">
        <f>IF(N182="základní",J182,0)</f>
        <v>0</v>
      </c>
      <c r="BF182" s="117">
        <f>IF(N182="snížená",J182,0)</f>
        <v>0</v>
      </c>
      <c r="BG182" s="117">
        <f>IF(N182="zákl. přenesená",J182,0)</f>
        <v>0</v>
      </c>
      <c r="BH182" s="117">
        <f>IF(N182="sníž. přenesená",J182,0)</f>
        <v>0</v>
      </c>
      <c r="BI182" s="117">
        <f>IF(N182="nulová",J182,0)</f>
        <v>0</v>
      </c>
      <c r="BJ182" s="16" t="s">
        <v>76</v>
      </c>
      <c r="BK182" s="117">
        <f>ROUND(I182*H182,2)</f>
        <v>0</v>
      </c>
      <c r="BL182" s="16" t="s">
        <v>124</v>
      </c>
      <c r="BM182" s="116" t="s">
        <v>227</v>
      </c>
    </row>
    <row r="183" spans="2:65" s="12" customFormat="1" x14ac:dyDescent="0.2">
      <c r="B183" s="123"/>
      <c r="D183" s="206" t="s">
        <v>166</v>
      </c>
      <c r="E183" s="124" t="s">
        <v>1</v>
      </c>
      <c r="F183" s="159" t="s">
        <v>407</v>
      </c>
      <c r="H183" s="155">
        <v>22.6</v>
      </c>
      <c r="I183" s="145"/>
      <c r="L183" s="123"/>
      <c r="M183" s="125"/>
      <c r="T183" s="126"/>
      <c r="AT183" s="124" t="s">
        <v>166</v>
      </c>
      <c r="AU183" s="124" t="s">
        <v>78</v>
      </c>
      <c r="AV183" s="12" t="s">
        <v>78</v>
      </c>
      <c r="AW183" s="12" t="s">
        <v>25</v>
      </c>
      <c r="AX183" s="12" t="s">
        <v>68</v>
      </c>
      <c r="AY183" s="124" t="s">
        <v>118</v>
      </c>
    </row>
    <row r="184" spans="2:65" s="13" customFormat="1" x14ac:dyDescent="0.2">
      <c r="B184" s="127"/>
      <c r="D184" s="206" t="s">
        <v>166</v>
      </c>
      <c r="E184" s="128" t="s">
        <v>1</v>
      </c>
      <c r="F184" s="156" t="s">
        <v>167</v>
      </c>
      <c r="H184" s="157">
        <v>22.6</v>
      </c>
      <c r="I184" s="146"/>
      <c r="L184" s="127"/>
      <c r="M184" s="129"/>
      <c r="T184" s="130"/>
      <c r="AT184" s="128" t="s">
        <v>166</v>
      </c>
      <c r="AU184" s="128" t="s">
        <v>78</v>
      </c>
      <c r="AV184" s="13" t="s">
        <v>129</v>
      </c>
      <c r="AW184" s="13" t="s">
        <v>25</v>
      </c>
      <c r="AX184" s="13" t="s">
        <v>76</v>
      </c>
      <c r="AY184" s="128" t="s">
        <v>118</v>
      </c>
    </row>
    <row r="185" spans="2:65" s="1" customFormat="1" ht="12" x14ac:dyDescent="0.2">
      <c r="B185" s="109"/>
      <c r="C185" s="205">
        <v>34</v>
      </c>
      <c r="D185" s="205" t="s">
        <v>157</v>
      </c>
      <c r="E185" s="170" t="s">
        <v>228</v>
      </c>
      <c r="F185" s="151" t="s">
        <v>229</v>
      </c>
      <c r="G185" s="152" t="s">
        <v>160</v>
      </c>
      <c r="H185" s="153">
        <v>45.2</v>
      </c>
      <c r="I185" s="119"/>
      <c r="J185" s="168">
        <f>ROUND(I185*H185,2)</f>
        <v>0</v>
      </c>
      <c r="K185" s="118"/>
      <c r="L185" s="120"/>
      <c r="M185" s="121" t="s">
        <v>1</v>
      </c>
      <c r="N185" s="122" t="s">
        <v>33</v>
      </c>
      <c r="O185" s="114">
        <v>0</v>
      </c>
      <c r="P185" s="114">
        <f>O185*H185</f>
        <v>0</v>
      </c>
      <c r="Q185" s="114">
        <v>1</v>
      </c>
      <c r="R185" s="114">
        <f>Q185*H185</f>
        <v>45.2</v>
      </c>
      <c r="S185" s="114">
        <v>0</v>
      </c>
      <c r="T185" s="115">
        <f>S185*H185</f>
        <v>0</v>
      </c>
      <c r="AR185" s="116" t="s">
        <v>147</v>
      </c>
      <c r="AT185" s="116" t="s">
        <v>157</v>
      </c>
      <c r="AU185" s="116" t="s">
        <v>78</v>
      </c>
      <c r="AY185" s="16" t="s">
        <v>118</v>
      </c>
      <c r="BE185" s="117">
        <f>IF(N185="základní",J185,0)</f>
        <v>0</v>
      </c>
      <c r="BF185" s="117">
        <f>IF(N185="snížená",J185,0)</f>
        <v>0</v>
      </c>
      <c r="BG185" s="117">
        <f>IF(N185="zákl. přenesená",J185,0)</f>
        <v>0</v>
      </c>
      <c r="BH185" s="117">
        <f>IF(N185="sníž. přenesená",J185,0)</f>
        <v>0</v>
      </c>
      <c r="BI185" s="117">
        <f>IF(N185="nulová",J185,0)</f>
        <v>0</v>
      </c>
      <c r="BJ185" s="16" t="s">
        <v>76</v>
      </c>
      <c r="BK185" s="117">
        <f>ROUND(I185*H185,2)</f>
        <v>0</v>
      </c>
      <c r="BL185" s="16" t="s">
        <v>124</v>
      </c>
      <c r="BM185" s="116" t="s">
        <v>230</v>
      </c>
    </row>
    <row r="186" spans="2:65" s="12" customFormat="1" x14ac:dyDescent="0.2">
      <c r="B186" s="123"/>
      <c r="D186" s="206" t="s">
        <v>166</v>
      </c>
      <c r="F186" s="159" t="s">
        <v>408</v>
      </c>
      <c r="H186" s="155">
        <v>45.2</v>
      </c>
      <c r="I186" s="145"/>
      <c r="L186" s="123"/>
      <c r="M186" s="125"/>
      <c r="T186" s="126"/>
      <c r="AT186" s="124" t="s">
        <v>166</v>
      </c>
      <c r="AU186" s="124" t="s">
        <v>78</v>
      </c>
      <c r="AV186" s="12" t="s">
        <v>78</v>
      </c>
      <c r="AW186" s="12" t="s">
        <v>3</v>
      </c>
      <c r="AX186" s="12" t="s">
        <v>76</v>
      </c>
      <c r="AY186" s="124" t="s">
        <v>118</v>
      </c>
    </row>
    <row r="187" spans="2:65" s="1" customFormat="1" ht="24" x14ac:dyDescent="0.2">
      <c r="B187" s="109"/>
      <c r="C187" s="204">
        <v>35</v>
      </c>
      <c r="D187" s="204" t="s">
        <v>120</v>
      </c>
      <c r="E187" s="169" t="s">
        <v>138</v>
      </c>
      <c r="F187" s="148" t="s">
        <v>231</v>
      </c>
      <c r="G187" s="149" t="s">
        <v>135</v>
      </c>
      <c r="H187" s="150">
        <v>45.2</v>
      </c>
      <c r="I187" s="111"/>
      <c r="J187" s="167">
        <f t="shared" ref="J187:J194" si="10">ROUND(I187*H187,2)</f>
        <v>0</v>
      </c>
      <c r="K187" s="110"/>
      <c r="L187" s="27"/>
      <c r="M187" s="112" t="s">
        <v>1</v>
      </c>
      <c r="N187" s="113" t="s">
        <v>33</v>
      </c>
      <c r="O187" s="114">
        <v>8.3000000000000004E-2</v>
      </c>
      <c r="P187" s="114">
        <f t="shared" ref="P187:P194" si="11">O187*H187</f>
        <v>3.7516000000000003</v>
      </c>
      <c r="Q187" s="114">
        <v>0</v>
      </c>
      <c r="R187" s="114">
        <f t="shared" ref="R187:R194" si="12">Q187*H187</f>
        <v>0</v>
      </c>
      <c r="S187" s="114">
        <v>0</v>
      </c>
      <c r="T187" s="115">
        <f t="shared" ref="T187:T194" si="13">S187*H187</f>
        <v>0</v>
      </c>
      <c r="AR187" s="116" t="s">
        <v>124</v>
      </c>
      <c r="AT187" s="116" t="s">
        <v>120</v>
      </c>
      <c r="AU187" s="116" t="s">
        <v>78</v>
      </c>
      <c r="AY187" s="16" t="s">
        <v>118</v>
      </c>
      <c r="BE187" s="117">
        <f t="shared" ref="BE187:BE194" si="14">IF(N187="základní",J187,0)</f>
        <v>0</v>
      </c>
      <c r="BF187" s="117">
        <f t="shared" ref="BF187:BF194" si="15">IF(N187="snížená",J187,0)</f>
        <v>0</v>
      </c>
      <c r="BG187" s="117">
        <f t="shared" ref="BG187:BG194" si="16">IF(N187="zákl. přenesená",J187,0)</f>
        <v>0</v>
      </c>
      <c r="BH187" s="117">
        <f t="shared" ref="BH187:BH194" si="17">IF(N187="sníž. přenesená",J187,0)</f>
        <v>0</v>
      </c>
      <c r="BI187" s="117">
        <f t="shared" ref="BI187:BI194" si="18">IF(N187="nulová",J187,0)</f>
        <v>0</v>
      </c>
      <c r="BJ187" s="16" t="s">
        <v>76</v>
      </c>
      <c r="BK187" s="117">
        <f t="shared" ref="BK187:BK194" si="19">ROUND(I187*H187,2)</f>
        <v>0</v>
      </c>
      <c r="BL187" s="16" t="s">
        <v>124</v>
      </c>
      <c r="BM187" s="116" t="s">
        <v>232</v>
      </c>
    </row>
    <row r="188" spans="2:65" s="1" customFormat="1" ht="12" x14ac:dyDescent="0.2">
      <c r="B188" s="109"/>
      <c r="C188" s="204">
        <v>36</v>
      </c>
      <c r="D188" s="204" t="s">
        <v>120</v>
      </c>
      <c r="E188" s="169" t="s">
        <v>412</v>
      </c>
      <c r="F188" s="148" t="s">
        <v>233</v>
      </c>
      <c r="G188" s="149" t="s">
        <v>135</v>
      </c>
      <c r="H188" s="150">
        <v>45.2</v>
      </c>
      <c r="I188" s="111"/>
      <c r="J188" s="167">
        <f t="shared" si="10"/>
        <v>0</v>
      </c>
      <c r="K188" s="110"/>
      <c r="L188" s="27"/>
      <c r="M188" s="112" t="s">
        <v>1</v>
      </c>
      <c r="N188" s="113" t="s">
        <v>33</v>
      </c>
      <c r="O188" s="114">
        <v>0.65200000000000002</v>
      </c>
      <c r="P188" s="114">
        <f t="shared" si="11"/>
        <v>29.470400000000001</v>
      </c>
      <c r="Q188" s="114">
        <v>0</v>
      </c>
      <c r="R188" s="114">
        <f t="shared" si="12"/>
        <v>0</v>
      </c>
      <c r="S188" s="114">
        <v>0</v>
      </c>
      <c r="T188" s="115">
        <f t="shared" si="13"/>
        <v>0</v>
      </c>
      <c r="AR188" s="116" t="s">
        <v>124</v>
      </c>
      <c r="AT188" s="116" t="s">
        <v>120</v>
      </c>
      <c r="AU188" s="116" t="s">
        <v>78</v>
      </c>
      <c r="AY188" s="16" t="s">
        <v>118</v>
      </c>
      <c r="BE188" s="117">
        <f t="shared" si="14"/>
        <v>0</v>
      </c>
      <c r="BF188" s="117">
        <f t="shared" si="15"/>
        <v>0</v>
      </c>
      <c r="BG188" s="117">
        <f t="shared" si="16"/>
        <v>0</v>
      </c>
      <c r="BH188" s="117">
        <f t="shared" si="17"/>
        <v>0</v>
      </c>
      <c r="BI188" s="117">
        <f t="shared" si="18"/>
        <v>0</v>
      </c>
      <c r="BJ188" s="16" t="s">
        <v>76</v>
      </c>
      <c r="BK188" s="117">
        <f t="shared" si="19"/>
        <v>0</v>
      </c>
      <c r="BL188" s="16" t="s">
        <v>124</v>
      </c>
      <c r="BM188" s="116" t="s">
        <v>234</v>
      </c>
    </row>
    <row r="189" spans="2:65" s="1" customFormat="1" ht="24" x14ac:dyDescent="0.2">
      <c r="B189" s="109"/>
      <c r="C189" s="204">
        <v>37</v>
      </c>
      <c r="D189" s="204" t="s">
        <v>120</v>
      </c>
      <c r="E189" s="169" t="s">
        <v>410</v>
      </c>
      <c r="F189" s="148" t="s">
        <v>409</v>
      </c>
      <c r="G189" s="160" t="s">
        <v>160</v>
      </c>
      <c r="H189" s="150">
        <f>+H188*1.75</f>
        <v>79.100000000000009</v>
      </c>
      <c r="I189" s="111"/>
      <c r="J189" s="167">
        <f t="shared" si="10"/>
        <v>0</v>
      </c>
      <c r="K189" s="110"/>
      <c r="L189" s="142"/>
      <c r="M189" s="112" t="s">
        <v>1</v>
      </c>
      <c r="N189" s="113" t="s">
        <v>33</v>
      </c>
      <c r="O189" s="114">
        <v>0</v>
      </c>
      <c r="P189" s="114">
        <f t="shared" si="11"/>
        <v>0</v>
      </c>
      <c r="Q189" s="114">
        <v>0</v>
      </c>
      <c r="R189" s="114">
        <f t="shared" si="12"/>
        <v>0</v>
      </c>
      <c r="S189" s="114">
        <v>0</v>
      </c>
      <c r="T189" s="115">
        <f t="shared" si="13"/>
        <v>0</v>
      </c>
      <c r="AR189" s="116" t="s">
        <v>124</v>
      </c>
      <c r="AT189" s="116" t="s">
        <v>120</v>
      </c>
      <c r="AU189" s="116" t="s">
        <v>78</v>
      </c>
      <c r="AY189" s="16" t="s">
        <v>118</v>
      </c>
      <c r="BE189" s="117">
        <f t="shared" si="14"/>
        <v>0</v>
      </c>
      <c r="BF189" s="117">
        <f t="shared" si="15"/>
        <v>0</v>
      </c>
      <c r="BG189" s="117">
        <f t="shared" si="16"/>
        <v>0</v>
      </c>
      <c r="BH189" s="117">
        <f t="shared" si="17"/>
        <v>0</v>
      </c>
      <c r="BI189" s="117">
        <f t="shared" si="18"/>
        <v>0</v>
      </c>
      <c r="BJ189" s="16" t="s">
        <v>76</v>
      </c>
      <c r="BK189" s="117">
        <f t="shared" si="19"/>
        <v>0</v>
      </c>
      <c r="BL189" s="16" t="s">
        <v>124</v>
      </c>
      <c r="BM189" s="116" t="s">
        <v>235</v>
      </c>
    </row>
    <row r="190" spans="2:65" s="1" customFormat="1" ht="12" x14ac:dyDescent="0.2">
      <c r="B190" s="109"/>
      <c r="C190" s="204">
        <v>38</v>
      </c>
      <c r="D190" s="204" t="s">
        <v>120</v>
      </c>
      <c r="E190" s="169" t="s">
        <v>236</v>
      </c>
      <c r="F190" s="148" t="s">
        <v>398</v>
      </c>
      <c r="G190" s="149" t="s">
        <v>237</v>
      </c>
      <c r="H190" s="150">
        <v>4</v>
      </c>
      <c r="I190" s="111"/>
      <c r="J190" s="167">
        <f t="shared" si="10"/>
        <v>0</v>
      </c>
      <c r="K190" s="110"/>
      <c r="L190" s="27"/>
      <c r="M190" s="112" t="s">
        <v>1</v>
      </c>
      <c r="N190" s="113" t="s">
        <v>33</v>
      </c>
      <c r="O190" s="114">
        <v>0.34200000000000003</v>
      </c>
      <c r="P190" s="114">
        <f t="shared" si="11"/>
        <v>1.3680000000000001</v>
      </c>
      <c r="Q190" s="114">
        <v>3.5200000000000001E-3</v>
      </c>
      <c r="R190" s="114">
        <f t="shared" si="12"/>
        <v>1.4080000000000001E-2</v>
      </c>
      <c r="S190" s="114">
        <v>0</v>
      </c>
      <c r="T190" s="115">
        <f t="shared" si="13"/>
        <v>0</v>
      </c>
      <c r="AR190" s="116" t="s">
        <v>124</v>
      </c>
      <c r="AT190" s="116" t="s">
        <v>120</v>
      </c>
      <c r="AU190" s="116" t="s">
        <v>78</v>
      </c>
      <c r="AY190" s="16" t="s">
        <v>118</v>
      </c>
      <c r="BE190" s="117">
        <f t="shared" si="14"/>
        <v>0</v>
      </c>
      <c r="BF190" s="117">
        <f t="shared" si="15"/>
        <v>0</v>
      </c>
      <c r="BG190" s="117">
        <f t="shared" si="16"/>
        <v>0</v>
      </c>
      <c r="BH190" s="117">
        <f t="shared" si="17"/>
        <v>0</v>
      </c>
      <c r="BI190" s="117">
        <f t="shared" si="18"/>
        <v>0</v>
      </c>
      <c r="BJ190" s="16" t="s">
        <v>76</v>
      </c>
      <c r="BK190" s="117">
        <f t="shared" si="19"/>
        <v>0</v>
      </c>
      <c r="BL190" s="16" t="s">
        <v>124</v>
      </c>
      <c r="BM190" s="116" t="s">
        <v>238</v>
      </c>
    </row>
    <row r="191" spans="2:65" s="1" customFormat="1" ht="12" x14ac:dyDescent="0.2">
      <c r="B191" s="109"/>
      <c r="C191" s="204">
        <v>39</v>
      </c>
      <c r="D191" s="204" t="s">
        <v>120</v>
      </c>
      <c r="E191" s="169" t="s">
        <v>239</v>
      </c>
      <c r="F191" s="148" t="s">
        <v>399</v>
      </c>
      <c r="G191" s="149" t="s">
        <v>237</v>
      </c>
      <c r="H191" s="150">
        <v>23</v>
      </c>
      <c r="I191" s="111"/>
      <c r="J191" s="167">
        <f t="shared" si="10"/>
        <v>0</v>
      </c>
      <c r="K191" s="110"/>
      <c r="L191" s="27"/>
      <c r="M191" s="112" t="s">
        <v>1</v>
      </c>
      <c r="N191" s="113" t="s">
        <v>33</v>
      </c>
      <c r="O191" s="114">
        <v>0.36299999999999999</v>
      </c>
      <c r="P191" s="114">
        <f t="shared" si="11"/>
        <v>8.3490000000000002</v>
      </c>
      <c r="Q191" s="114">
        <v>2.0300000000000001E-3</v>
      </c>
      <c r="R191" s="114">
        <f t="shared" si="12"/>
        <v>4.6690000000000002E-2</v>
      </c>
      <c r="S191" s="114">
        <v>0</v>
      </c>
      <c r="T191" s="115">
        <f t="shared" si="13"/>
        <v>0</v>
      </c>
      <c r="AR191" s="116" t="s">
        <v>124</v>
      </c>
      <c r="AT191" s="116" t="s">
        <v>120</v>
      </c>
      <c r="AU191" s="116" t="s">
        <v>78</v>
      </c>
      <c r="AY191" s="16" t="s">
        <v>118</v>
      </c>
      <c r="BE191" s="117">
        <f t="shared" si="14"/>
        <v>0</v>
      </c>
      <c r="BF191" s="117">
        <f t="shared" si="15"/>
        <v>0</v>
      </c>
      <c r="BG191" s="117">
        <f t="shared" si="16"/>
        <v>0</v>
      </c>
      <c r="BH191" s="117">
        <f t="shared" si="17"/>
        <v>0</v>
      </c>
      <c r="BI191" s="117">
        <f t="shared" si="18"/>
        <v>0</v>
      </c>
      <c r="BJ191" s="16" t="s">
        <v>76</v>
      </c>
      <c r="BK191" s="117">
        <f t="shared" si="19"/>
        <v>0</v>
      </c>
      <c r="BL191" s="16" t="s">
        <v>124</v>
      </c>
      <c r="BM191" s="116" t="s">
        <v>240</v>
      </c>
    </row>
    <row r="192" spans="2:65" s="1" customFormat="1" ht="12" x14ac:dyDescent="0.2">
      <c r="B192" s="109"/>
      <c r="C192" s="204">
        <v>40</v>
      </c>
      <c r="D192" s="204" t="s">
        <v>120</v>
      </c>
      <c r="E192" s="169" t="s">
        <v>241</v>
      </c>
      <c r="F192" s="148" t="s">
        <v>401</v>
      </c>
      <c r="G192" s="149" t="s">
        <v>242</v>
      </c>
      <c r="H192" s="150">
        <v>94</v>
      </c>
      <c r="I192" s="111"/>
      <c r="J192" s="167">
        <f t="shared" si="10"/>
        <v>0</v>
      </c>
      <c r="K192" s="110"/>
      <c r="L192" s="27"/>
      <c r="M192" s="112" t="s">
        <v>1</v>
      </c>
      <c r="N192" s="113" t="s">
        <v>33</v>
      </c>
      <c r="O192" s="114">
        <v>5.8999999999999997E-2</v>
      </c>
      <c r="P192" s="114">
        <f t="shared" si="11"/>
        <v>5.5459999999999994</v>
      </c>
      <c r="Q192" s="114">
        <v>0</v>
      </c>
      <c r="R192" s="114">
        <f t="shared" si="12"/>
        <v>0</v>
      </c>
      <c r="S192" s="114">
        <v>0</v>
      </c>
      <c r="T192" s="115">
        <f t="shared" si="13"/>
        <v>0</v>
      </c>
      <c r="AR192" s="116" t="s">
        <v>124</v>
      </c>
      <c r="AT192" s="116" t="s">
        <v>120</v>
      </c>
      <c r="AU192" s="116" t="s">
        <v>78</v>
      </c>
      <c r="AY192" s="16" t="s">
        <v>118</v>
      </c>
      <c r="BE192" s="117">
        <f t="shared" si="14"/>
        <v>0</v>
      </c>
      <c r="BF192" s="117">
        <f t="shared" si="15"/>
        <v>0</v>
      </c>
      <c r="BG192" s="117">
        <f t="shared" si="16"/>
        <v>0</v>
      </c>
      <c r="BH192" s="117">
        <f t="shared" si="17"/>
        <v>0</v>
      </c>
      <c r="BI192" s="117">
        <f t="shared" si="18"/>
        <v>0</v>
      </c>
      <c r="BJ192" s="16" t="s">
        <v>76</v>
      </c>
      <c r="BK192" s="117">
        <f t="shared" si="19"/>
        <v>0</v>
      </c>
      <c r="BL192" s="16" t="s">
        <v>124</v>
      </c>
      <c r="BM192" s="116" t="s">
        <v>243</v>
      </c>
    </row>
    <row r="193" spans="2:65" s="1" customFormat="1" ht="24" x14ac:dyDescent="0.2">
      <c r="B193" s="109"/>
      <c r="C193" s="204">
        <v>41</v>
      </c>
      <c r="D193" s="204" t="s">
        <v>120</v>
      </c>
      <c r="E193" s="169" t="s">
        <v>413</v>
      </c>
      <c r="F193" s="148" t="s">
        <v>400</v>
      </c>
      <c r="G193" s="149" t="s">
        <v>242</v>
      </c>
      <c r="H193" s="150">
        <v>94</v>
      </c>
      <c r="I193" s="111"/>
      <c r="J193" s="167">
        <f t="shared" ref="J193" si="20">ROUND(I193*H193,2)</f>
        <v>0</v>
      </c>
      <c r="K193" s="110"/>
      <c r="L193" s="27"/>
      <c r="M193" s="112" t="s">
        <v>1</v>
      </c>
      <c r="N193" s="113" t="s">
        <v>33</v>
      </c>
      <c r="O193" s="114">
        <v>0.25800000000000001</v>
      </c>
      <c r="P193" s="114">
        <f t="shared" ref="P193" si="21">O193*H193</f>
        <v>24.252000000000002</v>
      </c>
      <c r="Q193" s="114">
        <v>2.7599999999999999E-3</v>
      </c>
      <c r="R193" s="114">
        <f t="shared" ref="R193" si="22">Q193*H193</f>
        <v>0.25944</v>
      </c>
      <c r="S193" s="114">
        <v>0</v>
      </c>
      <c r="T193" s="115">
        <f t="shared" ref="T193" si="23">S193*H193</f>
        <v>0</v>
      </c>
      <c r="AR193" s="116" t="s">
        <v>124</v>
      </c>
      <c r="AT193" s="116" t="s">
        <v>120</v>
      </c>
      <c r="AU193" s="116" t="s">
        <v>78</v>
      </c>
      <c r="AY193" s="16" t="s">
        <v>118</v>
      </c>
      <c r="BE193" s="117">
        <f t="shared" ref="BE193" si="24">IF(N193="základní",J193,0)</f>
        <v>0</v>
      </c>
      <c r="BF193" s="117">
        <f t="shared" ref="BF193" si="25">IF(N193="snížená",J193,0)</f>
        <v>0</v>
      </c>
      <c r="BG193" s="117">
        <f t="shared" ref="BG193" si="26">IF(N193="zákl. přenesená",J193,0)</f>
        <v>0</v>
      </c>
      <c r="BH193" s="117">
        <f t="shared" ref="BH193" si="27">IF(N193="sníž. přenesená",J193,0)</f>
        <v>0</v>
      </c>
      <c r="BI193" s="117">
        <f t="shared" ref="BI193" si="28">IF(N193="nulová",J193,0)</f>
        <v>0</v>
      </c>
      <c r="BJ193" s="16" t="s">
        <v>76</v>
      </c>
      <c r="BK193" s="117">
        <f t="shared" ref="BK193" si="29">ROUND(I193*H193,2)</f>
        <v>0</v>
      </c>
      <c r="BL193" s="16" t="s">
        <v>124</v>
      </c>
      <c r="BM193" s="116" t="s">
        <v>244</v>
      </c>
    </row>
    <row r="194" spans="2:65" s="1" customFormat="1" ht="24" x14ac:dyDescent="0.2">
      <c r="B194" s="109"/>
      <c r="C194" s="204">
        <v>42</v>
      </c>
      <c r="D194" s="204" t="s">
        <v>120</v>
      </c>
      <c r="E194" s="169" t="s">
        <v>402</v>
      </c>
      <c r="F194" s="148" t="s">
        <v>403</v>
      </c>
      <c r="G194" s="149" t="s">
        <v>237</v>
      </c>
      <c r="H194" s="150">
        <v>1</v>
      </c>
      <c r="I194" s="111"/>
      <c r="J194" s="167">
        <f t="shared" si="10"/>
        <v>0</v>
      </c>
      <c r="K194" s="110"/>
      <c r="L194" s="27"/>
      <c r="M194" s="112" t="s">
        <v>1</v>
      </c>
      <c r="N194" s="113" t="s">
        <v>33</v>
      </c>
      <c r="O194" s="114">
        <v>0.25800000000000001</v>
      </c>
      <c r="P194" s="114">
        <f t="shared" si="11"/>
        <v>0.25800000000000001</v>
      </c>
      <c r="Q194" s="114">
        <v>2.7599999999999999E-3</v>
      </c>
      <c r="R194" s="114">
        <f t="shared" si="12"/>
        <v>2.7599999999999999E-3</v>
      </c>
      <c r="S194" s="114">
        <v>0</v>
      </c>
      <c r="T194" s="115">
        <f t="shared" si="13"/>
        <v>0</v>
      </c>
      <c r="AR194" s="116" t="s">
        <v>124</v>
      </c>
      <c r="AT194" s="116" t="s">
        <v>120</v>
      </c>
      <c r="AU194" s="116" t="s">
        <v>78</v>
      </c>
      <c r="AY194" s="16" t="s">
        <v>118</v>
      </c>
      <c r="BE194" s="117">
        <f t="shared" si="14"/>
        <v>0</v>
      </c>
      <c r="BF194" s="117">
        <f t="shared" si="15"/>
        <v>0</v>
      </c>
      <c r="BG194" s="117">
        <f t="shared" si="16"/>
        <v>0</v>
      </c>
      <c r="BH194" s="117">
        <f t="shared" si="17"/>
        <v>0</v>
      </c>
      <c r="BI194" s="117">
        <f t="shared" si="18"/>
        <v>0</v>
      </c>
      <c r="BJ194" s="16" t="s">
        <v>76</v>
      </c>
      <c r="BK194" s="117">
        <f t="shared" si="19"/>
        <v>0</v>
      </c>
      <c r="BL194" s="16" t="s">
        <v>124</v>
      </c>
      <c r="BM194" s="116" t="s">
        <v>244</v>
      </c>
    </row>
    <row r="195" spans="2:65" s="11" customFormat="1" ht="12.75" x14ac:dyDescent="0.2">
      <c r="B195" s="100"/>
      <c r="D195" s="101" t="s">
        <v>67</v>
      </c>
      <c r="E195" s="108" t="s">
        <v>245</v>
      </c>
      <c r="F195" s="108" t="s">
        <v>246</v>
      </c>
      <c r="I195" s="144"/>
      <c r="J195" s="166">
        <f>BK195</f>
        <v>0</v>
      </c>
      <c r="L195" s="140"/>
      <c r="M195" s="103"/>
      <c r="P195" s="104">
        <f>SUM(P196:P199)</f>
        <v>16.792000000000002</v>
      </c>
      <c r="R195" s="104">
        <f>SUM(R196:R199)</f>
        <v>1.8435999999999999</v>
      </c>
      <c r="T195" s="105">
        <f>SUM(T196:T199)</f>
        <v>0</v>
      </c>
      <c r="AR195" s="101" t="s">
        <v>76</v>
      </c>
      <c r="AT195" s="106" t="s">
        <v>67</v>
      </c>
      <c r="AU195" s="106" t="s">
        <v>76</v>
      </c>
      <c r="AY195" s="101" t="s">
        <v>118</v>
      </c>
      <c r="BK195" s="107">
        <f>SUM(BK196:BK199)</f>
        <v>0</v>
      </c>
    </row>
    <row r="196" spans="2:65" s="1" customFormat="1" ht="24" x14ac:dyDescent="0.2">
      <c r="B196" s="109"/>
      <c r="C196" s="204">
        <v>43</v>
      </c>
      <c r="D196" s="204" t="s">
        <v>120</v>
      </c>
      <c r="E196" s="171" t="s">
        <v>415</v>
      </c>
      <c r="F196" s="148" t="s">
        <v>247</v>
      </c>
      <c r="G196" s="149" t="s">
        <v>237</v>
      </c>
      <c r="H196" s="150">
        <v>4</v>
      </c>
      <c r="I196" s="111"/>
      <c r="J196" s="167">
        <f>ROUND(I196*H196,2)</f>
        <v>0</v>
      </c>
      <c r="K196" s="110"/>
      <c r="L196" s="142"/>
      <c r="M196" s="112" t="s">
        <v>1</v>
      </c>
      <c r="N196" s="113" t="s">
        <v>33</v>
      </c>
      <c r="O196" s="114">
        <v>4.1980000000000004</v>
      </c>
      <c r="P196" s="114">
        <f>O196*H196</f>
        <v>16.792000000000002</v>
      </c>
      <c r="Q196" s="114">
        <v>0.34089999999999998</v>
      </c>
      <c r="R196" s="114">
        <f>Q196*H196</f>
        <v>1.3635999999999999</v>
      </c>
      <c r="S196" s="114">
        <v>0</v>
      </c>
      <c r="T196" s="115">
        <f>S196*H196</f>
        <v>0</v>
      </c>
      <c r="AR196" s="116" t="s">
        <v>124</v>
      </c>
      <c r="AT196" s="116" t="s">
        <v>120</v>
      </c>
      <c r="AU196" s="116" t="s">
        <v>78</v>
      </c>
      <c r="AY196" s="16" t="s">
        <v>118</v>
      </c>
      <c r="BE196" s="117">
        <f>IF(N196="základní",J196,0)</f>
        <v>0</v>
      </c>
      <c r="BF196" s="117">
        <f>IF(N196="snížená",J196,0)</f>
        <v>0</v>
      </c>
      <c r="BG196" s="117">
        <f>IF(N196="zákl. přenesená",J196,0)</f>
        <v>0</v>
      </c>
      <c r="BH196" s="117">
        <f>IF(N196="sníž. přenesená",J196,0)</f>
        <v>0</v>
      </c>
      <c r="BI196" s="117">
        <f>IF(N196="nulová",J196,0)</f>
        <v>0</v>
      </c>
      <c r="BJ196" s="16" t="s">
        <v>76</v>
      </c>
      <c r="BK196" s="117">
        <f>ROUND(I196*H196,2)</f>
        <v>0</v>
      </c>
      <c r="BL196" s="16" t="s">
        <v>124</v>
      </c>
      <c r="BM196" s="116" t="s">
        <v>248</v>
      </c>
    </row>
    <row r="197" spans="2:65" s="1" customFormat="1" ht="12" x14ac:dyDescent="0.2">
      <c r="B197" s="109"/>
      <c r="C197" s="205">
        <v>44</v>
      </c>
      <c r="D197" s="205" t="s">
        <v>157</v>
      </c>
      <c r="E197" s="170" t="s">
        <v>249</v>
      </c>
      <c r="F197" s="151" t="s">
        <v>250</v>
      </c>
      <c r="G197" s="152" t="s">
        <v>237</v>
      </c>
      <c r="H197" s="153">
        <v>4</v>
      </c>
      <c r="I197" s="119"/>
      <c r="J197" s="168">
        <f>ROUND(I197*H197,2)</f>
        <v>0</v>
      </c>
      <c r="K197" s="118"/>
      <c r="L197" s="120"/>
      <c r="M197" s="121" t="s">
        <v>1</v>
      </c>
      <c r="N197" s="122" t="s">
        <v>33</v>
      </c>
      <c r="O197" s="114">
        <v>0</v>
      </c>
      <c r="P197" s="114">
        <f>O197*H197</f>
        <v>0</v>
      </c>
      <c r="Q197" s="114">
        <v>0.12</v>
      </c>
      <c r="R197" s="114">
        <f>Q197*H197</f>
        <v>0.48</v>
      </c>
      <c r="S197" s="114">
        <v>0</v>
      </c>
      <c r="T197" s="115">
        <f>S197*H197</f>
        <v>0</v>
      </c>
      <c r="AR197" s="116" t="s">
        <v>147</v>
      </c>
      <c r="AT197" s="116" t="s">
        <v>157</v>
      </c>
      <c r="AU197" s="116" t="s">
        <v>78</v>
      </c>
      <c r="AY197" s="16" t="s">
        <v>118</v>
      </c>
      <c r="BE197" s="117">
        <f>IF(N197="základní",J197,0)</f>
        <v>0</v>
      </c>
      <c r="BF197" s="117">
        <f>IF(N197="snížená",J197,0)</f>
        <v>0</v>
      </c>
      <c r="BG197" s="117">
        <f>IF(N197="zákl. přenesená",J197,0)</f>
        <v>0</v>
      </c>
      <c r="BH197" s="117">
        <f>IF(N197="sníž. přenesená",J197,0)</f>
        <v>0</v>
      </c>
      <c r="BI197" s="117">
        <f>IF(N197="nulová",J197,0)</f>
        <v>0</v>
      </c>
      <c r="BJ197" s="16" t="s">
        <v>76</v>
      </c>
      <c r="BK197" s="117">
        <f>ROUND(I197*H197,2)</f>
        <v>0</v>
      </c>
      <c r="BL197" s="16" t="s">
        <v>124</v>
      </c>
      <c r="BM197" s="116" t="s">
        <v>251</v>
      </c>
    </row>
    <row r="198" spans="2:65" s="1" customFormat="1" ht="12" x14ac:dyDescent="0.2">
      <c r="B198" s="109"/>
      <c r="C198" s="205">
        <v>45</v>
      </c>
      <c r="D198" s="205" t="s">
        <v>157</v>
      </c>
      <c r="E198" s="173" t="s">
        <v>414</v>
      </c>
      <c r="F198" s="151" t="s">
        <v>252</v>
      </c>
      <c r="G198" s="152" t="s">
        <v>237</v>
      </c>
      <c r="H198" s="153">
        <v>4</v>
      </c>
      <c r="I198" s="119"/>
      <c r="J198" s="168">
        <f>ROUND(I198*H198,2)</f>
        <v>0</v>
      </c>
      <c r="K198" s="118"/>
      <c r="L198" s="120"/>
      <c r="M198" s="121" t="s">
        <v>1</v>
      </c>
      <c r="N198" s="122" t="s">
        <v>33</v>
      </c>
      <c r="O198" s="114">
        <v>0</v>
      </c>
      <c r="P198" s="114">
        <f>O198*H198</f>
        <v>0</v>
      </c>
      <c r="Q198" s="114">
        <v>0</v>
      </c>
      <c r="R198" s="114">
        <f>Q198*H198</f>
        <v>0</v>
      </c>
      <c r="S198" s="114">
        <v>0</v>
      </c>
      <c r="T198" s="115">
        <f>S198*H198</f>
        <v>0</v>
      </c>
      <c r="AR198" s="116" t="s">
        <v>147</v>
      </c>
      <c r="AT198" s="116" t="s">
        <v>157</v>
      </c>
      <c r="AU198" s="116" t="s">
        <v>78</v>
      </c>
      <c r="AY198" s="16" t="s">
        <v>118</v>
      </c>
      <c r="BE198" s="117">
        <f>IF(N198="základní",J198,0)</f>
        <v>0</v>
      </c>
      <c r="BF198" s="117">
        <f>IF(N198="snížená",J198,0)</f>
        <v>0</v>
      </c>
      <c r="BG198" s="117">
        <f>IF(N198="zákl. přenesená",J198,0)</f>
        <v>0</v>
      </c>
      <c r="BH198" s="117">
        <f>IF(N198="sníž. přenesená",J198,0)</f>
        <v>0</v>
      </c>
      <c r="BI198" s="117">
        <f>IF(N198="nulová",J198,0)</f>
        <v>0</v>
      </c>
      <c r="BJ198" s="16" t="s">
        <v>76</v>
      </c>
      <c r="BK198" s="117">
        <f>ROUND(I198*H198,2)</f>
        <v>0</v>
      </c>
      <c r="BL198" s="16" t="s">
        <v>124</v>
      </c>
      <c r="BM198" s="116" t="s">
        <v>253</v>
      </c>
    </row>
    <row r="199" spans="2:65" s="1" customFormat="1" ht="12" x14ac:dyDescent="0.2">
      <c r="B199" s="109"/>
      <c r="C199" s="205">
        <v>46</v>
      </c>
      <c r="D199" s="205" t="s">
        <v>157</v>
      </c>
      <c r="E199" s="173" t="s">
        <v>416</v>
      </c>
      <c r="F199" s="151" t="s">
        <v>254</v>
      </c>
      <c r="G199" s="152" t="s">
        <v>237</v>
      </c>
      <c r="H199" s="153">
        <v>4</v>
      </c>
      <c r="I199" s="119"/>
      <c r="J199" s="168">
        <f>ROUND(I199*H199,2)</f>
        <v>0</v>
      </c>
      <c r="K199" s="118"/>
      <c r="L199" s="142"/>
      <c r="M199" s="121" t="s">
        <v>1</v>
      </c>
      <c r="N199" s="122" t="s">
        <v>33</v>
      </c>
      <c r="O199" s="114">
        <v>0</v>
      </c>
      <c r="P199" s="114">
        <f>O199*H199</f>
        <v>0</v>
      </c>
      <c r="Q199" s="114">
        <v>0</v>
      </c>
      <c r="R199" s="114">
        <f>Q199*H199</f>
        <v>0</v>
      </c>
      <c r="S199" s="114">
        <v>0</v>
      </c>
      <c r="T199" s="115">
        <f>S199*H199</f>
        <v>0</v>
      </c>
      <c r="AR199" s="116" t="s">
        <v>147</v>
      </c>
      <c r="AT199" s="116" t="s">
        <v>157</v>
      </c>
      <c r="AU199" s="116" t="s">
        <v>78</v>
      </c>
      <c r="AY199" s="16" t="s">
        <v>118</v>
      </c>
      <c r="BE199" s="117">
        <f>IF(N199="základní",J199,0)</f>
        <v>0</v>
      </c>
      <c r="BF199" s="117">
        <f>IF(N199="snížená",J199,0)</f>
        <v>0</v>
      </c>
      <c r="BG199" s="117">
        <f>IF(N199="zákl. přenesená",J199,0)</f>
        <v>0</v>
      </c>
      <c r="BH199" s="117">
        <f>IF(N199="sníž. přenesená",J199,0)</f>
        <v>0</v>
      </c>
      <c r="BI199" s="117">
        <f>IF(N199="nulová",J199,0)</f>
        <v>0</v>
      </c>
      <c r="BJ199" s="16" t="s">
        <v>76</v>
      </c>
      <c r="BK199" s="117">
        <f>ROUND(I199*H199,2)</f>
        <v>0</v>
      </c>
      <c r="BL199" s="16" t="s">
        <v>124</v>
      </c>
      <c r="BM199" s="116" t="s">
        <v>255</v>
      </c>
    </row>
    <row r="200" spans="2:65" s="11" customFormat="1" ht="12.75" x14ac:dyDescent="0.2">
      <c r="B200" s="100"/>
      <c r="D200" s="101" t="s">
        <v>67</v>
      </c>
      <c r="E200" s="108" t="s">
        <v>256</v>
      </c>
      <c r="F200" s="108" t="s">
        <v>257</v>
      </c>
      <c r="I200" s="144"/>
      <c r="J200" s="166">
        <f>BK200</f>
        <v>0</v>
      </c>
      <c r="L200" s="140"/>
      <c r="M200" s="103"/>
      <c r="P200" s="104">
        <f>SUM(P201:P203)</f>
        <v>186</v>
      </c>
      <c r="R200" s="104">
        <f>SUM(R201:R203)</f>
        <v>8.4000000000000005E-2</v>
      </c>
      <c r="T200" s="105">
        <f>SUM(T201:T203)</f>
        <v>0</v>
      </c>
      <c r="AR200" s="101" t="s">
        <v>76</v>
      </c>
      <c r="AT200" s="106" t="s">
        <v>67</v>
      </c>
      <c r="AU200" s="106" t="s">
        <v>76</v>
      </c>
      <c r="AY200" s="101" t="s">
        <v>118</v>
      </c>
      <c r="BK200" s="107">
        <f>SUM(BK201:BK203)</f>
        <v>0</v>
      </c>
    </row>
    <row r="201" spans="2:65" s="1" customFormat="1" ht="24" x14ac:dyDescent="0.2">
      <c r="B201" s="109"/>
      <c r="C201" s="204">
        <v>47</v>
      </c>
      <c r="D201" s="204" t="s">
        <v>120</v>
      </c>
      <c r="E201" s="169" t="s">
        <v>258</v>
      </c>
      <c r="F201" s="148" t="s">
        <v>259</v>
      </c>
      <c r="G201" s="149" t="s">
        <v>242</v>
      </c>
      <c r="H201" s="150">
        <v>240</v>
      </c>
      <c r="I201" s="111"/>
      <c r="J201" s="167">
        <f>ROUND(I201*H201,2)</f>
        <v>0</v>
      </c>
      <c r="K201" s="110"/>
      <c r="L201" s="27"/>
      <c r="M201" s="112" t="s">
        <v>1</v>
      </c>
      <c r="N201" s="113" t="s">
        <v>33</v>
      </c>
      <c r="O201" s="114">
        <v>0.42499999999999999</v>
      </c>
      <c r="P201" s="114">
        <f>O201*H201</f>
        <v>102</v>
      </c>
      <c r="Q201" s="114">
        <v>1.0000000000000001E-5</v>
      </c>
      <c r="R201" s="114">
        <f>Q201*H201</f>
        <v>2.4000000000000002E-3</v>
      </c>
      <c r="S201" s="114">
        <v>0</v>
      </c>
      <c r="T201" s="115">
        <f>S201*H201</f>
        <v>0</v>
      </c>
      <c r="AR201" s="116" t="s">
        <v>124</v>
      </c>
      <c r="AT201" s="116" t="s">
        <v>120</v>
      </c>
      <c r="AU201" s="116" t="s">
        <v>78</v>
      </c>
      <c r="AY201" s="16" t="s">
        <v>118</v>
      </c>
      <c r="BE201" s="117">
        <f>IF(N201="základní",J201,0)</f>
        <v>0</v>
      </c>
      <c r="BF201" s="117">
        <f>IF(N201="snížená",J201,0)</f>
        <v>0</v>
      </c>
      <c r="BG201" s="117">
        <f>IF(N201="zákl. přenesená",J201,0)</f>
        <v>0</v>
      </c>
      <c r="BH201" s="117">
        <f>IF(N201="sníž. přenesená",J201,0)</f>
        <v>0</v>
      </c>
      <c r="BI201" s="117">
        <f>IF(N201="nulová",J201,0)</f>
        <v>0</v>
      </c>
      <c r="BJ201" s="16" t="s">
        <v>76</v>
      </c>
      <c r="BK201" s="117">
        <f>ROUND(I201*H201,2)</f>
        <v>0</v>
      </c>
      <c r="BL201" s="16" t="s">
        <v>124</v>
      </c>
      <c r="BM201" s="116" t="s">
        <v>260</v>
      </c>
    </row>
    <row r="202" spans="2:65" s="1" customFormat="1" ht="24" x14ac:dyDescent="0.2">
      <c r="B202" s="109"/>
      <c r="C202" s="204">
        <v>48</v>
      </c>
      <c r="D202" s="204" t="s">
        <v>120</v>
      </c>
      <c r="E202" s="169" t="s">
        <v>261</v>
      </c>
      <c r="F202" s="148" t="s">
        <v>262</v>
      </c>
      <c r="G202" s="149" t="s">
        <v>242</v>
      </c>
      <c r="H202" s="150">
        <v>240</v>
      </c>
      <c r="I202" s="111"/>
      <c r="J202" s="167">
        <f>ROUND(I202*H202,2)</f>
        <v>0</v>
      </c>
      <c r="K202" s="110"/>
      <c r="L202" s="27"/>
      <c r="M202" s="112" t="s">
        <v>1</v>
      </c>
      <c r="N202" s="113" t="s">
        <v>33</v>
      </c>
      <c r="O202" s="114">
        <v>0.25700000000000001</v>
      </c>
      <c r="P202" s="114">
        <f>O202*H202</f>
        <v>61.68</v>
      </c>
      <c r="Q202" s="114">
        <v>3.4000000000000002E-4</v>
      </c>
      <c r="R202" s="114">
        <f>Q202*H202</f>
        <v>8.1600000000000006E-2</v>
      </c>
      <c r="S202" s="114">
        <v>0</v>
      </c>
      <c r="T202" s="115">
        <f>S202*H202</f>
        <v>0</v>
      </c>
      <c r="AR202" s="116" t="s">
        <v>124</v>
      </c>
      <c r="AT202" s="116" t="s">
        <v>120</v>
      </c>
      <c r="AU202" s="116" t="s">
        <v>78</v>
      </c>
      <c r="AY202" s="16" t="s">
        <v>118</v>
      </c>
      <c r="BE202" s="117">
        <f>IF(N202="základní",J202,0)</f>
        <v>0</v>
      </c>
      <c r="BF202" s="117">
        <f>IF(N202="snížená",J202,0)</f>
        <v>0</v>
      </c>
      <c r="BG202" s="117">
        <f>IF(N202="zákl. přenesená",J202,0)</f>
        <v>0</v>
      </c>
      <c r="BH202" s="117">
        <f>IF(N202="sníž. přenesená",J202,0)</f>
        <v>0</v>
      </c>
      <c r="BI202" s="117">
        <f>IF(N202="nulová",J202,0)</f>
        <v>0</v>
      </c>
      <c r="BJ202" s="16" t="s">
        <v>76</v>
      </c>
      <c r="BK202" s="117">
        <f>ROUND(I202*H202,2)</f>
        <v>0</v>
      </c>
      <c r="BL202" s="16" t="s">
        <v>124</v>
      </c>
      <c r="BM202" s="116" t="s">
        <v>263</v>
      </c>
    </row>
    <row r="203" spans="2:65" s="1" customFormat="1" ht="24" x14ac:dyDescent="0.2">
      <c r="B203" s="109"/>
      <c r="C203" s="204">
        <v>49</v>
      </c>
      <c r="D203" s="204" t="s">
        <v>120</v>
      </c>
      <c r="E203" s="169" t="s">
        <v>264</v>
      </c>
      <c r="F203" s="148" t="s">
        <v>265</v>
      </c>
      <c r="G203" s="149" t="s">
        <v>242</v>
      </c>
      <c r="H203" s="150">
        <v>240</v>
      </c>
      <c r="I203" s="111"/>
      <c r="J203" s="167">
        <f>ROUND(I203*H203,2)</f>
        <v>0</v>
      </c>
      <c r="K203" s="110"/>
      <c r="L203" s="27"/>
      <c r="M203" s="112" t="s">
        <v>1</v>
      </c>
      <c r="N203" s="113" t="s">
        <v>33</v>
      </c>
      <c r="O203" s="114">
        <v>9.2999999999999999E-2</v>
      </c>
      <c r="P203" s="114">
        <f>O203*H203</f>
        <v>22.32</v>
      </c>
      <c r="Q203" s="114">
        <v>0</v>
      </c>
      <c r="R203" s="114">
        <f>Q203*H203</f>
        <v>0</v>
      </c>
      <c r="S203" s="114">
        <v>0</v>
      </c>
      <c r="T203" s="115">
        <f>S203*H203</f>
        <v>0</v>
      </c>
      <c r="AR203" s="116" t="s">
        <v>124</v>
      </c>
      <c r="AT203" s="116" t="s">
        <v>120</v>
      </c>
      <c r="AU203" s="116" t="s">
        <v>78</v>
      </c>
      <c r="AY203" s="16" t="s">
        <v>118</v>
      </c>
      <c r="BE203" s="117">
        <f>IF(N203="základní",J203,0)</f>
        <v>0</v>
      </c>
      <c r="BF203" s="117">
        <f>IF(N203="snížená",J203,0)</f>
        <v>0</v>
      </c>
      <c r="BG203" s="117">
        <f>IF(N203="zákl. přenesená",J203,0)</f>
        <v>0</v>
      </c>
      <c r="BH203" s="117">
        <f>IF(N203="sníž. přenesená",J203,0)</f>
        <v>0</v>
      </c>
      <c r="BI203" s="117">
        <f>IF(N203="nulová",J203,0)</f>
        <v>0</v>
      </c>
      <c r="BJ203" s="16" t="s">
        <v>76</v>
      </c>
      <c r="BK203" s="117">
        <f>ROUND(I203*H203,2)</f>
        <v>0</v>
      </c>
      <c r="BL203" s="16" t="s">
        <v>124</v>
      </c>
      <c r="BM203" s="116" t="s">
        <v>266</v>
      </c>
    </row>
    <row r="204" spans="2:65" s="11" customFormat="1" ht="12.75" x14ac:dyDescent="0.2">
      <c r="B204" s="100"/>
      <c r="D204" s="101" t="s">
        <v>67</v>
      </c>
      <c r="E204" s="108" t="s">
        <v>267</v>
      </c>
      <c r="F204" s="108" t="s">
        <v>268</v>
      </c>
      <c r="I204" s="144"/>
      <c r="J204" s="166">
        <f>BK204</f>
        <v>0</v>
      </c>
      <c r="L204" s="140"/>
      <c r="M204" s="103"/>
      <c r="P204" s="104">
        <f>SUM(P205:P210)</f>
        <v>281.25</v>
      </c>
      <c r="R204" s="104">
        <f>SUM(R205:R210)</f>
        <v>259.50210000000004</v>
      </c>
      <c r="T204" s="105">
        <f>SUM(T205:T210)</f>
        <v>0</v>
      </c>
      <c r="AR204" s="101" t="s">
        <v>76</v>
      </c>
      <c r="AT204" s="106" t="s">
        <v>67</v>
      </c>
      <c r="AU204" s="106" t="s">
        <v>76</v>
      </c>
      <c r="AY204" s="101" t="s">
        <v>118</v>
      </c>
      <c r="BK204" s="107">
        <f>SUM(BK205:BK210)</f>
        <v>0</v>
      </c>
    </row>
    <row r="205" spans="2:65" s="1" customFormat="1" ht="24" x14ac:dyDescent="0.2">
      <c r="B205" s="109"/>
      <c r="C205" s="204">
        <v>50</v>
      </c>
      <c r="D205" s="204" t="s">
        <v>120</v>
      </c>
      <c r="E205" s="169" t="s">
        <v>269</v>
      </c>
      <c r="F205" s="148" t="s">
        <v>270</v>
      </c>
      <c r="G205" s="149" t="s">
        <v>242</v>
      </c>
      <c r="H205" s="150">
        <v>240</v>
      </c>
      <c r="I205" s="111"/>
      <c r="J205" s="167">
        <f>ROUND(I205*H205,2)</f>
        <v>0</v>
      </c>
      <c r="K205" s="110"/>
      <c r="L205" s="27"/>
      <c r="M205" s="112" t="s">
        <v>1</v>
      </c>
      <c r="N205" s="113" t="s">
        <v>33</v>
      </c>
      <c r="O205" s="114">
        <v>0.32500000000000001</v>
      </c>
      <c r="P205" s="114">
        <f>O205*H205</f>
        <v>78</v>
      </c>
      <c r="Q205" s="114">
        <v>0.20219000000000001</v>
      </c>
      <c r="R205" s="114">
        <f>Q205*H205</f>
        <v>48.525600000000004</v>
      </c>
      <c r="S205" s="114">
        <v>0</v>
      </c>
      <c r="T205" s="115">
        <f>S205*H205</f>
        <v>0</v>
      </c>
      <c r="AR205" s="116" t="s">
        <v>124</v>
      </c>
      <c r="AT205" s="116" t="s">
        <v>120</v>
      </c>
      <c r="AU205" s="116" t="s">
        <v>78</v>
      </c>
      <c r="AY205" s="16" t="s">
        <v>118</v>
      </c>
      <c r="BE205" s="117">
        <f>IF(N205="základní",J205,0)</f>
        <v>0</v>
      </c>
      <c r="BF205" s="117">
        <f>IF(N205="snížená",J205,0)</f>
        <v>0</v>
      </c>
      <c r="BG205" s="117">
        <f>IF(N205="zákl. přenesená",J205,0)</f>
        <v>0</v>
      </c>
      <c r="BH205" s="117">
        <f>IF(N205="sníž. přenesená",J205,0)</f>
        <v>0</v>
      </c>
      <c r="BI205" s="117">
        <f>IF(N205="nulová",J205,0)</f>
        <v>0</v>
      </c>
      <c r="BJ205" s="16" t="s">
        <v>76</v>
      </c>
      <c r="BK205" s="117">
        <f>ROUND(I205*H205,2)</f>
        <v>0</v>
      </c>
      <c r="BL205" s="16" t="s">
        <v>124</v>
      </c>
      <c r="BM205" s="116" t="s">
        <v>271</v>
      </c>
    </row>
    <row r="206" spans="2:65" s="1" customFormat="1" ht="12" x14ac:dyDescent="0.2">
      <c r="B206" s="109"/>
      <c r="C206" s="205">
        <v>51</v>
      </c>
      <c r="D206" s="205" t="s">
        <v>157</v>
      </c>
      <c r="E206" s="170" t="s">
        <v>272</v>
      </c>
      <c r="F206" s="151" t="s">
        <v>273</v>
      </c>
      <c r="G206" s="152" t="s">
        <v>242</v>
      </c>
      <c r="H206" s="153">
        <v>244.8</v>
      </c>
      <c r="I206" s="119"/>
      <c r="J206" s="168">
        <f>ROUND(I206*H206,2)</f>
        <v>0</v>
      </c>
      <c r="K206" s="118"/>
      <c r="L206" s="120"/>
      <c r="M206" s="121" t="s">
        <v>1</v>
      </c>
      <c r="N206" s="122" t="s">
        <v>33</v>
      </c>
      <c r="O206" s="114">
        <v>0</v>
      </c>
      <c r="P206" s="114">
        <f>O206*H206</f>
        <v>0</v>
      </c>
      <c r="Q206" s="114">
        <v>0.08</v>
      </c>
      <c r="R206" s="114">
        <f>Q206*H206</f>
        <v>19.584</v>
      </c>
      <c r="S206" s="114">
        <v>0</v>
      </c>
      <c r="T206" s="115">
        <f>S206*H206</f>
        <v>0</v>
      </c>
      <c r="AR206" s="116" t="s">
        <v>147</v>
      </c>
      <c r="AT206" s="116" t="s">
        <v>157</v>
      </c>
      <c r="AU206" s="116" t="s">
        <v>78</v>
      </c>
      <c r="AY206" s="16" t="s">
        <v>118</v>
      </c>
      <c r="BE206" s="117">
        <f>IF(N206="základní",J206,0)</f>
        <v>0</v>
      </c>
      <c r="BF206" s="117">
        <f>IF(N206="snížená",J206,0)</f>
        <v>0</v>
      </c>
      <c r="BG206" s="117">
        <f>IF(N206="zákl. přenesená",J206,0)</f>
        <v>0</v>
      </c>
      <c r="BH206" s="117">
        <f>IF(N206="sníž. přenesená",J206,0)</f>
        <v>0</v>
      </c>
      <c r="BI206" s="117">
        <f>IF(N206="nulová",J206,0)</f>
        <v>0</v>
      </c>
      <c r="BJ206" s="16" t="s">
        <v>76</v>
      </c>
      <c r="BK206" s="117">
        <f>ROUND(I206*H206,2)</f>
        <v>0</v>
      </c>
      <c r="BL206" s="16" t="s">
        <v>124</v>
      </c>
      <c r="BM206" s="116" t="s">
        <v>274</v>
      </c>
    </row>
    <row r="207" spans="2:65" s="12" customFormat="1" x14ac:dyDescent="0.2">
      <c r="B207" s="123"/>
      <c r="D207" s="206" t="s">
        <v>166</v>
      </c>
      <c r="F207" s="159" t="s">
        <v>275</v>
      </c>
      <c r="H207" s="155">
        <v>244.8</v>
      </c>
      <c r="I207" s="145"/>
      <c r="L207" s="123"/>
      <c r="M207" s="125"/>
      <c r="T207" s="126"/>
      <c r="AT207" s="124" t="s">
        <v>166</v>
      </c>
      <c r="AU207" s="124" t="s">
        <v>78</v>
      </c>
      <c r="AV207" s="12" t="s">
        <v>78</v>
      </c>
      <c r="AW207" s="12" t="s">
        <v>3</v>
      </c>
      <c r="AX207" s="12" t="s">
        <v>76</v>
      </c>
      <c r="AY207" s="124" t="s">
        <v>118</v>
      </c>
    </row>
    <row r="208" spans="2:65" s="1" customFormat="1" ht="24" x14ac:dyDescent="0.2">
      <c r="B208" s="109"/>
      <c r="C208" s="204">
        <v>52</v>
      </c>
      <c r="D208" s="204" t="s">
        <v>120</v>
      </c>
      <c r="E208" s="169" t="s">
        <v>276</v>
      </c>
      <c r="F208" s="148" t="s">
        <v>277</v>
      </c>
      <c r="G208" s="149" t="s">
        <v>242</v>
      </c>
      <c r="H208" s="150">
        <v>750</v>
      </c>
      <c r="I208" s="111"/>
      <c r="J208" s="167">
        <f>ROUND(I208*H208,2)</f>
        <v>0</v>
      </c>
      <c r="K208" s="110"/>
      <c r="L208" s="27"/>
      <c r="M208" s="112" t="s">
        <v>1</v>
      </c>
      <c r="N208" s="113" t="s">
        <v>33</v>
      </c>
      <c r="O208" s="114">
        <v>0.27100000000000002</v>
      </c>
      <c r="P208" s="114">
        <f>O208*H208</f>
        <v>203.25</v>
      </c>
      <c r="Q208" s="114">
        <v>0.16849</v>
      </c>
      <c r="R208" s="114">
        <f>Q208*H208</f>
        <v>126.36750000000001</v>
      </c>
      <c r="S208" s="114">
        <v>0</v>
      </c>
      <c r="T208" s="115">
        <f>S208*H208</f>
        <v>0</v>
      </c>
      <c r="AR208" s="116" t="s">
        <v>124</v>
      </c>
      <c r="AT208" s="116" t="s">
        <v>120</v>
      </c>
      <c r="AU208" s="116" t="s">
        <v>78</v>
      </c>
      <c r="AY208" s="16" t="s">
        <v>118</v>
      </c>
      <c r="BE208" s="117">
        <f>IF(N208="základní",J208,0)</f>
        <v>0</v>
      </c>
      <c r="BF208" s="117">
        <f>IF(N208="snížená",J208,0)</f>
        <v>0</v>
      </c>
      <c r="BG208" s="117">
        <f>IF(N208="zákl. přenesená",J208,0)</f>
        <v>0</v>
      </c>
      <c r="BH208" s="117">
        <f>IF(N208="sníž. přenesená",J208,0)</f>
        <v>0</v>
      </c>
      <c r="BI208" s="117">
        <f>IF(N208="nulová",J208,0)</f>
        <v>0</v>
      </c>
      <c r="BJ208" s="16" t="s">
        <v>76</v>
      </c>
      <c r="BK208" s="117">
        <f>ROUND(I208*H208,2)</f>
        <v>0</v>
      </c>
      <c r="BL208" s="16" t="s">
        <v>124</v>
      </c>
      <c r="BM208" s="116" t="s">
        <v>278</v>
      </c>
    </row>
    <row r="209" spans="2:65" s="1" customFormat="1" ht="12" x14ac:dyDescent="0.2">
      <c r="B209" s="109"/>
      <c r="C209" s="205">
        <v>53</v>
      </c>
      <c r="D209" s="205" t="s">
        <v>157</v>
      </c>
      <c r="E209" s="170" t="s">
        <v>279</v>
      </c>
      <c r="F209" s="151" t="s">
        <v>280</v>
      </c>
      <c r="G209" s="152" t="s">
        <v>242</v>
      </c>
      <c r="H209" s="153">
        <v>765</v>
      </c>
      <c r="I209" s="119"/>
      <c r="J209" s="168">
        <f>ROUND(I209*H209,2)</f>
        <v>0</v>
      </c>
      <c r="K209" s="118"/>
      <c r="L209" s="120"/>
      <c r="M209" s="121" t="s">
        <v>1</v>
      </c>
      <c r="N209" s="122" t="s">
        <v>33</v>
      </c>
      <c r="O209" s="114">
        <v>0</v>
      </c>
      <c r="P209" s="114">
        <f>O209*H209</f>
        <v>0</v>
      </c>
      <c r="Q209" s="114">
        <v>8.5000000000000006E-2</v>
      </c>
      <c r="R209" s="114">
        <f>Q209*H209</f>
        <v>65.025000000000006</v>
      </c>
      <c r="S209" s="114">
        <v>0</v>
      </c>
      <c r="T209" s="115">
        <f>S209*H209</f>
        <v>0</v>
      </c>
      <c r="AR209" s="116" t="s">
        <v>147</v>
      </c>
      <c r="AT209" s="116" t="s">
        <v>157</v>
      </c>
      <c r="AU209" s="116" t="s">
        <v>78</v>
      </c>
      <c r="AY209" s="16" t="s">
        <v>118</v>
      </c>
      <c r="BE209" s="117">
        <f>IF(N209="základní",J209,0)</f>
        <v>0</v>
      </c>
      <c r="BF209" s="117">
        <f>IF(N209="snížená",J209,0)</f>
        <v>0</v>
      </c>
      <c r="BG209" s="117">
        <f>IF(N209="zákl. přenesená",J209,0)</f>
        <v>0</v>
      </c>
      <c r="BH209" s="117">
        <f>IF(N209="sníž. přenesená",J209,0)</f>
        <v>0</v>
      </c>
      <c r="BI209" s="117">
        <f>IF(N209="nulová",J209,0)</f>
        <v>0</v>
      </c>
      <c r="BJ209" s="16" t="s">
        <v>76</v>
      </c>
      <c r="BK209" s="117">
        <f>ROUND(I209*H209,2)</f>
        <v>0</v>
      </c>
      <c r="BL209" s="16" t="s">
        <v>124</v>
      </c>
      <c r="BM209" s="116" t="s">
        <v>281</v>
      </c>
    </row>
    <row r="210" spans="2:65" s="12" customFormat="1" x14ac:dyDescent="0.2">
      <c r="B210" s="123"/>
      <c r="D210" s="206" t="s">
        <v>166</v>
      </c>
      <c r="F210" s="159" t="s">
        <v>282</v>
      </c>
      <c r="H210" s="155">
        <v>765</v>
      </c>
      <c r="I210" s="145"/>
      <c r="L210" s="123"/>
      <c r="M210" s="125"/>
      <c r="T210" s="126"/>
      <c r="AT210" s="124" t="s">
        <v>166</v>
      </c>
      <c r="AU210" s="124" t="s">
        <v>78</v>
      </c>
      <c r="AV210" s="12" t="s">
        <v>78</v>
      </c>
      <c r="AW210" s="12" t="s">
        <v>3</v>
      </c>
      <c r="AX210" s="12" t="s">
        <v>76</v>
      </c>
      <c r="AY210" s="124" t="s">
        <v>118</v>
      </c>
    </row>
    <row r="211" spans="2:65" s="11" customFormat="1" ht="12.75" x14ac:dyDescent="0.2">
      <c r="B211" s="100"/>
      <c r="D211" s="101" t="s">
        <v>67</v>
      </c>
      <c r="E211" s="108" t="s">
        <v>283</v>
      </c>
      <c r="F211" s="108" t="s">
        <v>284</v>
      </c>
      <c r="I211" s="144"/>
      <c r="J211" s="166">
        <f>BK211</f>
        <v>0</v>
      </c>
      <c r="L211" s="140"/>
      <c r="M211" s="103"/>
      <c r="P211" s="104">
        <f>P213</f>
        <v>26.831999999999997</v>
      </c>
      <c r="R211" s="104">
        <f>R213</f>
        <v>0</v>
      </c>
      <c r="T211" s="105">
        <f>T213</f>
        <v>32.895000000000003</v>
      </c>
      <c r="AR211" s="101" t="s">
        <v>76</v>
      </c>
      <c r="AT211" s="106" t="s">
        <v>67</v>
      </c>
      <c r="AU211" s="106" t="s">
        <v>76</v>
      </c>
      <c r="AY211" s="101" t="s">
        <v>118</v>
      </c>
      <c r="BK211" s="107">
        <f>BK213+BK212</f>
        <v>0</v>
      </c>
    </row>
    <row r="212" spans="2:65" s="1" customFormat="1" ht="24" x14ac:dyDescent="0.2">
      <c r="B212" s="109"/>
      <c r="C212" s="204">
        <v>54</v>
      </c>
      <c r="D212" s="204" t="s">
        <v>120</v>
      </c>
      <c r="E212" s="169" t="s">
        <v>370</v>
      </c>
      <c r="F212" s="148" t="s">
        <v>371</v>
      </c>
      <c r="G212" s="149" t="s">
        <v>123</v>
      </c>
      <c r="H212" s="150">
        <v>66.5</v>
      </c>
      <c r="I212" s="111"/>
      <c r="J212" s="167">
        <f>ROUND(I212*H212,2)</f>
        <v>0</v>
      </c>
      <c r="K212" s="110"/>
      <c r="L212" s="27"/>
      <c r="M212" s="112" t="s">
        <v>1</v>
      </c>
      <c r="N212" s="113" t="s">
        <v>33</v>
      </c>
      <c r="O212" s="114">
        <v>0.20799999999999999</v>
      </c>
      <c r="P212" s="114">
        <f>O212*H212</f>
        <v>13.831999999999999</v>
      </c>
      <c r="Q212" s="114">
        <v>0</v>
      </c>
      <c r="R212" s="114">
        <f>Q212*H212</f>
        <v>0</v>
      </c>
      <c r="S212" s="114">
        <v>0.255</v>
      </c>
      <c r="T212" s="115">
        <f>S212*H212</f>
        <v>16.9575</v>
      </c>
      <c r="AR212" s="116" t="s">
        <v>124</v>
      </c>
      <c r="AT212" s="116" t="s">
        <v>120</v>
      </c>
      <c r="AU212" s="116" t="s">
        <v>78</v>
      </c>
      <c r="AY212" s="16" t="s">
        <v>118</v>
      </c>
      <c r="BE212" s="117">
        <f>IF(N212="základní",J212,0)</f>
        <v>0</v>
      </c>
      <c r="BF212" s="117">
        <f>IF(N212="snížená",J212,0)</f>
        <v>0</v>
      </c>
      <c r="BG212" s="117">
        <f>IF(N212="zákl. přenesená",J212,0)</f>
        <v>0</v>
      </c>
      <c r="BH212" s="117">
        <f>IF(N212="sníž. přenesená",J212,0)</f>
        <v>0</v>
      </c>
      <c r="BI212" s="117">
        <f>IF(N212="nulová",J212,0)</f>
        <v>0</v>
      </c>
      <c r="BJ212" s="16" t="s">
        <v>76</v>
      </c>
      <c r="BK212" s="117">
        <f>ROUND(I212*H212,2)</f>
        <v>0</v>
      </c>
      <c r="BL212" s="16" t="s">
        <v>124</v>
      </c>
      <c r="BM212" s="116" t="s">
        <v>287</v>
      </c>
    </row>
    <row r="213" spans="2:65" s="1" customFormat="1" ht="24" x14ac:dyDescent="0.2">
      <c r="B213" s="109"/>
      <c r="C213" s="204">
        <v>55</v>
      </c>
      <c r="D213" s="204" t="s">
        <v>120</v>
      </c>
      <c r="E213" s="169" t="s">
        <v>285</v>
      </c>
      <c r="F213" s="148" t="s">
        <v>286</v>
      </c>
      <c r="G213" s="149" t="s">
        <v>123</v>
      </c>
      <c r="H213" s="150">
        <v>129</v>
      </c>
      <c r="I213" s="111"/>
      <c r="J213" s="167">
        <f>ROUND(I213*H213,2)</f>
        <v>0</v>
      </c>
      <c r="K213" s="110"/>
      <c r="L213" s="27"/>
      <c r="M213" s="112" t="s">
        <v>1</v>
      </c>
      <c r="N213" s="113" t="s">
        <v>33</v>
      </c>
      <c r="O213" s="114">
        <v>0.20799999999999999</v>
      </c>
      <c r="P213" s="114">
        <f>O213*H213</f>
        <v>26.831999999999997</v>
      </c>
      <c r="Q213" s="114">
        <v>0</v>
      </c>
      <c r="R213" s="114">
        <f>Q213*H213</f>
        <v>0</v>
      </c>
      <c r="S213" s="114">
        <v>0.255</v>
      </c>
      <c r="T213" s="115">
        <f>S213*H213</f>
        <v>32.895000000000003</v>
      </c>
      <c r="AR213" s="116" t="s">
        <v>124</v>
      </c>
      <c r="AT213" s="116" t="s">
        <v>120</v>
      </c>
      <c r="AU213" s="116" t="s">
        <v>78</v>
      </c>
      <c r="AY213" s="16" t="s">
        <v>118</v>
      </c>
      <c r="BE213" s="117">
        <f>IF(N213="základní",J213,0)</f>
        <v>0</v>
      </c>
      <c r="BF213" s="117">
        <f>IF(N213="snížená",J213,0)</f>
        <v>0</v>
      </c>
      <c r="BG213" s="117">
        <f>IF(N213="zákl. přenesená",J213,0)</f>
        <v>0</v>
      </c>
      <c r="BH213" s="117">
        <f>IF(N213="sníž. přenesená",J213,0)</f>
        <v>0</v>
      </c>
      <c r="BI213" s="117">
        <f>IF(N213="nulová",J213,0)</f>
        <v>0</v>
      </c>
      <c r="BJ213" s="16" t="s">
        <v>76</v>
      </c>
      <c r="BK213" s="117">
        <f>ROUND(I213*H213,2)</f>
        <v>0</v>
      </c>
      <c r="BL213" s="16" t="s">
        <v>124</v>
      </c>
      <c r="BM213" s="116" t="s">
        <v>287</v>
      </c>
    </row>
    <row r="214" spans="2:65" s="11" customFormat="1" ht="12.75" x14ac:dyDescent="0.2">
      <c r="B214" s="100"/>
      <c r="D214" s="101" t="s">
        <v>67</v>
      </c>
      <c r="E214" s="108" t="s">
        <v>288</v>
      </c>
      <c r="F214" s="108" t="s">
        <v>289</v>
      </c>
      <c r="I214" s="144"/>
      <c r="J214" s="166">
        <f>BK214</f>
        <v>0</v>
      </c>
      <c r="L214" s="140"/>
      <c r="M214" s="103"/>
      <c r="P214" s="104">
        <f>SUM(P215:P219)</f>
        <v>53.739464999999996</v>
      </c>
      <c r="R214" s="104">
        <f>SUM(R215:R219)</f>
        <v>0</v>
      </c>
      <c r="T214" s="105">
        <f>SUM(T215:T219)</f>
        <v>0</v>
      </c>
      <c r="AR214" s="101" t="s">
        <v>76</v>
      </c>
      <c r="AT214" s="106" t="s">
        <v>67</v>
      </c>
      <c r="AU214" s="106" t="s">
        <v>76</v>
      </c>
      <c r="AY214" s="101" t="s">
        <v>118</v>
      </c>
      <c r="BK214" s="107">
        <f>SUM(BK215:BK219)</f>
        <v>0</v>
      </c>
    </row>
    <row r="215" spans="2:65" s="1" customFormat="1" ht="12" x14ac:dyDescent="0.2">
      <c r="B215" s="109"/>
      <c r="C215" s="204">
        <v>56</v>
      </c>
      <c r="D215" s="204" t="s">
        <v>120</v>
      </c>
      <c r="E215" s="169" t="s">
        <v>290</v>
      </c>
      <c r="F215" s="148" t="s">
        <v>291</v>
      </c>
      <c r="G215" s="149" t="s">
        <v>160</v>
      </c>
      <c r="H215" s="150">
        <f>+H216*9</f>
        <v>387.85500000000002</v>
      </c>
      <c r="I215" s="111"/>
      <c r="J215" s="167">
        <f>ROUND(I215*H215,2)</f>
        <v>0</v>
      </c>
      <c r="K215" s="110"/>
      <c r="L215" s="142"/>
      <c r="M215" s="112" t="s">
        <v>1</v>
      </c>
      <c r="N215" s="113" t="s">
        <v>33</v>
      </c>
      <c r="O215" s="114">
        <v>4.0000000000000001E-3</v>
      </c>
      <c r="P215" s="114">
        <f>O215*H215</f>
        <v>1.55142</v>
      </c>
      <c r="Q215" s="114">
        <v>0</v>
      </c>
      <c r="R215" s="114">
        <f>Q215*H215</f>
        <v>0</v>
      </c>
      <c r="S215" s="114">
        <v>0</v>
      </c>
      <c r="T215" s="115">
        <f>S215*H215</f>
        <v>0</v>
      </c>
      <c r="AR215" s="116" t="s">
        <v>124</v>
      </c>
      <c r="AT215" s="116" t="s">
        <v>120</v>
      </c>
      <c r="AU215" s="116" t="s">
        <v>78</v>
      </c>
      <c r="AY215" s="16" t="s">
        <v>118</v>
      </c>
      <c r="BE215" s="117">
        <f>IF(N215="základní",J215,0)</f>
        <v>0</v>
      </c>
      <c r="BF215" s="117">
        <f>IF(N215="snížená",J215,0)</f>
        <v>0</v>
      </c>
      <c r="BG215" s="117">
        <f>IF(N215="zákl. přenesená",J215,0)</f>
        <v>0</v>
      </c>
      <c r="BH215" s="117">
        <f>IF(N215="sníž. přenesená",J215,0)</f>
        <v>0</v>
      </c>
      <c r="BI215" s="117">
        <f>IF(N215="nulová",J215,0)</f>
        <v>0</v>
      </c>
      <c r="BJ215" s="16" t="s">
        <v>76</v>
      </c>
      <c r="BK215" s="117">
        <f>ROUND(I215*H215,2)</f>
        <v>0</v>
      </c>
      <c r="BL215" s="16" t="s">
        <v>124</v>
      </c>
      <c r="BM215" s="116" t="s">
        <v>292</v>
      </c>
    </row>
    <row r="216" spans="2:65" s="1" customFormat="1" ht="12" x14ac:dyDescent="0.2">
      <c r="B216" s="109"/>
      <c r="C216" s="204">
        <v>57</v>
      </c>
      <c r="D216" s="204" t="s">
        <v>120</v>
      </c>
      <c r="E216" s="169" t="s">
        <v>293</v>
      </c>
      <c r="F216" s="148" t="s">
        <v>294</v>
      </c>
      <c r="G216" s="149" t="s">
        <v>160</v>
      </c>
      <c r="H216" s="150">
        <v>43.094999999999999</v>
      </c>
      <c r="I216" s="111"/>
      <c r="J216" s="167">
        <f>ROUND(I216*H216,2)</f>
        <v>0</v>
      </c>
      <c r="K216" s="110"/>
      <c r="L216" s="27"/>
      <c r="M216" s="112" t="s">
        <v>1</v>
      </c>
      <c r="N216" s="113" t="s">
        <v>33</v>
      </c>
      <c r="O216" s="114">
        <v>0.83499999999999996</v>
      </c>
      <c r="P216" s="114">
        <f>O216*H216</f>
        <v>35.984324999999998</v>
      </c>
      <c r="Q216" s="114">
        <v>0</v>
      </c>
      <c r="R216" s="114">
        <f>Q216*H216</f>
        <v>0</v>
      </c>
      <c r="S216" s="114">
        <v>0</v>
      </c>
      <c r="T216" s="115">
        <f>S216*H216</f>
        <v>0</v>
      </c>
      <c r="AR216" s="116" t="s">
        <v>124</v>
      </c>
      <c r="AT216" s="116" t="s">
        <v>120</v>
      </c>
      <c r="AU216" s="116" t="s">
        <v>78</v>
      </c>
      <c r="AY216" s="16" t="s">
        <v>118</v>
      </c>
      <c r="BE216" s="117">
        <f>IF(N216="základní",J216,0)</f>
        <v>0</v>
      </c>
      <c r="BF216" s="117">
        <f>IF(N216="snížená",J216,0)</f>
        <v>0</v>
      </c>
      <c r="BG216" s="117">
        <f>IF(N216="zákl. přenesená",J216,0)</f>
        <v>0</v>
      </c>
      <c r="BH216" s="117">
        <f>IF(N216="sníž. přenesená",J216,0)</f>
        <v>0</v>
      </c>
      <c r="BI216" s="117">
        <f>IF(N216="nulová",J216,0)</f>
        <v>0</v>
      </c>
      <c r="BJ216" s="16" t="s">
        <v>76</v>
      </c>
      <c r="BK216" s="117">
        <f>ROUND(I216*H216,2)</f>
        <v>0</v>
      </c>
      <c r="BL216" s="16" t="s">
        <v>124</v>
      </c>
      <c r="BM216" s="116" t="s">
        <v>295</v>
      </c>
    </row>
    <row r="217" spans="2:65" s="1" customFormat="1" ht="24" x14ac:dyDescent="0.2">
      <c r="B217" s="109"/>
      <c r="C217" s="204">
        <v>58</v>
      </c>
      <c r="D217" s="204" t="s">
        <v>120</v>
      </c>
      <c r="E217" s="169" t="s">
        <v>296</v>
      </c>
      <c r="F217" s="148" t="s">
        <v>297</v>
      </c>
      <c r="G217" s="149" t="s">
        <v>160</v>
      </c>
      <c r="H217" s="150">
        <v>43.094999999999999</v>
      </c>
      <c r="I217" s="111"/>
      <c r="J217" s="167">
        <f>ROUND(I217*H217,2)</f>
        <v>0</v>
      </c>
      <c r="K217" s="110"/>
      <c r="L217" s="27"/>
      <c r="M217" s="112" t="s">
        <v>1</v>
      </c>
      <c r="N217" s="113" t="s">
        <v>33</v>
      </c>
      <c r="O217" s="114">
        <v>0.376</v>
      </c>
      <c r="P217" s="114">
        <f>O217*H217</f>
        <v>16.203720000000001</v>
      </c>
      <c r="Q217" s="114">
        <v>0</v>
      </c>
      <c r="R217" s="114">
        <f>Q217*H217</f>
        <v>0</v>
      </c>
      <c r="S217" s="114">
        <v>0</v>
      </c>
      <c r="T217" s="115">
        <f>S217*H217</f>
        <v>0</v>
      </c>
      <c r="AR217" s="116" t="s">
        <v>124</v>
      </c>
      <c r="AT217" s="116" t="s">
        <v>120</v>
      </c>
      <c r="AU217" s="116" t="s">
        <v>78</v>
      </c>
      <c r="AY217" s="16" t="s">
        <v>118</v>
      </c>
      <c r="BE217" s="117">
        <f>IF(N217="základní",J217,0)</f>
        <v>0</v>
      </c>
      <c r="BF217" s="117">
        <f>IF(N217="snížená",J217,0)</f>
        <v>0</v>
      </c>
      <c r="BG217" s="117">
        <f>IF(N217="zákl. přenesená",J217,0)</f>
        <v>0</v>
      </c>
      <c r="BH217" s="117">
        <f>IF(N217="sníž. přenesená",J217,0)</f>
        <v>0</v>
      </c>
      <c r="BI217" s="117">
        <f>IF(N217="nulová",J217,0)</f>
        <v>0</v>
      </c>
      <c r="BJ217" s="16" t="s">
        <v>76</v>
      </c>
      <c r="BK217" s="117">
        <f>ROUND(I217*H217,2)</f>
        <v>0</v>
      </c>
      <c r="BL217" s="16" t="s">
        <v>124</v>
      </c>
      <c r="BM217" s="116" t="s">
        <v>298</v>
      </c>
    </row>
    <row r="218" spans="2:65" s="1" customFormat="1" ht="24" x14ac:dyDescent="0.2">
      <c r="B218" s="109"/>
      <c r="C218" s="204">
        <v>59</v>
      </c>
      <c r="D218" s="204" t="s">
        <v>120</v>
      </c>
      <c r="E218" s="169" t="s">
        <v>299</v>
      </c>
      <c r="F218" s="148" t="s">
        <v>300</v>
      </c>
      <c r="G218" s="149" t="s">
        <v>160</v>
      </c>
      <c r="H218" s="150">
        <v>43.094999999999999</v>
      </c>
      <c r="I218" s="111"/>
      <c r="J218" s="167">
        <f>ROUND(I218*H218,2)</f>
        <v>0</v>
      </c>
      <c r="K218" s="110"/>
      <c r="L218" s="27"/>
      <c r="M218" s="112" t="s">
        <v>1</v>
      </c>
      <c r="N218" s="113" t="s">
        <v>33</v>
      </c>
      <c r="O218" s="114">
        <v>0</v>
      </c>
      <c r="P218" s="114">
        <f>O218*H218</f>
        <v>0</v>
      </c>
      <c r="Q218" s="114">
        <v>0</v>
      </c>
      <c r="R218" s="114">
        <f>Q218*H218</f>
        <v>0</v>
      </c>
      <c r="S218" s="114">
        <v>0</v>
      </c>
      <c r="T218" s="115">
        <f>S218*H218</f>
        <v>0</v>
      </c>
      <c r="AR218" s="116" t="s">
        <v>124</v>
      </c>
      <c r="AT218" s="116" t="s">
        <v>120</v>
      </c>
      <c r="AU218" s="116" t="s">
        <v>78</v>
      </c>
      <c r="AY218" s="16" t="s">
        <v>118</v>
      </c>
      <c r="BE218" s="117">
        <f>IF(N218="základní",J218,0)</f>
        <v>0</v>
      </c>
      <c r="BF218" s="117">
        <f>IF(N218="snížená",J218,0)</f>
        <v>0</v>
      </c>
      <c r="BG218" s="117">
        <f>IF(N218="zákl. přenesená",J218,0)</f>
        <v>0</v>
      </c>
      <c r="BH218" s="117">
        <f>IF(N218="sníž. přenesená",J218,0)</f>
        <v>0</v>
      </c>
      <c r="BI218" s="117">
        <f>IF(N218="nulová",J218,0)</f>
        <v>0</v>
      </c>
      <c r="BJ218" s="16" t="s">
        <v>76</v>
      </c>
      <c r="BK218" s="117">
        <f>ROUND(I218*H218,2)</f>
        <v>0</v>
      </c>
      <c r="BL218" s="16" t="s">
        <v>124</v>
      </c>
      <c r="BM218" s="116" t="s">
        <v>301</v>
      </c>
    </row>
    <row r="219" spans="2:65" s="1" customFormat="1" ht="24" x14ac:dyDescent="0.2">
      <c r="B219" s="109"/>
      <c r="C219" s="204">
        <v>60</v>
      </c>
      <c r="D219" s="204" t="s">
        <v>120</v>
      </c>
      <c r="E219" s="171" t="s">
        <v>418</v>
      </c>
      <c r="F219" s="161" t="s">
        <v>417</v>
      </c>
      <c r="G219" s="149" t="s">
        <v>160</v>
      </c>
      <c r="H219" s="150">
        <v>25.105</v>
      </c>
      <c r="I219" s="111"/>
      <c r="J219" s="167">
        <f>ROUND(I219*H219,2)</f>
        <v>0</v>
      </c>
      <c r="K219" s="110"/>
      <c r="L219" s="27"/>
      <c r="M219" s="112" t="s">
        <v>1</v>
      </c>
      <c r="N219" s="113" t="s">
        <v>33</v>
      </c>
      <c r="O219" s="114">
        <v>0</v>
      </c>
      <c r="P219" s="114">
        <f>O219*H219</f>
        <v>0</v>
      </c>
      <c r="Q219" s="114">
        <v>0</v>
      </c>
      <c r="R219" s="114">
        <f>Q219*H219</f>
        <v>0</v>
      </c>
      <c r="S219" s="114">
        <v>0</v>
      </c>
      <c r="T219" s="115">
        <f>S219*H219</f>
        <v>0</v>
      </c>
      <c r="AR219" s="116" t="s">
        <v>124</v>
      </c>
      <c r="AT219" s="116" t="s">
        <v>120</v>
      </c>
      <c r="AU219" s="116" t="s">
        <v>78</v>
      </c>
      <c r="AY219" s="16" t="s">
        <v>118</v>
      </c>
      <c r="BE219" s="117">
        <f>IF(N219="základní",J219,0)</f>
        <v>0</v>
      </c>
      <c r="BF219" s="117">
        <f>IF(N219="snížená",J219,0)</f>
        <v>0</v>
      </c>
      <c r="BG219" s="117">
        <f>IF(N219="zákl. přenesená",J219,0)</f>
        <v>0</v>
      </c>
      <c r="BH219" s="117">
        <f>IF(N219="sníž. přenesená",J219,0)</f>
        <v>0</v>
      </c>
      <c r="BI219" s="117">
        <f>IF(N219="nulová",J219,0)</f>
        <v>0</v>
      </c>
      <c r="BJ219" s="16" t="s">
        <v>76</v>
      </c>
      <c r="BK219" s="117">
        <f>ROUND(I219*H219,2)</f>
        <v>0</v>
      </c>
      <c r="BL219" s="16" t="s">
        <v>124</v>
      </c>
      <c r="BM219" s="116" t="s">
        <v>301</v>
      </c>
    </row>
    <row r="220" spans="2:65" s="11" customFormat="1" ht="12.75" x14ac:dyDescent="0.2">
      <c r="B220" s="100"/>
      <c r="D220" s="101" t="s">
        <v>67</v>
      </c>
      <c r="E220" s="108" t="s">
        <v>302</v>
      </c>
      <c r="F220" s="108" t="s">
        <v>303</v>
      </c>
      <c r="I220" s="144"/>
      <c r="J220" s="166">
        <f>BK220</f>
        <v>0</v>
      </c>
      <c r="L220" s="140"/>
      <c r="M220" s="103"/>
      <c r="P220" s="104">
        <f>SUM(P221:P227)</f>
        <v>220.29277300000001</v>
      </c>
      <c r="R220" s="104">
        <f>SUM(R221:R227)</f>
        <v>0</v>
      </c>
      <c r="T220" s="105">
        <f>SUM(T221:T227)</f>
        <v>0</v>
      </c>
      <c r="AR220" s="101" t="s">
        <v>76</v>
      </c>
      <c r="AT220" s="106" t="s">
        <v>67</v>
      </c>
      <c r="AU220" s="106" t="s">
        <v>76</v>
      </c>
      <c r="AY220" s="101" t="s">
        <v>118</v>
      </c>
      <c r="BK220" s="107">
        <f>SUM(BK221:BK227)</f>
        <v>0</v>
      </c>
    </row>
    <row r="221" spans="2:65" s="1" customFormat="1" ht="12" x14ac:dyDescent="0.2">
      <c r="B221" s="109"/>
      <c r="C221" s="204">
        <v>61</v>
      </c>
      <c r="D221" s="204" t="s">
        <v>120</v>
      </c>
      <c r="E221" s="169" t="s">
        <v>304</v>
      </c>
      <c r="F221" s="148" t="s">
        <v>305</v>
      </c>
      <c r="G221" s="149" t="s">
        <v>160</v>
      </c>
      <c r="H221" s="150">
        <v>454.69299999999998</v>
      </c>
      <c r="I221" s="111"/>
      <c r="J221" s="167">
        <f>ROUND(I221*H221,2)</f>
        <v>0</v>
      </c>
      <c r="K221" s="110"/>
      <c r="L221" s="27"/>
      <c r="M221" s="112" t="s">
        <v>1</v>
      </c>
      <c r="N221" s="113" t="s">
        <v>33</v>
      </c>
      <c r="O221" s="114">
        <v>0.39700000000000002</v>
      </c>
      <c r="P221" s="114">
        <f>O221*H221</f>
        <v>180.51312100000001</v>
      </c>
      <c r="Q221" s="114">
        <v>0</v>
      </c>
      <c r="R221" s="114">
        <f>Q221*H221</f>
        <v>0</v>
      </c>
      <c r="S221" s="114">
        <v>0</v>
      </c>
      <c r="T221" s="115">
        <f>S221*H221</f>
        <v>0</v>
      </c>
      <c r="AR221" s="116" t="s">
        <v>124</v>
      </c>
      <c r="AT221" s="116" t="s">
        <v>120</v>
      </c>
      <c r="AU221" s="116" t="s">
        <v>78</v>
      </c>
      <c r="AY221" s="16" t="s">
        <v>118</v>
      </c>
      <c r="BE221" s="117">
        <f>IF(N221="základní",J221,0)</f>
        <v>0</v>
      </c>
      <c r="BF221" s="117">
        <f>IF(N221="snížená",J221,0)</f>
        <v>0</v>
      </c>
      <c r="BG221" s="117">
        <f>IF(N221="zákl. přenesená",J221,0)</f>
        <v>0</v>
      </c>
      <c r="BH221" s="117">
        <f>IF(N221="sníž. přenesená",J221,0)</f>
        <v>0</v>
      </c>
      <c r="BI221" s="117">
        <f>IF(N221="nulová",J221,0)</f>
        <v>0</v>
      </c>
      <c r="BJ221" s="16" t="s">
        <v>76</v>
      </c>
      <c r="BK221" s="117">
        <f>ROUND(I221*H221,2)</f>
        <v>0</v>
      </c>
      <c r="BL221" s="16" t="s">
        <v>124</v>
      </c>
      <c r="BM221" s="116" t="s">
        <v>306</v>
      </c>
    </row>
    <row r="222" spans="2:65" s="12" customFormat="1" x14ac:dyDescent="0.2">
      <c r="B222" s="123"/>
      <c r="D222" s="206" t="s">
        <v>166</v>
      </c>
      <c r="E222" s="124" t="s">
        <v>1</v>
      </c>
      <c r="F222" s="159" t="s">
        <v>307</v>
      </c>
      <c r="H222" s="155">
        <v>193.351</v>
      </c>
      <c r="I222" s="145"/>
      <c r="L222" s="123"/>
      <c r="M222" s="125"/>
      <c r="T222" s="126"/>
      <c r="AT222" s="124" t="s">
        <v>166</v>
      </c>
      <c r="AU222" s="124" t="s">
        <v>78</v>
      </c>
      <c r="AV222" s="12" t="s">
        <v>78</v>
      </c>
      <c r="AW222" s="12" t="s">
        <v>25</v>
      </c>
      <c r="AX222" s="12" t="s">
        <v>68</v>
      </c>
      <c r="AY222" s="124" t="s">
        <v>118</v>
      </c>
    </row>
    <row r="223" spans="2:65" s="12" customFormat="1" x14ac:dyDescent="0.2">
      <c r="B223" s="123"/>
      <c r="D223" s="206" t="s">
        <v>166</v>
      </c>
      <c r="E223" s="124" t="s">
        <v>1</v>
      </c>
      <c r="F223" s="159" t="s">
        <v>308</v>
      </c>
      <c r="H223" s="155">
        <v>1.84</v>
      </c>
      <c r="I223" s="145"/>
      <c r="L223" s="123"/>
      <c r="M223" s="125"/>
      <c r="T223" s="126"/>
      <c r="AT223" s="124" t="s">
        <v>166</v>
      </c>
      <c r="AU223" s="124" t="s">
        <v>78</v>
      </c>
      <c r="AV223" s="12" t="s">
        <v>78</v>
      </c>
      <c r="AW223" s="12" t="s">
        <v>25</v>
      </c>
      <c r="AX223" s="12" t="s">
        <v>68</v>
      </c>
      <c r="AY223" s="124" t="s">
        <v>118</v>
      </c>
    </row>
    <row r="224" spans="2:65" s="12" customFormat="1" x14ac:dyDescent="0.2">
      <c r="B224" s="123"/>
      <c r="D224" s="206" t="s">
        <v>166</v>
      </c>
      <c r="E224" s="124" t="s">
        <v>1</v>
      </c>
      <c r="F224" s="159" t="s">
        <v>309</v>
      </c>
      <c r="H224" s="155">
        <v>259.50200000000001</v>
      </c>
      <c r="I224" s="145"/>
      <c r="L224" s="123"/>
      <c r="M224" s="125"/>
      <c r="T224" s="126"/>
      <c r="AT224" s="124" t="s">
        <v>166</v>
      </c>
      <c r="AU224" s="124" t="s">
        <v>78</v>
      </c>
      <c r="AV224" s="12" t="s">
        <v>78</v>
      </c>
      <c r="AW224" s="12" t="s">
        <v>25</v>
      </c>
      <c r="AX224" s="12" t="s">
        <v>68</v>
      </c>
      <c r="AY224" s="124" t="s">
        <v>118</v>
      </c>
    </row>
    <row r="225" spans="2:65" s="14" customFormat="1" x14ac:dyDescent="0.2">
      <c r="B225" s="131"/>
      <c r="D225" s="206" t="s">
        <v>166</v>
      </c>
      <c r="E225" s="132" t="s">
        <v>1</v>
      </c>
      <c r="F225" s="162" t="s">
        <v>310</v>
      </c>
      <c r="H225" s="163">
        <v>454.69299999999998</v>
      </c>
      <c r="I225" s="147"/>
      <c r="L225" s="131"/>
      <c r="M225" s="133"/>
      <c r="T225" s="134"/>
      <c r="AT225" s="132" t="s">
        <v>166</v>
      </c>
      <c r="AU225" s="132" t="s">
        <v>78</v>
      </c>
      <c r="AV225" s="14" t="s">
        <v>124</v>
      </c>
      <c r="AW225" s="14" t="s">
        <v>25</v>
      </c>
      <c r="AX225" s="14" t="s">
        <v>76</v>
      </c>
      <c r="AY225" s="132" t="s">
        <v>118</v>
      </c>
    </row>
    <row r="226" spans="2:65" s="1" customFormat="1" ht="24" x14ac:dyDescent="0.2">
      <c r="B226" s="109"/>
      <c r="C226" s="204">
        <v>62</v>
      </c>
      <c r="D226" s="204" t="s">
        <v>120</v>
      </c>
      <c r="E226" s="169" t="s">
        <v>311</v>
      </c>
      <c r="F226" s="148" t="s">
        <v>312</v>
      </c>
      <c r="G226" s="149" t="s">
        <v>160</v>
      </c>
      <c r="H226" s="150">
        <v>602.72199999999998</v>
      </c>
      <c r="I226" s="111"/>
      <c r="J226" s="167">
        <f>ROUND(I226*H226,2)</f>
        <v>0</v>
      </c>
      <c r="K226" s="110"/>
      <c r="L226" s="27"/>
      <c r="M226" s="112" t="s">
        <v>1</v>
      </c>
      <c r="N226" s="113" t="s">
        <v>33</v>
      </c>
      <c r="O226" s="114">
        <v>6.6000000000000003E-2</v>
      </c>
      <c r="P226" s="114">
        <f>O226*H226</f>
        <v>39.779651999999999</v>
      </c>
      <c r="Q226" s="114">
        <v>0</v>
      </c>
      <c r="R226" s="114">
        <f>Q226*H226</f>
        <v>0</v>
      </c>
      <c r="S226" s="114">
        <v>0</v>
      </c>
      <c r="T226" s="115">
        <f>S226*H226</f>
        <v>0</v>
      </c>
      <c r="AR226" s="116" t="s">
        <v>124</v>
      </c>
      <c r="AT226" s="116" t="s">
        <v>120</v>
      </c>
      <c r="AU226" s="116" t="s">
        <v>78</v>
      </c>
      <c r="AY226" s="16" t="s">
        <v>118</v>
      </c>
      <c r="BE226" s="117">
        <f>IF(N226="základní",J226,0)</f>
        <v>0</v>
      </c>
      <c r="BF226" s="117">
        <f>IF(N226="snížená",J226,0)</f>
        <v>0</v>
      </c>
      <c r="BG226" s="117">
        <f>IF(N226="zákl. přenesená",J226,0)</f>
        <v>0</v>
      </c>
      <c r="BH226" s="117">
        <f>IF(N226="sníž. přenesená",J226,0)</f>
        <v>0</v>
      </c>
      <c r="BI226" s="117">
        <f>IF(N226="nulová",J226,0)</f>
        <v>0</v>
      </c>
      <c r="BJ226" s="16" t="s">
        <v>76</v>
      </c>
      <c r="BK226" s="117">
        <f>ROUND(I226*H226,2)</f>
        <v>0</v>
      </c>
      <c r="BL226" s="16" t="s">
        <v>124</v>
      </c>
      <c r="BM226" s="116" t="s">
        <v>313</v>
      </c>
    </row>
    <row r="227" spans="2:65" s="12" customFormat="1" x14ac:dyDescent="0.2">
      <c r="B227" s="123"/>
      <c r="D227" s="206" t="s">
        <v>166</v>
      </c>
      <c r="E227" s="124" t="s">
        <v>1</v>
      </c>
      <c r="F227" s="159" t="s">
        <v>314</v>
      </c>
      <c r="H227" s="155">
        <v>602.72199999999998</v>
      </c>
      <c r="I227" s="145"/>
      <c r="L227" s="123"/>
      <c r="M227" s="125"/>
      <c r="T227" s="126"/>
      <c r="AT227" s="124" t="s">
        <v>166</v>
      </c>
      <c r="AU227" s="124" t="s">
        <v>78</v>
      </c>
      <c r="AV227" s="12" t="s">
        <v>78</v>
      </c>
      <c r="AW227" s="12" t="s">
        <v>25</v>
      </c>
      <c r="AX227" s="12" t="s">
        <v>76</v>
      </c>
      <c r="AY227" s="124" t="s">
        <v>118</v>
      </c>
    </row>
    <row r="228" spans="2:65" s="11" customFormat="1" ht="12.75" x14ac:dyDescent="0.2">
      <c r="B228" s="100"/>
      <c r="D228" s="101" t="s">
        <v>67</v>
      </c>
      <c r="E228" s="108" t="s">
        <v>315</v>
      </c>
      <c r="F228" s="108" t="s">
        <v>316</v>
      </c>
      <c r="I228" s="144"/>
      <c r="J228" s="166">
        <f>BK228</f>
        <v>0</v>
      </c>
      <c r="L228" s="140"/>
      <c r="M228" s="103"/>
      <c r="P228" s="104">
        <f>SUM(P229:P239)</f>
        <v>0</v>
      </c>
      <c r="R228" s="104">
        <f>SUM(R229:R239)</f>
        <v>0</v>
      </c>
      <c r="T228" s="105">
        <f>SUM(T229:T239)</f>
        <v>0</v>
      </c>
      <c r="AR228" s="101" t="s">
        <v>137</v>
      </c>
      <c r="AT228" s="106" t="s">
        <v>67</v>
      </c>
      <c r="AU228" s="106" t="s">
        <v>76</v>
      </c>
      <c r="AY228" s="101" t="s">
        <v>118</v>
      </c>
      <c r="BK228" s="107">
        <f>SUM(BK229:BK239)</f>
        <v>0</v>
      </c>
    </row>
    <row r="229" spans="2:65" s="1" customFormat="1" ht="12" x14ac:dyDescent="0.2">
      <c r="B229" s="109"/>
      <c r="C229" s="204">
        <v>63</v>
      </c>
      <c r="D229" s="204" t="s">
        <v>120</v>
      </c>
      <c r="E229" s="171" t="s">
        <v>419</v>
      </c>
      <c r="F229" s="148" t="s">
        <v>354</v>
      </c>
      <c r="G229" s="149" t="s">
        <v>355</v>
      </c>
      <c r="H229" s="150">
        <v>1</v>
      </c>
      <c r="I229" s="111"/>
      <c r="J229" s="167">
        <f>ROUND(I229*H229,2)</f>
        <v>0</v>
      </c>
      <c r="K229" s="110"/>
      <c r="L229" s="27"/>
      <c r="M229" s="112" t="s">
        <v>1</v>
      </c>
      <c r="N229" s="113" t="s">
        <v>33</v>
      </c>
      <c r="O229" s="114">
        <v>0</v>
      </c>
      <c r="P229" s="114">
        <f>O229*H229</f>
        <v>0</v>
      </c>
      <c r="Q229" s="114">
        <v>0</v>
      </c>
      <c r="R229" s="114">
        <f>Q229*H229</f>
        <v>0</v>
      </c>
      <c r="S229" s="114">
        <v>0</v>
      </c>
      <c r="T229" s="115">
        <f>S229*H229</f>
        <v>0</v>
      </c>
      <c r="AR229" s="116" t="s">
        <v>319</v>
      </c>
      <c r="AT229" s="116" t="s">
        <v>120</v>
      </c>
      <c r="AU229" s="116" t="s">
        <v>78</v>
      </c>
      <c r="AY229" s="16" t="s">
        <v>118</v>
      </c>
      <c r="BE229" s="117">
        <f>IF(N229="základní",J229,0)</f>
        <v>0</v>
      </c>
      <c r="BF229" s="117">
        <f>IF(N229="snížená",J229,0)</f>
        <v>0</v>
      </c>
      <c r="BG229" s="117">
        <f>IF(N229="zákl. přenesená",J229,0)</f>
        <v>0</v>
      </c>
      <c r="BH229" s="117">
        <f>IF(N229="sníž. přenesená",J229,0)</f>
        <v>0</v>
      </c>
      <c r="BI229" s="117">
        <f>IF(N229="nulová",J229,0)</f>
        <v>0</v>
      </c>
      <c r="BJ229" s="16" t="s">
        <v>76</v>
      </c>
      <c r="BK229" s="117">
        <f>ROUND(I229*H229,2)</f>
        <v>0</v>
      </c>
      <c r="BL229" s="16" t="s">
        <v>319</v>
      </c>
      <c r="BM229" s="116" t="s">
        <v>326</v>
      </c>
    </row>
    <row r="230" spans="2:65" s="1" customFormat="1" ht="12" x14ac:dyDescent="0.2">
      <c r="B230" s="109"/>
      <c r="C230" s="204">
        <v>64</v>
      </c>
      <c r="D230" s="204" t="s">
        <v>120</v>
      </c>
      <c r="E230" s="171" t="s">
        <v>420</v>
      </c>
      <c r="F230" s="148" t="s">
        <v>356</v>
      </c>
      <c r="G230" s="149" t="s">
        <v>355</v>
      </c>
      <c r="H230" s="150">
        <v>1</v>
      </c>
      <c r="I230" s="111"/>
      <c r="J230" s="167">
        <f>ROUND(I230*H230,2)</f>
        <v>0</v>
      </c>
      <c r="K230" s="110"/>
      <c r="L230" s="27"/>
      <c r="M230" s="112" t="s">
        <v>1</v>
      </c>
      <c r="N230" s="113" t="s">
        <v>33</v>
      </c>
      <c r="O230" s="114">
        <v>0</v>
      </c>
      <c r="P230" s="114">
        <f>O230*H230</f>
        <v>0</v>
      </c>
      <c r="Q230" s="114">
        <v>0</v>
      </c>
      <c r="R230" s="114">
        <f>Q230*H230</f>
        <v>0</v>
      </c>
      <c r="S230" s="114">
        <v>0</v>
      </c>
      <c r="T230" s="115">
        <f>S230*H230</f>
        <v>0</v>
      </c>
      <c r="AR230" s="116" t="s">
        <v>319</v>
      </c>
      <c r="AT230" s="116" t="s">
        <v>120</v>
      </c>
      <c r="AU230" s="116" t="s">
        <v>78</v>
      </c>
      <c r="AY230" s="16" t="s">
        <v>118</v>
      </c>
      <c r="BE230" s="117">
        <f>IF(N230="základní",J230,0)</f>
        <v>0</v>
      </c>
      <c r="BF230" s="117">
        <f>IF(N230="snížená",J230,0)</f>
        <v>0</v>
      </c>
      <c r="BG230" s="117">
        <f>IF(N230="zákl. přenesená",J230,0)</f>
        <v>0</v>
      </c>
      <c r="BH230" s="117">
        <f>IF(N230="sníž. přenesená",J230,0)</f>
        <v>0</v>
      </c>
      <c r="BI230" s="117">
        <f>IF(N230="nulová",J230,0)</f>
        <v>0</v>
      </c>
      <c r="BJ230" s="16" t="s">
        <v>76</v>
      </c>
      <c r="BK230" s="117">
        <f>ROUND(I230*H230,2)</f>
        <v>0</v>
      </c>
      <c r="BL230" s="16" t="s">
        <v>319</v>
      </c>
      <c r="BM230" s="116" t="s">
        <v>326</v>
      </c>
    </row>
    <row r="231" spans="2:65" s="1" customFormat="1" ht="12" x14ac:dyDescent="0.2">
      <c r="B231" s="109"/>
      <c r="C231" s="204">
        <v>65</v>
      </c>
      <c r="D231" s="204" t="s">
        <v>120</v>
      </c>
      <c r="E231" s="169" t="s">
        <v>317</v>
      </c>
      <c r="F231" s="148" t="s">
        <v>318</v>
      </c>
      <c r="G231" s="149" t="s">
        <v>242</v>
      </c>
      <c r="H231" s="150">
        <v>1030</v>
      </c>
      <c r="I231" s="111"/>
      <c r="J231" s="167">
        <f>ROUND(I231*H231,2)</f>
        <v>0</v>
      </c>
      <c r="K231" s="110"/>
      <c r="L231" s="27"/>
      <c r="M231" s="112" t="s">
        <v>1</v>
      </c>
      <c r="N231" s="113" t="s">
        <v>33</v>
      </c>
      <c r="O231" s="114">
        <v>0</v>
      </c>
      <c r="P231" s="114">
        <f>O231*H231</f>
        <v>0</v>
      </c>
      <c r="Q231" s="114">
        <v>0</v>
      </c>
      <c r="R231" s="114">
        <f>Q231*H231</f>
        <v>0</v>
      </c>
      <c r="S231" s="114">
        <v>0</v>
      </c>
      <c r="T231" s="115">
        <f>S231*H231</f>
        <v>0</v>
      </c>
      <c r="AR231" s="116" t="s">
        <v>319</v>
      </c>
      <c r="AT231" s="116" t="s">
        <v>120</v>
      </c>
      <c r="AU231" s="116" t="s">
        <v>78</v>
      </c>
      <c r="AY231" s="16" t="s">
        <v>118</v>
      </c>
      <c r="BE231" s="117">
        <f>IF(N231="základní",J231,0)</f>
        <v>0</v>
      </c>
      <c r="BF231" s="117">
        <f>IF(N231="snížená",J231,0)</f>
        <v>0</v>
      </c>
      <c r="BG231" s="117">
        <f>IF(N231="zákl. přenesená",J231,0)</f>
        <v>0</v>
      </c>
      <c r="BH231" s="117">
        <f>IF(N231="sníž. přenesená",J231,0)</f>
        <v>0</v>
      </c>
      <c r="BI231" s="117">
        <f>IF(N231="nulová",J231,0)</f>
        <v>0</v>
      </c>
      <c r="BJ231" s="16" t="s">
        <v>76</v>
      </c>
      <c r="BK231" s="117">
        <f>ROUND(I231*H231,2)</f>
        <v>0</v>
      </c>
      <c r="BL231" s="16" t="s">
        <v>319</v>
      </c>
      <c r="BM231" s="116" t="s">
        <v>322</v>
      </c>
    </row>
    <row r="232" spans="2:65" s="12" customFormat="1" x14ac:dyDescent="0.2">
      <c r="B232" s="123"/>
      <c r="D232" s="206" t="s">
        <v>166</v>
      </c>
      <c r="E232" s="124" t="s">
        <v>1</v>
      </c>
      <c r="F232" s="159" t="s">
        <v>320</v>
      </c>
      <c r="H232" s="155">
        <v>1030</v>
      </c>
      <c r="I232" s="145"/>
      <c r="L232" s="123"/>
      <c r="M232" s="125"/>
      <c r="T232" s="126"/>
      <c r="AT232" s="124" t="s">
        <v>166</v>
      </c>
      <c r="AU232" s="124" t="s">
        <v>78</v>
      </c>
      <c r="AV232" s="12" t="s">
        <v>78</v>
      </c>
      <c r="AW232" s="12" t="s">
        <v>25</v>
      </c>
      <c r="AX232" s="12" t="s">
        <v>76</v>
      </c>
      <c r="AY232" s="124" t="s">
        <v>118</v>
      </c>
    </row>
    <row r="233" spans="2:65" s="1" customFormat="1" ht="24" x14ac:dyDescent="0.2">
      <c r="B233" s="109"/>
      <c r="C233" s="204">
        <v>66</v>
      </c>
      <c r="D233" s="204" t="s">
        <v>120</v>
      </c>
      <c r="E233" s="169" t="s">
        <v>321</v>
      </c>
      <c r="F233" s="148" t="s">
        <v>359</v>
      </c>
      <c r="G233" s="149" t="s">
        <v>242</v>
      </c>
      <c r="H233" s="150">
        <v>1030</v>
      </c>
      <c r="I233" s="111"/>
      <c r="J233" s="167">
        <f t="shared" ref="J233:J239" si="30">ROUND(I233*H233,2)</f>
        <v>0</v>
      </c>
      <c r="K233" s="110"/>
      <c r="L233" s="27"/>
      <c r="M233" s="112" t="s">
        <v>1</v>
      </c>
      <c r="N233" s="113" t="s">
        <v>33</v>
      </c>
      <c r="O233" s="114">
        <v>0</v>
      </c>
      <c r="P233" s="114">
        <f t="shared" ref="P233:P239" si="31">O233*H233</f>
        <v>0</v>
      </c>
      <c r="Q233" s="114">
        <v>0</v>
      </c>
      <c r="R233" s="114">
        <f t="shared" ref="R233:R239" si="32">Q233*H233</f>
        <v>0</v>
      </c>
      <c r="S233" s="114">
        <v>0</v>
      </c>
      <c r="T233" s="115">
        <f t="shared" ref="T233:T239" si="33">S233*H233</f>
        <v>0</v>
      </c>
      <c r="AR233" s="116" t="s">
        <v>319</v>
      </c>
      <c r="AT233" s="116" t="s">
        <v>120</v>
      </c>
      <c r="AU233" s="116" t="s">
        <v>78</v>
      </c>
      <c r="AY233" s="16" t="s">
        <v>118</v>
      </c>
      <c r="BE233" s="117">
        <f t="shared" ref="BE233:BE239" si="34">IF(N233="základní",J233,0)</f>
        <v>0</v>
      </c>
      <c r="BF233" s="117">
        <f t="shared" ref="BF233:BF239" si="35">IF(N233="snížená",J233,0)</f>
        <v>0</v>
      </c>
      <c r="BG233" s="117">
        <f t="shared" ref="BG233:BG239" si="36">IF(N233="zákl. přenesená",J233,0)</f>
        <v>0</v>
      </c>
      <c r="BH233" s="117">
        <f t="shared" ref="BH233:BH239" si="37">IF(N233="sníž. přenesená",J233,0)</f>
        <v>0</v>
      </c>
      <c r="BI233" s="117">
        <f t="shared" ref="BI233:BI239" si="38">IF(N233="nulová",J233,0)</f>
        <v>0</v>
      </c>
      <c r="BJ233" s="16" t="s">
        <v>76</v>
      </c>
      <c r="BK233" s="117">
        <f t="shared" ref="BK233:BK239" si="39">ROUND(I233*H233,2)</f>
        <v>0</v>
      </c>
      <c r="BL233" s="16" t="s">
        <v>319</v>
      </c>
      <c r="BM233" s="116" t="s">
        <v>322</v>
      </c>
    </row>
    <row r="234" spans="2:65" s="1" customFormat="1" ht="12" x14ac:dyDescent="0.2">
      <c r="B234" s="109"/>
      <c r="C234" s="204">
        <v>67</v>
      </c>
      <c r="D234" s="204" t="s">
        <v>120</v>
      </c>
      <c r="E234" s="169" t="s">
        <v>323</v>
      </c>
      <c r="F234" s="148" t="s">
        <v>324</v>
      </c>
      <c r="G234" s="149" t="s">
        <v>325</v>
      </c>
      <c r="H234" s="150">
        <v>1</v>
      </c>
      <c r="I234" s="111"/>
      <c r="J234" s="167">
        <f t="shared" si="30"/>
        <v>0</v>
      </c>
      <c r="K234" s="110"/>
      <c r="L234" s="27"/>
      <c r="M234" s="112" t="s">
        <v>1</v>
      </c>
      <c r="N234" s="113" t="s">
        <v>33</v>
      </c>
      <c r="O234" s="114">
        <v>0</v>
      </c>
      <c r="P234" s="114">
        <f t="shared" si="31"/>
        <v>0</v>
      </c>
      <c r="Q234" s="114">
        <v>0</v>
      </c>
      <c r="R234" s="114">
        <f t="shared" si="32"/>
        <v>0</v>
      </c>
      <c r="S234" s="114">
        <v>0</v>
      </c>
      <c r="T234" s="115">
        <f t="shared" si="33"/>
        <v>0</v>
      </c>
      <c r="AR234" s="116" t="s">
        <v>319</v>
      </c>
      <c r="AT234" s="116" t="s">
        <v>120</v>
      </c>
      <c r="AU234" s="116" t="s">
        <v>78</v>
      </c>
      <c r="AY234" s="16" t="s">
        <v>118</v>
      </c>
      <c r="BE234" s="117">
        <f t="shared" si="34"/>
        <v>0</v>
      </c>
      <c r="BF234" s="117">
        <f t="shared" si="35"/>
        <v>0</v>
      </c>
      <c r="BG234" s="117">
        <f t="shared" si="36"/>
        <v>0</v>
      </c>
      <c r="BH234" s="117">
        <f t="shared" si="37"/>
        <v>0</v>
      </c>
      <c r="BI234" s="117">
        <f t="shared" si="38"/>
        <v>0</v>
      </c>
      <c r="BJ234" s="16" t="s">
        <v>76</v>
      </c>
      <c r="BK234" s="117">
        <f t="shared" si="39"/>
        <v>0</v>
      </c>
      <c r="BL234" s="16" t="s">
        <v>319</v>
      </c>
      <c r="BM234" s="116" t="s">
        <v>326</v>
      </c>
    </row>
    <row r="235" spans="2:65" s="1" customFormat="1" ht="12" x14ac:dyDescent="0.2">
      <c r="B235" s="109"/>
      <c r="C235" s="204">
        <v>68</v>
      </c>
      <c r="D235" s="204" t="s">
        <v>120</v>
      </c>
      <c r="E235" s="171" t="s">
        <v>421</v>
      </c>
      <c r="F235" s="148" t="s">
        <v>357</v>
      </c>
      <c r="G235" s="149" t="s">
        <v>325</v>
      </c>
      <c r="H235" s="150">
        <v>2</v>
      </c>
      <c r="I235" s="111"/>
      <c r="J235" s="167">
        <f t="shared" si="30"/>
        <v>0</v>
      </c>
      <c r="K235" s="110"/>
      <c r="L235" s="27"/>
      <c r="M235" s="112" t="s">
        <v>1</v>
      </c>
      <c r="N235" s="113" t="s">
        <v>33</v>
      </c>
      <c r="O235" s="114">
        <v>0</v>
      </c>
      <c r="P235" s="114">
        <f t="shared" si="31"/>
        <v>0</v>
      </c>
      <c r="Q235" s="114">
        <v>0</v>
      </c>
      <c r="R235" s="114">
        <f t="shared" si="32"/>
        <v>0</v>
      </c>
      <c r="S235" s="114">
        <v>0</v>
      </c>
      <c r="T235" s="115">
        <f t="shared" si="33"/>
        <v>0</v>
      </c>
      <c r="AR235" s="116" t="s">
        <v>319</v>
      </c>
      <c r="AT235" s="116" t="s">
        <v>120</v>
      </c>
      <c r="AU235" s="116" t="s">
        <v>78</v>
      </c>
      <c r="AY235" s="16" t="s">
        <v>118</v>
      </c>
      <c r="BE235" s="117">
        <f t="shared" si="34"/>
        <v>0</v>
      </c>
      <c r="BF235" s="117">
        <f t="shared" si="35"/>
        <v>0</v>
      </c>
      <c r="BG235" s="117">
        <f t="shared" si="36"/>
        <v>0</v>
      </c>
      <c r="BH235" s="117">
        <f t="shared" si="37"/>
        <v>0</v>
      </c>
      <c r="BI235" s="117">
        <f t="shared" si="38"/>
        <v>0</v>
      </c>
      <c r="BJ235" s="16" t="s">
        <v>76</v>
      </c>
      <c r="BK235" s="117">
        <f t="shared" si="39"/>
        <v>0</v>
      </c>
      <c r="BL235" s="16" t="s">
        <v>319</v>
      </c>
      <c r="BM235" s="116" t="s">
        <v>330</v>
      </c>
    </row>
    <row r="236" spans="2:65" s="1" customFormat="1" ht="12" x14ac:dyDescent="0.2">
      <c r="B236" s="109"/>
      <c r="C236" s="204">
        <v>69</v>
      </c>
      <c r="D236" s="204" t="s">
        <v>120</v>
      </c>
      <c r="E236" s="171" t="s">
        <v>422</v>
      </c>
      <c r="F236" s="148" t="s">
        <v>358</v>
      </c>
      <c r="G236" s="149" t="s">
        <v>355</v>
      </c>
      <c r="H236" s="150">
        <v>1</v>
      </c>
      <c r="I236" s="111"/>
      <c r="J236" s="167">
        <f t="shared" si="30"/>
        <v>0</v>
      </c>
      <c r="K236" s="110"/>
      <c r="L236" s="27"/>
      <c r="M236" s="112" t="s">
        <v>1</v>
      </c>
      <c r="N236" s="113" t="s">
        <v>33</v>
      </c>
      <c r="O236" s="114">
        <v>0</v>
      </c>
      <c r="P236" s="114">
        <f t="shared" si="31"/>
        <v>0</v>
      </c>
      <c r="Q236" s="114">
        <v>0</v>
      </c>
      <c r="R236" s="114">
        <f t="shared" si="32"/>
        <v>0</v>
      </c>
      <c r="S236" s="114">
        <v>0</v>
      </c>
      <c r="T236" s="115">
        <f t="shared" si="33"/>
        <v>0</v>
      </c>
      <c r="AR236" s="116" t="s">
        <v>319</v>
      </c>
      <c r="AT236" s="116" t="s">
        <v>120</v>
      </c>
      <c r="AU236" s="116" t="s">
        <v>78</v>
      </c>
      <c r="AY236" s="16" t="s">
        <v>118</v>
      </c>
      <c r="BE236" s="117">
        <f t="shared" si="34"/>
        <v>0</v>
      </c>
      <c r="BF236" s="117">
        <f t="shared" si="35"/>
        <v>0</v>
      </c>
      <c r="BG236" s="117">
        <f t="shared" si="36"/>
        <v>0</v>
      </c>
      <c r="BH236" s="117">
        <f t="shared" si="37"/>
        <v>0</v>
      </c>
      <c r="BI236" s="117">
        <f t="shared" si="38"/>
        <v>0</v>
      </c>
      <c r="BJ236" s="16" t="s">
        <v>76</v>
      </c>
      <c r="BK236" s="117">
        <f t="shared" si="39"/>
        <v>0</v>
      </c>
      <c r="BL236" s="16" t="s">
        <v>319</v>
      </c>
      <c r="BM236" s="116" t="s">
        <v>330</v>
      </c>
    </row>
    <row r="237" spans="2:65" s="1" customFormat="1" ht="12" x14ac:dyDescent="0.2">
      <c r="B237" s="109"/>
      <c r="C237" s="204">
        <v>70</v>
      </c>
      <c r="D237" s="204" t="s">
        <v>120</v>
      </c>
      <c r="E237" s="169" t="s">
        <v>327</v>
      </c>
      <c r="F237" s="148" t="s">
        <v>328</v>
      </c>
      <c r="G237" s="149" t="s">
        <v>329</v>
      </c>
      <c r="H237" s="150">
        <v>1.2</v>
      </c>
      <c r="I237" s="111"/>
      <c r="J237" s="167">
        <f t="shared" si="30"/>
        <v>0</v>
      </c>
      <c r="K237" s="110"/>
      <c r="L237" s="27"/>
      <c r="M237" s="112" t="s">
        <v>1</v>
      </c>
      <c r="N237" s="113" t="s">
        <v>33</v>
      </c>
      <c r="O237" s="114">
        <v>0</v>
      </c>
      <c r="P237" s="114">
        <f t="shared" si="31"/>
        <v>0</v>
      </c>
      <c r="Q237" s="114">
        <v>0</v>
      </c>
      <c r="R237" s="114">
        <f t="shared" si="32"/>
        <v>0</v>
      </c>
      <c r="S237" s="114">
        <v>0</v>
      </c>
      <c r="T237" s="115">
        <f t="shared" si="33"/>
        <v>0</v>
      </c>
      <c r="AR237" s="116" t="s">
        <v>319</v>
      </c>
      <c r="AT237" s="116" t="s">
        <v>120</v>
      </c>
      <c r="AU237" s="116" t="s">
        <v>78</v>
      </c>
      <c r="AY237" s="16" t="s">
        <v>118</v>
      </c>
      <c r="BE237" s="117">
        <f t="shared" si="34"/>
        <v>0</v>
      </c>
      <c r="BF237" s="117">
        <f t="shared" si="35"/>
        <v>0</v>
      </c>
      <c r="BG237" s="117">
        <f t="shared" si="36"/>
        <v>0</v>
      </c>
      <c r="BH237" s="117">
        <f t="shared" si="37"/>
        <v>0</v>
      </c>
      <c r="BI237" s="117">
        <f t="shared" si="38"/>
        <v>0</v>
      </c>
      <c r="BJ237" s="16" t="s">
        <v>76</v>
      </c>
      <c r="BK237" s="117">
        <f t="shared" si="39"/>
        <v>0</v>
      </c>
      <c r="BL237" s="16" t="s">
        <v>319</v>
      </c>
      <c r="BM237" s="116" t="s">
        <v>330</v>
      </c>
    </row>
    <row r="238" spans="2:65" s="1" customFormat="1" ht="12" x14ac:dyDescent="0.2">
      <c r="B238" s="109"/>
      <c r="C238" s="204">
        <v>71</v>
      </c>
      <c r="D238" s="204" t="s">
        <v>120</v>
      </c>
      <c r="E238" s="169" t="s">
        <v>331</v>
      </c>
      <c r="F238" s="148" t="s">
        <v>332</v>
      </c>
      <c r="G238" s="149" t="s">
        <v>329</v>
      </c>
      <c r="H238" s="150">
        <v>1.8</v>
      </c>
      <c r="I238" s="111"/>
      <c r="J238" s="167">
        <f t="shared" si="30"/>
        <v>0</v>
      </c>
      <c r="K238" s="110"/>
      <c r="L238" s="27"/>
      <c r="M238" s="112" t="s">
        <v>1</v>
      </c>
      <c r="N238" s="113" t="s">
        <v>33</v>
      </c>
      <c r="O238" s="114">
        <v>0</v>
      </c>
      <c r="P238" s="114">
        <f t="shared" si="31"/>
        <v>0</v>
      </c>
      <c r="Q238" s="114">
        <v>0</v>
      </c>
      <c r="R238" s="114">
        <f t="shared" si="32"/>
        <v>0</v>
      </c>
      <c r="S238" s="114">
        <v>0</v>
      </c>
      <c r="T238" s="115">
        <f t="shared" si="33"/>
        <v>0</v>
      </c>
      <c r="AR238" s="116" t="s">
        <v>319</v>
      </c>
      <c r="AT238" s="116" t="s">
        <v>120</v>
      </c>
      <c r="AU238" s="116" t="s">
        <v>78</v>
      </c>
      <c r="AY238" s="16" t="s">
        <v>118</v>
      </c>
      <c r="BE238" s="117">
        <f t="shared" si="34"/>
        <v>0</v>
      </c>
      <c r="BF238" s="117">
        <f t="shared" si="35"/>
        <v>0</v>
      </c>
      <c r="BG238" s="117">
        <f t="shared" si="36"/>
        <v>0</v>
      </c>
      <c r="BH238" s="117">
        <f t="shared" si="37"/>
        <v>0</v>
      </c>
      <c r="BI238" s="117">
        <f t="shared" si="38"/>
        <v>0</v>
      </c>
      <c r="BJ238" s="16" t="s">
        <v>76</v>
      </c>
      <c r="BK238" s="117">
        <f t="shared" si="39"/>
        <v>0</v>
      </c>
      <c r="BL238" s="16" t="s">
        <v>319</v>
      </c>
      <c r="BM238" s="116" t="s">
        <v>333</v>
      </c>
    </row>
    <row r="239" spans="2:65" s="1" customFormat="1" ht="12" x14ac:dyDescent="0.2">
      <c r="B239" s="109"/>
      <c r="C239" s="204">
        <v>72</v>
      </c>
      <c r="D239" s="204" t="s">
        <v>120</v>
      </c>
      <c r="E239" s="169" t="s">
        <v>334</v>
      </c>
      <c r="F239" s="148" t="s">
        <v>335</v>
      </c>
      <c r="G239" s="149" t="s">
        <v>329</v>
      </c>
      <c r="H239" s="150">
        <v>3</v>
      </c>
      <c r="I239" s="111"/>
      <c r="J239" s="167">
        <f t="shared" si="30"/>
        <v>0</v>
      </c>
      <c r="K239" s="110"/>
      <c r="L239" s="27"/>
      <c r="M239" s="135" t="s">
        <v>1</v>
      </c>
      <c r="N239" s="136" t="s">
        <v>33</v>
      </c>
      <c r="O239" s="137">
        <v>0</v>
      </c>
      <c r="P239" s="137">
        <f t="shared" si="31"/>
        <v>0</v>
      </c>
      <c r="Q239" s="137">
        <v>0</v>
      </c>
      <c r="R239" s="137">
        <f t="shared" si="32"/>
        <v>0</v>
      </c>
      <c r="S239" s="137">
        <v>0</v>
      </c>
      <c r="T239" s="138">
        <f t="shared" si="33"/>
        <v>0</v>
      </c>
      <c r="AR239" s="116" t="s">
        <v>319</v>
      </c>
      <c r="AT239" s="116" t="s">
        <v>120</v>
      </c>
      <c r="AU239" s="116" t="s">
        <v>78</v>
      </c>
      <c r="AY239" s="16" t="s">
        <v>118</v>
      </c>
      <c r="BE239" s="117">
        <f t="shared" si="34"/>
        <v>0</v>
      </c>
      <c r="BF239" s="117">
        <f t="shared" si="35"/>
        <v>0</v>
      </c>
      <c r="BG239" s="117">
        <f t="shared" si="36"/>
        <v>0</v>
      </c>
      <c r="BH239" s="117">
        <f t="shared" si="37"/>
        <v>0</v>
      </c>
      <c r="BI239" s="117">
        <f t="shared" si="38"/>
        <v>0</v>
      </c>
      <c r="BJ239" s="16" t="s">
        <v>76</v>
      </c>
      <c r="BK239" s="117">
        <f t="shared" si="39"/>
        <v>0</v>
      </c>
      <c r="BL239" s="16" t="s">
        <v>319</v>
      </c>
      <c r="BM239" s="116" t="s">
        <v>336</v>
      </c>
    </row>
    <row r="240" spans="2:65" s="1" customFormat="1" ht="6.95" customHeight="1" x14ac:dyDescent="0.2">
      <c r="B240" s="39"/>
      <c r="C240" s="40"/>
      <c r="D240" s="40"/>
      <c r="E240" s="40"/>
      <c r="F240" s="40"/>
      <c r="G240" s="40"/>
      <c r="H240" s="40"/>
      <c r="I240" s="40"/>
      <c r="J240" s="40"/>
      <c r="K240" s="40"/>
      <c r="L240" s="27"/>
    </row>
    <row r="242" spans="8:10" x14ac:dyDescent="0.2">
      <c r="H242" s="139"/>
    </row>
    <row r="243" spans="8:10" x14ac:dyDescent="0.2">
      <c r="J243" s="139"/>
    </row>
  </sheetData>
  <sheetProtection algorithmName="SHA-512" hashValue="7qfPuwgH/gi2Y4E4TLx6IAbQ6GwEMNrj8d9q21qfuxHkMG0pUxV7fthdPVzSJ1xxk02LscLbGjNyLnP/yH4FxQ==" saltValue="mrK4cGqoeRAXRvnPzLOEzw==" spinCount="100000" sheet="1" objects="1" scenarios="1" selectLockedCells="1"/>
  <autoFilter ref="C128:K239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R166"/>
  <sheetViews>
    <sheetView showGridLines="0" workbookViewId="0">
      <selection activeCell="I125" sqref="I125"/>
    </sheetView>
  </sheetViews>
  <sheetFormatPr defaultRowHeight="11.25" x14ac:dyDescent="0.2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2.6640625" customWidth="1"/>
    <col min="13" max="13" width="11.5" hidden="1" customWidth="1"/>
    <col min="14" max="14" width="9.1640625" hidden="1" customWidth="1"/>
    <col min="15" max="20" width="15.1640625" hidden="1" customWidth="1"/>
    <col min="21" max="21" width="17.5" hidden="1" customWidth="1"/>
    <col min="22" max="22" width="13.1640625" hidden="1" customWidth="1"/>
    <col min="23" max="23" width="17.5" hidden="1" customWidth="1"/>
    <col min="24" max="24" width="13.1640625" hidden="1" customWidth="1"/>
    <col min="25" max="25" width="16" hidden="1" customWidth="1"/>
    <col min="26" max="26" width="11.6640625" hidden="1" customWidth="1"/>
    <col min="27" max="27" width="16" hidden="1" customWidth="1"/>
    <col min="28" max="28" width="17.5" hidden="1" customWidth="1"/>
    <col min="29" max="29" width="11.6640625" hidden="1" customWidth="1"/>
    <col min="30" max="30" width="16" hidden="1" customWidth="1"/>
    <col min="31" max="31" width="17.5" hidden="1" customWidth="1"/>
    <col min="32" max="41" width="9.33203125" hidden="1" customWidth="1"/>
    <col min="42" max="42" width="11.83203125" hidden="1" customWidth="1"/>
    <col min="43" max="43" width="9.33203125" hidden="1" customWidth="1"/>
    <col min="44" max="62" width="9.1640625" hidden="1" customWidth="1"/>
    <col min="63" max="63" width="17" hidden="1" customWidth="1"/>
    <col min="64" max="65" width="9.1640625" hidden="1" customWidth="1"/>
    <col min="66" max="70" width="9.33203125" hidden="1" customWidth="1"/>
    <col min="71" max="71" width="9.33203125" customWidth="1"/>
  </cols>
  <sheetData>
    <row r="2" spans="2:46" ht="36.950000000000003" customHeight="1" x14ac:dyDescent="0.2">
      <c r="L2" s="231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81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5" customHeight="1" x14ac:dyDescent="0.2">
      <c r="B4" s="19"/>
      <c r="D4" s="20" t="s">
        <v>82</v>
      </c>
      <c r="L4" s="19"/>
      <c r="M4" s="68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4" t="s">
        <v>14</v>
      </c>
      <c r="L6" s="19"/>
    </row>
    <row r="7" spans="2:46" ht="27" customHeight="1" x14ac:dyDescent="0.2">
      <c r="B7" s="19"/>
      <c r="E7" s="245" t="str">
        <f>'Rekapitulace stavby'!K6</f>
        <v>Výstavba chodníku v ulici Průběžná a Oskořínská v obci Chleby</v>
      </c>
      <c r="F7" s="246"/>
      <c r="G7" s="246"/>
      <c r="H7" s="246"/>
      <c r="L7" s="19"/>
    </row>
    <row r="8" spans="2:46" s="1" customFormat="1" ht="12" customHeight="1" x14ac:dyDescent="0.2">
      <c r="B8" s="27"/>
      <c r="D8" s="24" t="s">
        <v>83</v>
      </c>
      <c r="L8" s="27"/>
    </row>
    <row r="9" spans="2:46" s="1" customFormat="1" ht="15.6" customHeight="1" x14ac:dyDescent="0.2">
      <c r="B9" s="27"/>
      <c r="E9" s="242" t="s">
        <v>337</v>
      </c>
      <c r="F9" s="244"/>
      <c r="G9" s="244"/>
      <c r="H9" s="244"/>
      <c r="L9" s="27"/>
    </row>
    <row r="10" spans="2:46" s="1" customFormat="1" x14ac:dyDescent="0.2">
      <c r="B10" s="27"/>
      <c r="L10" s="27"/>
    </row>
    <row r="11" spans="2:46" s="1" customFormat="1" ht="12" customHeight="1" x14ac:dyDescent="0.2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 x14ac:dyDescent="0.2">
      <c r="B12" s="27"/>
      <c r="D12" s="24" t="s">
        <v>17</v>
      </c>
      <c r="F12" s="22" t="s">
        <v>18</v>
      </c>
      <c r="I12" s="24" t="s">
        <v>19</v>
      </c>
      <c r="J12" s="47">
        <f>'Rekapitulace stavby'!AN8</f>
        <v>45345</v>
      </c>
      <c r="L12" s="27"/>
    </row>
    <row r="13" spans="2:46" s="1" customFormat="1" ht="10.9" customHeight="1" x14ac:dyDescent="0.2">
      <c r="B13" s="27"/>
      <c r="L13" s="27"/>
    </row>
    <row r="14" spans="2:46" s="1" customFormat="1" ht="12" customHeight="1" x14ac:dyDescent="0.2">
      <c r="B14" s="27"/>
      <c r="D14" s="24" t="s">
        <v>20</v>
      </c>
      <c r="I14" s="24" t="s">
        <v>21</v>
      </c>
      <c r="J14" s="22">
        <f>IF('Rekapitulace stavby'!AN10="","",'Rekapitulace stavby'!AN10)</f>
        <v>876071</v>
      </c>
      <c r="L14" s="27"/>
    </row>
    <row r="15" spans="2:46" s="1" customFormat="1" ht="18" customHeight="1" x14ac:dyDescent="0.2">
      <c r="B15" s="27"/>
      <c r="E15" s="22" t="str">
        <f>IF('Rekapitulace stavby'!E11="","",'Rekapitulace stavby'!E11)</f>
        <v>Obec Chleby, Průběžná 100, 289 31 Chleby</v>
      </c>
      <c r="I15" s="24" t="s">
        <v>22</v>
      </c>
      <c r="J15" s="22" t="str">
        <f>IF('Rekapitulace stavby'!AN11="","",'Rekapitulace stavby'!AN11)</f>
        <v>neplátci</v>
      </c>
      <c r="L15" s="27"/>
    </row>
    <row r="16" spans="2:46" s="1" customFormat="1" ht="6.95" customHeight="1" x14ac:dyDescent="0.2">
      <c r="B16" s="27"/>
      <c r="L16" s="27"/>
    </row>
    <row r="17" spans="2:12" s="1" customFormat="1" ht="12" customHeight="1" x14ac:dyDescent="0.2">
      <c r="B17" s="27"/>
      <c r="D17" s="24" t="s">
        <v>23</v>
      </c>
      <c r="I17" s="194" t="s">
        <v>21</v>
      </c>
      <c r="J17" s="22" t="str">
        <f>IF('Rekapitulace stavby'!AN13="","",'Rekapitulace stavby'!AN13)</f>
        <v/>
      </c>
      <c r="L17" s="27"/>
    </row>
    <row r="18" spans="2:12" s="1" customFormat="1" ht="18" customHeight="1" x14ac:dyDescent="0.2">
      <c r="B18" s="27"/>
      <c r="E18" s="209" t="str">
        <f>IF('Rekapitulace stavby'!E14="","",'Rekapitulace stavby'!E14)</f>
        <v/>
      </c>
      <c r="F18" s="209"/>
      <c r="G18" s="209"/>
      <c r="H18" s="209"/>
      <c r="I18" s="194" t="s">
        <v>22</v>
      </c>
      <c r="J18" s="22">
        <f>'Rekapitulace stavby'!AN14</f>
        <v>0</v>
      </c>
      <c r="L18" s="27"/>
    </row>
    <row r="19" spans="2:12" s="1" customFormat="1" ht="6.95" customHeight="1" x14ac:dyDescent="0.2">
      <c r="B19" s="27"/>
      <c r="I19" s="197"/>
      <c r="J19" s="197"/>
      <c r="L19" s="27"/>
    </row>
    <row r="20" spans="2:12" s="1" customFormat="1" ht="12" customHeight="1" x14ac:dyDescent="0.2">
      <c r="B20" s="27"/>
      <c r="D20" s="24" t="s">
        <v>24</v>
      </c>
      <c r="I20" s="24" t="s">
        <v>21</v>
      </c>
      <c r="J20" s="22">
        <f>IF('Rekapitulace stavby'!AN16="","",'Rekapitulace stavby'!AN16)</f>
        <v>74569104</v>
      </c>
      <c r="L20" s="27"/>
    </row>
    <row r="21" spans="2:12" s="1" customFormat="1" ht="18" customHeight="1" x14ac:dyDescent="0.2">
      <c r="B21" s="27"/>
      <c r="E21" s="22" t="str">
        <f>IF('Rekapitulace stavby'!E17="","",'Rekapitulace stavby'!E17)</f>
        <v>Ing. Hynek Seiner</v>
      </c>
      <c r="F21" s="203" t="s">
        <v>430</v>
      </c>
      <c r="I21" s="24" t="s">
        <v>22</v>
      </c>
      <c r="J21" s="22" t="str">
        <f>IF('Rekapitulace stavby'!AN17="","",'Rekapitulace stavby'!AN17)</f>
        <v>CZ7811053305</v>
      </c>
      <c r="L21" s="27"/>
    </row>
    <row r="22" spans="2:12" s="1" customFormat="1" ht="6.95" customHeight="1" x14ac:dyDescent="0.2">
      <c r="B22" s="27"/>
      <c r="L22" s="27"/>
    </row>
    <row r="23" spans="2:12" s="1" customFormat="1" ht="12" customHeight="1" x14ac:dyDescent="0.2">
      <c r="B23" s="27"/>
      <c r="D23" s="24" t="s">
        <v>26</v>
      </c>
      <c r="I23" s="24" t="s">
        <v>21</v>
      </c>
      <c r="J23" s="22" t="s">
        <v>1</v>
      </c>
      <c r="L23" s="27"/>
    </row>
    <row r="24" spans="2:12" s="1" customFormat="1" ht="18" customHeight="1" x14ac:dyDescent="0.2">
      <c r="B24" s="27"/>
      <c r="E24" s="22" t="s">
        <v>425</v>
      </c>
      <c r="I24" s="24" t="s">
        <v>22</v>
      </c>
      <c r="J24" s="22" t="s">
        <v>1</v>
      </c>
      <c r="L24" s="27"/>
    </row>
    <row r="25" spans="2:12" s="1" customFormat="1" ht="6.95" customHeight="1" x14ac:dyDescent="0.2">
      <c r="B25" s="27"/>
      <c r="L25" s="27"/>
    </row>
    <row r="26" spans="2:12" s="1" customFormat="1" ht="12" customHeight="1" x14ac:dyDescent="0.2">
      <c r="B26" s="27"/>
      <c r="D26" s="24" t="s">
        <v>27</v>
      </c>
      <c r="L26" s="27"/>
    </row>
    <row r="27" spans="2:12" s="7" customFormat="1" ht="14.45" customHeight="1" x14ac:dyDescent="0.2">
      <c r="B27" s="69"/>
      <c r="E27" s="212" t="s">
        <v>1</v>
      </c>
      <c r="F27" s="212"/>
      <c r="G27" s="212"/>
      <c r="H27" s="212"/>
      <c r="L27" s="69"/>
    </row>
    <row r="28" spans="2:12" s="1" customFormat="1" ht="6.95" customHeight="1" x14ac:dyDescent="0.2">
      <c r="B28" s="27"/>
      <c r="L28" s="27"/>
    </row>
    <row r="29" spans="2:12" s="1" customFormat="1" ht="6.95" customHeight="1" x14ac:dyDescent="0.2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 x14ac:dyDescent="0.2">
      <c r="B30" s="27"/>
      <c r="D30" s="70" t="s">
        <v>28</v>
      </c>
      <c r="J30" s="58">
        <f>ROUND(J121, 2)</f>
        <v>0</v>
      </c>
      <c r="L30" s="27"/>
    </row>
    <row r="31" spans="2:12" s="1" customFormat="1" ht="6.95" customHeight="1" x14ac:dyDescent="0.2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 x14ac:dyDescent="0.2">
      <c r="B32" s="27"/>
      <c r="F32" s="30" t="s">
        <v>30</v>
      </c>
      <c r="I32" s="30" t="s">
        <v>29</v>
      </c>
      <c r="J32" s="30" t="s">
        <v>31</v>
      </c>
      <c r="L32" s="27"/>
    </row>
    <row r="33" spans="2:12" s="1" customFormat="1" ht="14.45" customHeight="1" x14ac:dyDescent="0.2">
      <c r="B33" s="27"/>
      <c r="D33" s="71" t="s">
        <v>32</v>
      </c>
      <c r="E33" s="24" t="s">
        <v>33</v>
      </c>
      <c r="F33" s="72">
        <f>ROUND((SUM(BE121:BE162)),  2)</f>
        <v>0</v>
      </c>
      <c r="I33" s="73">
        <v>0.21</v>
      </c>
      <c r="J33" s="72">
        <f>ROUND(((SUM(BE121:BE162))*I33),  2)</f>
        <v>0</v>
      </c>
      <c r="L33" s="27"/>
    </row>
    <row r="34" spans="2:12" s="1" customFormat="1" ht="14.45" customHeight="1" x14ac:dyDescent="0.2">
      <c r="B34" s="27"/>
      <c r="E34" s="24" t="s">
        <v>34</v>
      </c>
      <c r="F34" s="72">
        <f>ROUND((SUM(BF121:BF162)),  2)</f>
        <v>0</v>
      </c>
      <c r="I34" s="73">
        <v>0.12</v>
      </c>
      <c r="J34" s="72">
        <f>ROUND(((SUM(BF121:BF162))*I34),  2)</f>
        <v>0</v>
      </c>
      <c r="L34" s="27"/>
    </row>
    <row r="35" spans="2:12" s="1" customFormat="1" ht="14.45" hidden="1" customHeight="1" x14ac:dyDescent="0.2">
      <c r="B35" s="27"/>
      <c r="E35" s="24" t="s">
        <v>35</v>
      </c>
      <c r="F35" s="72">
        <f>ROUND((SUM(BG121:BG162)),  2)</f>
        <v>0</v>
      </c>
      <c r="I35" s="73">
        <v>0.21</v>
      </c>
      <c r="J35" s="72">
        <f>0</f>
        <v>0</v>
      </c>
      <c r="L35" s="27"/>
    </row>
    <row r="36" spans="2:12" s="1" customFormat="1" ht="14.45" hidden="1" customHeight="1" x14ac:dyDescent="0.2">
      <c r="B36" s="27"/>
      <c r="E36" s="24" t="s">
        <v>36</v>
      </c>
      <c r="F36" s="72">
        <f>ROUND((SUM(BH121:BH162)),  2)</f>
        <v>0</v>
      </c>
      <c r="I36" s="73">
        <v>0.15</v>
      </c>
      <c r="J36" s="72">
        <f>0</f>
        <v>0</v>
      </c>
      <c r="L36" s="27"/>
    </row>
    <row r="37" spans="2:12" s="1" customFormat="1" ht="14.45" hidden="1" customHeight="1" x14ac:dyDescent="0.2">
      <c r="B37" s="27"/>
      <c r="E37" s="24" t="s">
        <v>37</v>
      </c>
      <c r="F37" s="72">
        <f>ROUND((SUM(BI121:BI162)),  2)</f>
        <v>0</v>
      </c>
      <c r="I37" s="73">
        <v>0</v>
      </c>
      <c r="J37" s="72">
        <f>0</f>
        <v>0</v>
      </c>
      <c r="L37" s="27"/>
    </row>
    <row r="38" spans="2:12" s="1" customFormat="1" ht="6.95" customHeight="1" x14ac:dyDescent="0.2">
      <c r="B38" s="27"/>
      <c r="L38" s="27"/>
    </row>
    <row r="39" spans="2:12" s="1" customFormat="1" ht="25.35" customHeight="1" x14ac:dyDescent="0.2">
      <c r="B39" s="27"/>
      <c r="C39" s="74"/>
      <c r="D39" s="75" t="s">
        <v>38</v>
      </c>
      <c r="E39" s="49"/>
      <c r="F39" s="49"/>
      <c r="G39" s="76" t="s">
        <v>39</v>
      </c>
      <c r="H39" s="77" t="s">
        <v>40</v>
      </c>
      <c r="I39" s="49"/>
      <c r="J39" s="78">
        <f>SUM(J30:J37)</f>
        <v>0</v>
      </c>
      <c r="K39" s="79"/>
      <c r="L39" s="27"/>
    </row>
    <row r="40" spans="2:12" s="1" customFormat="1" ht="14.45" customHeight="1" x14ac:dyDescent="0.2">
      <c r="B40" s="27"/>
      <c r="L40" s="27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27"/>
      <c r="D61" s="38" t="s">
        <v>43</v>
      </c>
      <c r="E61" s="29"/>
      <c r="F61" s="80" t="s">
        <v>44</v>
      </c>
      <c r="G61" s="38" t="s">
        <v>43</v>
      </c>
      <c r="H61" s="29"/>
      <c r="I61" s="29"/>
      <c r="J61" s="81" t="s">
        <v>44</v>
      </c>
      <c r="K61" s="29"/>
      <c r="L61" s="27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27"/>
      <c r="D65" s="36" t="s">
        <v>45</v>
      </c>
      <c r="E65" s="37"/>
      <c r="F65" s="37"/>
      <c r="G65" s="198" t="s">
        <v>46</v>
      </c>
      <c r="H65" s="199"/>
      <c r="I65" s="199"/>
      <c r="J65" s="199"/>
      <c r="K65" s="199"/>
      <c r="L65" s="27"/>
    </row>
    <row r="66" spans="2:12" x14ac:dyDescent="0.2">
      <c r="B66" s="19"/>
      <c r="G66" s="195"/>
      <c r="H66" s="195"/>
      <c r="I66" s="195"/>
      <c r="J66" s="195"/>
      <c r="K66" s="195"/>
      <c r="L66" s="19"/>
    </row>
    <row r="67" spans="2:12" x14ac:dyDescent="0.2">
      <c r="B67" s="19"/>
      <c r="G67" s="195"/>
      <c r="H67" s="195"/>
      <c r="I67" s="195"/>
      <c r="J67" s="195"/>
      <c r="K67" s="195"/>
      <c r="L67" s="19"/>
    </row>
    <row r="68" spans="2:12" x14ac:dyDescent="0.2">
      <c r="B68" s="19"/>
      <c r="G68" s="195"/>
      <c r="H68" s="195"/>
      <c r="I68" s="195"/>
      <c r="J68" s="195"/>
      <c r="K68" s="195"/>
      <c r="L68" s="19"/>
    </row>
    <row r="69" spans="2:12" x14ac:dyDescent="0.2">
      <c r="B69" s="19"/>
      <c r="G69" s="195"/>
      <c r="H69" s="195"/>
      <c r="I69" s="195"/>
      <c r="J69" s="195"/>
      <c r="K69" s="195"/>
      <c r="L69" s="19"/>
    </row>
    <row r="70" spans="2:12" x14ac:dyDescent="0.2">
      <c r="B70" s="19"/>
      <c r="G70" s="195"/>
      <c r="H70" s="195"/>
      <c r="I70" s="195"/>
      <c r="J70" s="195"/>
      <c r="K70" s="195"/>
      <c r="L70" s="19"/>
    </row>
    <row r="71" spans="2:12" x14ac:dyDescent="0.2">
      <c r="B71" s="19"/>
      <c r="G71" s="195"/>
      <c r="H71" s="195"/>
      <c r="I71" s="195"/>
      <c r="J71" s="195"/>
      <c r="K71" s="195"/>
      <c r="L71" s="19"/>
    </row>
    <row r="72" spans="2:12" x14ac:dyDescent="0.2">
      <c r="B72" s="19"/>
      <c r="G72" s="195"/>
      <c r="H72" s="195"/>
      <c r="I72" s="195"/>
      <c r="J72" s="195"/>
      <c r="K72" s="195"/>
      <c r="L72" s="19"/>
    </row>
    <row r="73" spans="2:12" x14ac:dyDescent="0.2">
      <c r="B73" s="19"/>
      <c r="G73" s="195"/>
      <c r="H73" s="195"/>
      <c r="I73" s="195"/>
      <c r="J73" s="195"/>
      <c r="K73" s="195"/>
      <c r="L73" s="19"/>
    </row>
    <row r="74" spans="2:12" x14ac:dyDescent="0.2">
      <c r="B74" s="19"/>
      <c r="G74" s="195"/>
      <c r="H74" s="195"/>
      <c r="I74" s="195"/>
      <c r="J74" s="195"/>
      <c r="K74" s="195"/>
      <c r="L74" s="19"/>
    </row>
    <row r="75" spans="2:12" x14ac:dyDescent="0.2">
      <c r="B75" s="19"/>
      <c r="G75" s="195"/>
      <c r="H75" s="195"/>
      <c r="I75" s="195"/>
      <c r="J75" s="195"/>
      <c r="K75" s="195"/>
      <c r="L75" s="19"/>
    </row>
    <row r="76" spans="2:12" s="1" customFormat="1" ht="12.75" x14ac:dyDescent="0.2">
      <c r="B76" s="27"/>
      <c r="D76" s="38" t="s">
        <v>43</v>
      </c>
      <c r="E76" s="29"/>
      <c r="F76" s="80" t="s">
        <v>44</v>
      </c>
      <c r="G76" s="200" t="s">
        <v>43</v>
      </c>
      <c r="H76" s="201"/>
      <c r="I76" s="201"/>
      <c r="J76" s="202" t="s">
        <v>44</v>
      </c>
      <c r="K76" s="201"/>
      <c r="L76" s="27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 x14ac:dyDescent="0.2">
      <c r="B82" s="27"/>
      <c r="C82" s="20" t="s">
        <v>85</v>
      </c>
      <c r="L82" s="27"/>
    </row>
    <row r="83" spans="2:47" s="1" customFormat="1" ht="6.95" customHeight="1" x14ac:dyDescent="0.2">
      <c r="B83" s="27"/>
      <c r="L83" s="27"/>
    </row>
    <row r="84" spans="2:47" s="1" customFormat="1" ht="12" customHeight="1" x14ac:dyDescent="0.2">
      <c r="B84" s="27"/>
      <c r="C84" s="24" t="s">
        <v>14</v>
      </c>
      <c r="L84" s="27"/>
    </row>
    <row r="85" spans="2:47" s="1" customFormat="1" ht="27" customHeight="1" x14ac:dyDescent="0.2">
      <c r="B85" s="27"/>
      <c r="E85" s="245" t="str">
        <f>E7</f>
        <v>Výstavba chodníku v ulici Průběžná a Oskořínská v obci Chleby</v>
      </c>
      <c r="F85" s="246"/>
      <c r="G85" s="246"/>
      <c r="H85" s="246"/>
      <c r="L85" s="27"/>
    </row>
    <row r="86" spans="2:47" s="1" customFormat="1" ht="12" customHeight="1" x14ac:dyDescent="0.2">
      <c r="B86" s="27"/>
      <c r="C86" s="24" t="s">
        <v>83</v>
      </c>
      <c r="L86" s="27"/>
    </row>
    <row r="87" spans="2:47" s="1" customFormat="1" ht="15.6" customHeight="1" x14ac:dyDescent="0.2">
      <c r="B87" s="27"/>
      <c r="E87" s="242" t="str">
        <f>E9</f>
        <v>02 - Neuznatelné náklady</v>
      </c>
      <c r="F87" s="244"/>
      <c r="G87" s="244"/>
      <c r="H87" s="244"/>
      <c r="L87" s="27"/>
    </row>
    <row r="88" spans="2:47" s="1" customFormat="1" ht="6.95" customHeight="1" x14ac:dyDescent="0.2">
      <c r="B88" s="27"/>
      <c r="L88" s="27"/>
    </row>
    <row r="89" spans="2:47" s="1" customFormat="1" ht="12" customHeight="1" x14ac:dyDescent="0.2">
      <c r="B89" s="27"/>
      <c r="C89" s="24" t="s">
        <v>17</v>
      </c>
      <c r="F89" s="22" t="str">
        <f>F12</f>
        <v>Chleby</v>
      </c>
      <c r="I89" s="24" t="s">
        <v>19</v>
      </c>
      <c r="J89" s="47">
        <f>IF(J12="","",J12)</f>
        <v>45345</v>
      </c>
      <c r="L89" s="27"/>
    </row>
    <row r="90" spans="2:47" s="1" customFormat="1" ht="6.95" customHeight="1" x14ac:dyDescent="0.2">
      <c r="B90" s="27"/>
      <c r="L90" s="27"/>
    </row>
    <row r="91" spans="2:47" s="1" customFormat="1" ht="15.6" customHeight="1" x14ac:dyDescent="0.2">
      <c r="B91" s="27"/>
      <c r="C91" s="24" t="s">
        <v>20</v>
      </c>
      <c r="F91" s="22" t="str">
        <f>E15</f>
        <v>Obec Chleby, Průběžná 100, 289 31 Chleby</v>
      </c>
      <c r="I91" s="24" t="s">
        <v>24</v>
      </c>
      <c r="J91" s="25" t="str">
        <f>E21</f>
        <v>Ing. Hynek Seiner</v>
      </c>
      <c r="L91" s="27"/>
    </row>
    <row r="92" spans="2:47" s="1" customFormat="1" ht="15.6" customHeight="1" x14ac:dyDescent="0.2">
      <c r="B92" s="27"/>
      <c r="C92" s="24" t="s">
        <v>23</v>
      </c>
      <c r="F92" s="22" t="str">
        <f>IF(E18="","",E18)</f>
        <v/>
      </c>
      <c r="I92" s="24" t="s">
        <v>26</v>
      </c>
      <c r="J92" s="25" t="str">
        <f>E24</f>
        <v>Filip Michl</v>
      </c>
      <c r="L92" s="27"/>
    </row>
    <row r="93" spans="2:47" s="1" customFormat="1" ht="10.35" customHeight="1" x14ac:dyDescent="0.2">
      <c r="B93" s="27"/>
      <c r="L93" s="27"/>
    </row>
    <row r="94" spans="2:47" s="1" customFormat="1" ht="29.25" customHeight="1" x14ac:dyDescent="0.2">
      <c r="B94" s="27"/>
      <c r="C94" s="82" t="s">
        <v>86</v>
      </c>
      <c r="D94" s="74"/>
      <c r="E94" s="74"/>
      <c r="F94" s="74"/>
      <c r="G94" s="74"/>
      <c r="H94" s="74"/>
      <c r="I94" s="74"/>
      <c r="J94" s="83" t="s">
        <v>87</v>
      </c>
      <c r="K94" s="74"/>
      <c r="L94" s="27"/>
    </row>
    <row r="95" spans="2:47" s="1" customFormat="1" ht="10.35" customHeight="1" x14ac:dyDescent="0.2">
      <c r="B95" s="27"/>
      <c r="L95" s="27"/>
    </row>
    <row r="96" spans="2:47" s="1" customFormat="1" ht="22.9" customHeight="1" x14ac:dyDescent="0.2">
      <c r="B96" s="27"/>
      <c r="C96" s="84" t="s">
        <v>88</v>
      </c>
      <c r="J96" s="58">
        <f>J121</f>
        <v>0</v>
      </c>
      <c r="L96" s="27"/>
      <c r="AU96" s="16" t="s">
        <v>89</v>
      </c>
    </row>
    <row r="97" spans="2:12" s="8" customFormat="1" ht="24.95" customHeight="1" x14ac:dyDescent="0.2">
      <c r="B97" s="85"/>
      <c r="D97" s="86" t="s">
        <v>90</v>
      </c>
      <c r="E97" s="87"/>
      <c r="F97" s="87"/>
      <c r="G97" s="87"/>
      <c r="H97" s="87"/>
      <c r="I97" s="87"/>
      <c r="J97" s="88">
        <f>J122</f>
        <v>0</v>
      </c>
      <c r="L97" s="85"/>
    </row>
    <row r="98" spans="2:12" s="9" customFormat="1" ht="19.899999999999999" customHeight="1" x14ac:dyDescent="0.2">
      <c r="B98" s="89"/>
      <c r="D98" s="90" t="s">
        <v>91</v>
      </c>
      <c r="E98" s="91"/>
      <c r="F98" s="91"/>
      <c r="G98" s="91"/>
      <c r="H98" s="91"/>
      <c r="I98" s="91"/>
      <c r="J98" s="92">
        <f>J123</f>
        <v>0</v>
      </c>
      <c r="L98" s="89"/>
    </row>
    <row r="99" spans="2:12" s="9" customFormat="1" ht="19.899999999999999" customHeight="1" x14ac:dyDescent="0.2">
      <c r="B99" s="89"/>
      <c r="D99" s="90" t="s">
        <v>92</v>
      </c>
      <c r="E99" s="91"/>
      <c r="F99" s="91"/>
      <c r="G99" s="91"/>
      <c r="H99" s="91"/>
      <c r="I99" s="91"/>
      <c r="J99" s="92">
        <f>J129</f>
        <v>0</v>
      </c>
      <c r="L99" s="89"/>
    </row>
    <row r="100" spans="2:12" s="9" customFormat="1" ht="19.899999999999999" customHeight="1" x14ac:dyDescent="0.2">
      <c r="B100" s="89"/>
      <c r="D100" s="90" t="s">
        <v>338</v>
      </c>
      <c r="E100" s="91"/>
      <c r="F100" s="91"/>
      <c r="G100" s="91"/>
      <c r="H100" s="91"/>
      <c r="I100" s="91"/>
      <c r="J100" s="92">
        <f>J143</f>
        <v>0</v>
      </c>
      <c r="L100" s="89"/>
    </row>
    <row r="101" spans="2:12" s="9" customFormat="1" ht="19.899999999999999" customHeight="1" x14ac:dyDescent="0.2">
      <c r="B101" s="89"/>
      <c r="D101" s="90" t="s">
        <v>101</v>
      </c>
      <c r="E101" s="91"/>
      <c r="F101" s="91"/>
      <c r="G101" s="91"/>
      <c r="H101" s="91"/>
      <c r="I101" s="91"/>
      <c r="J101" s="92">
        <f>J159</f>
        <v>0</v>
      </c>
      <c r="L101" s="89"/>
    </row>
    <row r="102" spans="2:12" s="1" customFormat="1" ht="21.75" customHeight="1" x14ac:dyDescent="0.2">
      <c r="B102" s="27"/>
      <c r="L102" s="27"/>
    </row>
    <row r="103" spans="2:12" s="1" customFormat="1" ht="6.95" customHeight="1" x14ac:dyDescent="0.2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12" s="1" customFormat="1" ht="6.95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12" s="1" customFormat="1" ht="24.95" customHeight="1" x14ac:dyDescent="0.2">
      <c r="B108" s="27"/>
      <c r="C108" s="20" t="s">
        <v>103</v>
      </c>
      <c r="L108" s="27"/>
    </row>
    <row r="109" spans="2:12" s="1" customFormat="1" ht="6.95" customHeight="1" x14ac:dyDescent="0.2">
      <c r="B109" s="27"/>
      <c r="L109" s="27"/>
    </row>
    <row r="110" spans="2:12" s="1" customFormat="1" ht="12" customHeight="1" x14ac:dyDescent="0.2">
      <c r="B110" s="27"/>
      <c r="C110" s="24" t="s">
        <v>14</v>
      </c>
      <c r="L110" s="27"/>
    </row>
    <row r="111" spans="2:12" s="1" customFormat="1" ht="27" customHeight="1" x14ac:dyDescent="0.2">
      <c r="B111" s="27"/>
      <c r="E111" s="245" t="str">
        <f>E7</f>
        <v>Výstavba chodníku v ulici Průběžná a Oskořínská v obci Chleby</v>
      </c>
      <c r="F111" s="245"/>
      <c r="G111" s="245"/>
      <c r="H111" s="245"/>
      <c r="L111" s="27"/>
    </row>
    <row r="112" spans="2:12" s="1" customFormat="1" ht="12" customHeight="1" x14ac:dyDescent="0.2">
      <c r="B112" s="27"/>
      <c r="C112" s="24" t="s">
        <v>83</v>
      </c>
      <c r="L112" s="27"/>
    </row>
    <row r="113" spans="2:67" s="1" customFormat="1" ht="15.6" customHeight="1" x14ac:dyDescent="0.2">
      <c r="B113" s="27"/>
      <c r="E113" s="242" t="str">
        <f>E9</f>
        <v>02 - Neuznatelné náklady</v>
      </c>
      <c r="F113" s="242"/>
      <c r="G113" s="242"/>
      <c r="H113" s="242"/>
      <c r="L113" s="27"/>
    </row>
    <row r="114" spans="2:67" s="1" customFormat="1" ht="6.95" customHeight="1" x14ac:dyDescent="0.2">
      <c r="B114" s="27"/>
      <c r="L114" s="27"/>
    </row>
    <row r="115" spans="2:67" s="1" customFormat="1" ht="12" customHeight="1" x14ac:dyDescent="0.2">
      <c r="B115" s="27"/>
      <c r="C115" s="24" t="s">
        <v>17</v>
      </c>
      <c r="F115" s="22" t="str">
        <f>F12</f>
        <v>Chleby</v>
      </c>
      <c r="I115" s="24" t="s">
        <v>19</v>
      </c>
      <c r="J115" s="47">
        <f>IF(J12="","",J12)</f>
        <v>45345</v>
      </c>
      <c r="L115" s="27"/>
    </row>
    <row r="116" spans="2:67" s="1" customFormat="1" ht="6.95" customHeight="1" x14ac:dyDescent="0.2">
      <c r="B116" s="27"/>
      <c r="L116" s="27"/>
    </row>
    <row r="117" spans="2:67" s="1" customFormat="1" ht="15.6" customHeight="1" x14ac:dyDescent="0.2">
      <c r="B117" s="27"/>
      <c r="C117" s="24" t="s">
        <v>20</v>
      </c>
      <c r="F117" s="22" t="str">
        <f>E15</f>
        <v>Obec Chleby, Průběžná 100, 289 31 Chleby</v>
      </c>
      <c r="I117" s="24" t="s">
        <v>24</v>
      </c>
      <c r="J117" s="25" t="str">
        <f>E21</f>
        <v>Ing. Hynek Seiner</v>
      </c>
      <c r="L117" s="27"/>
    </row>
    <row r="118" spans="2:67" s="1" customFormat="1" ht="15.6" customHeight="1" x14ac:dyDescent="0.2">
      <c r="B118" s="27"/>
      <c r="C118" s="24" t="s">
        <v>23</v>
      </c>
      <c r="F118" s="22" t="str">
        <f>IF(E18="","",E18)</f>
        <v/>
      </c>
      <c r="I118" s="24" t="s">
        <v>26</v>
      </c>
      <c r="J118" s="25" t="str">
        <f>E24</f>
        <v>Filip Michl</v>
      </c>
      <c r="L118" s="27"/>
    </row>
    <row r="119" spans="2:67" s="1" customFormat="1" ht="10.35" customHeight="1" x14ac:dyDescent="0.2">
      <c r="B119" s="27"/>
      <c r="L119" s="27"/>
    </row>
    <row r="120" spans="2:67" s="10" customFormat="1" ht="29.25" customHeight="1" x14ac:dyDescent="0.2">
      <c r="B120" s="93"/>
      <c r="C120" s="94" t="s">
        <v>104</v>
      </c>
      <c r="D120" s="95" t="s">
        <v>53</v>
      </c>
      <c r="E120" s="95" t="s">
        <v>49</v>
      </c>
      <c r="F120" s="95" t="s">
        <v>50</v>
      </c>
      <c r="G120" s="95" t="s">
        <v>105</v>
      </c>
      <c r="H120" s="95" t="s">
        <v>106</v>
      </c>
      <c r="I120" s="95" t="s">
        <v>107</v>
      </c>
      <c r="J120" s="95" t="s">
        <v>87</v>
      </c>
      <c r="K120" s="96" t="s">
        <v>108</v>
      </c>
      <c r="L120" s="93"/>
      <c r="M120" s="51" t="s">
        <v>1</v>
      </c>
      <c r="N120" s="52" t="s">
        <v>32</v>
      </c>
      <c r="O120" s="52" t="s">
        <v>109</v>
      </c>
      <c r="P120" s="52" t="s">
        <v>110</v>
      </c>
      <c r="Q120" s="52" t="s">
        <v>111</v>
      </c>
      <c r="R120" s="52" t="s">
        <v>112</v>
      </c>
      <c r="S120" s="52" t="s">
        <v>113</v>
      </c>
      <c r="T120" s="53" t="s">
        <v>114</v>
      </c>
    </row>
    <row r="121" spans="2:67" s="1" customFormat="1" ht="22.9" customHeight="1" x14ac:dyDescent="0.25">
      <c r="B121" s="27"/>
      <c r="C121" s="56" t="s">
        <v>115</v>
      </c>
      <c r="J121" s="164">
        <f>BK121</f>
        <v>0</v>
      </c>
      <c r="L121" s="27"/>
      <c r="M121" s="54"/>
      <c r="N121" s="48"/>
      <c r="O121" s="48"/>
      <c r="P121" s="97">
        <f>P122</f>
        <v>488.23053400000003</v>
      </c>
      <c r="Q121" s="48"/>
      <c r="R121" s="97">
        <f>R122</f>
        <v>543.02327500000001</v>
      </c>
      <c r="S121" s="48"/>
      <c r="T121" s="98">
        <f>T122</f>
        <v>0</v>
      </c>
      <c r="AT121" s="16" t="s">
        <v>67</v>
      </c>
      <c r="AU121" s="16" t="s">
        <v>89</v>
      </c>
      <c r="BK121" s="99">
        <f>BK122</f>
        <v>0</v>
      </c>
    </row>
    <row r="122" spans="2:67" s="11" customFormat="1" ht="25.9" customHeight="1" x14ac:dyDescent="0.2">
      <c r="B122" s="100"/>
      <c r="D122" s="101" t="s">
        <v>67</v>
      </c>
      <c r="E122" s="102" t="s">
        <v>116</v>
      </c>
      <c r="F122" s="102" t="s">
        <v>117</v>
      </c>
      <c r="J122" s="165">
        <f>BK122</f>
        <v>0</v>
      </c>
      <c r="L122" s="140"/>
      <c r="M122" s="103"/>
      <c r="P122" s="104">
        <f>P123+P129+P143+P159</f>
        <v>488.23053400000003</v>
      </c>
      <c r="R122" s="104">
        <f>R123+R129+R143+R159</f>
        <v>543.02327500000001</v>
      </c>
      <c r="T122" s="105">
        <f>T123+T129+T143+T159</f>
        <v>0</v>
      </c>
      <c r="AR122" s="101" t="s">
        <v>76</v>
      </c>
      <c r="AT122" s="106" t="s">
        <v>67</v>
      </c>
      <c r="AU122" s="106" t="s">
        <v>68</v>
      </c>
      <c r="AY122" s="101" t="s">
        <v>118</v>
      </c>
      <c r="BK122" s="107">
        <f>BK123+BK129+BK143+BK159</f>
        <v>0</v>
      </c>
    </row>
    <row r="123" spans="2:67" s="11" customFormat="1" ht="22.9" customHeight="1" x14ac:dyDescent="0.2">
      <c r="B123" s="100"/>
      <c r="D123" s="101" t="s">
        <v>67</v>
      </c>
      <c r="E123" s="108" t="s">
        <v>76</v>
      </c>
      <c r="F123" s="108" t="s">
        <v>119</v>
      </c>
      <c r="J123" s="166">
        <f>BK123</f>
        <v>0</v>
      </c>
      <c r="L123" s="140"/>
      <c r="M123" s="103"/>
      <c r="P123" s="104">
        <f>P128</f>
        <v>8.35</v>
      </c>
      <c r="R123" s="104">
        <f>R128</f>
        <v>0</v>
      </c>
      <c r="T123" s="105">
        <f>T128</f>
        <v>0</v>
      </c>
      <c r="AR123" s="101" t="s">
        <v>76</v>
      </c>
      <c r="AT123" s="106" t="s">
        <v>67</v>
      </c>
      <c r="AU123" s="106" t="s">
        <v>76</v>
      </c>
      <c r="AY123" s="101" t="s">
        <v>118</v>
      </c>
      <c r="BK123" s="107">
        <f>SUM(BK124:BK128)</f>
        <v>0</v>
      </c>
    </row>
    <row r="124" spans="2:67" s="1" customFormat="1" ht="24" x14ac:dyDescent="0.2">
      <c r="B124" s="109"/>
      <c r="C124" s="204" t="s">
        <v>76</v>
      </c>
      <c r="D124" s="204" t="s">
        <v>120</v>
      </c>
      <c r="E124" s="169" t="s">
        <v>121</v>
      </c>
      <c r="F124" s="148" t="s">
        <v>122</v>
      </c>
      <c r="G124" s="149" t="s">
        <v>123</v>
      </c>
      <c r="H124" s="150">
        <v>164</v>
      </c>
      <c r="I124" s="111"/>
      <c r="J124" s="167">
        <f>ROUND(I124*H124,2)</f>
        <v>0</v>
      </c>
      <c r="K124" s="110"/>
      <c r="L124" s="27"/>
      <c r="M124" s="112" t="s">
        <v>1</v>
      </c>
      <c r="N124" s="113" t="s">
        <v>33</v>
      </c>
      <c r="O124" s="114">
        <v>2.5000000000000001E-2</v>
      </c>
      <c r="P124" s="114">
        <f>O124*H124</f>
        <v>4.1000000000000005</v>
      </c>
      <c r="Q124" s="114">
        <v>0</v>
      </c>
      <c r="R124" s="114">
        <f>Q124*H124</f>
        <v>0</v>
      </c>
      <c r="S124" s="114">
        <v>0</v>
      </c>
      <c r="T124" s="115">
        <f>S124*H124</f>
        <v>0</v>
      </c>
      <c r="AR124" s="116" t="s">
        <v>124</v>
      </c>
      <c r="AT124" s="116" t="s">
        <v>120</v>
      </c>
      <c r="AU124" s="116" t="s">
        <v>78</v>
      </c>
      <c r="AY124" s="16" t="s">
        <v>118</v>
      </c>
      <c r="BE124" s="117">
        <f>IF(N124="základní",J124,0)</f>
        <v>0</v>
      </c>
      <c r="BF124" s="117">
        <f>IF(N124="snížená",J124,0)</f>
        <v>0</v>
      </c>
      <c r="BG124" s="117">
        <f>IF(N124="zákl. přenesená",J124,0)</f>
        <v>0</v>
      </c>
      <c r="BH124" s="117">
        <f>IF(N124="sníž. přenesená",J124,0)</f>
        <v>0</v>
      </c>
      <c r="BI124" s="117">
        <f>IF(N124="nulová",J124,0)</f>
        <v>0</v>
      </c>
      <c r="BJ124" s="16" t="s">
        <v>76</v>
      </c>
      <c r="BK124" s="117">
        <f>ROUND(I124*H124,2)</f>
        <v>0</v>
      </c>
      <c r="BL124" s="16" t="s">
        <v>124</v>
      </c>
      <c r="BM124" s="116" t="s">
        <v>339</v>
      </c>
      <c r="BO124" s="176"/>
    </row>
    <row r="125" spans="2:67" s="1" customFormat="1" ht="24" x14ac:dyDescent="0.2">
      <c r="B125" s="109"/>
      <c r="C125" s="204">
        <v>2</v>
      </c>
      <c r="D125" s="204" t="s">
        <v>120</v>
      </c>
      <c r="E125" s="169" t="s">
        <v>126</v>
      </c>
      <c r="F125" s="148" t="s">
        <v>127</v>
      </c>
      <c r="G125" s="149" t="s">
        <v>123</v>
      </c>
      <c r="H125" s="150">
        <v>164</v>
      </c>
      <c r="I125" s="111"/>
      <c r="J125" s="167">
        <f>ROUND(I125*H125,2)</f>
        <v>0</v>
      </c>
      <c r="K125" s="110"/>
      <c r="L125" s="27"/>
      <c r="M125" s="112" t="s">
        <v>1</v>
      </c>
      <c r="N125" s="113" t="s">
        <v>33</v>
      </c>
      <c r="O125" s="114">
        <v>2.5000000000000001E-2</v>
      </c>
      <c r="P125" s="114">
        <f>O125*H125</f>
        <v>4.1000000000000005</v>
      </c>
      <c r="Q125" s="114">
        <v>0</v>
      </c>
      <c r="R125" s="114">
        <f>Q125*H125</f>
        <v>0</v>
      </c>
      <c r="S125" s="114">
        <v>0</v>
      </c>
      <c r="T125" s="115">
        <f>S125*H125</f>
        <v>0</v>
      </c>
      <c r="AR125" s="116" t="s">
        <v>124</v>
      </c>
      <c r="AT125" s="116" t="s">
        <v>120</v>
      </c>
      <c r="AU125" s="116" t="s">
        <v>78</v>
      </c>
      <c r="AY125" s="16" t="s">
        <v>118</v>
      </c>
      <c r="BE125" s="117">
        <f>IF(N125="základní",J125,0)</f>
        <v>0</v>
      </c>
      <c r="BF125" s="117">
        <f>IF(N125="snížená",J125,0)</f>
        <v>0</v>
      </c>
      <c r="BG125" s="117">
        <f>IF(N125="zákl. přenesená",J125,0)</f>
        <v>0</v>
      </c>
      <c r="BH125" s="117">
        <f>IF(N125="sníž. přenesená",J125,0)</f>
        <v>0</v>
      </c>
      <c r="BI125" s="117">
        <f>IF(N125="nulová",J125,0)</f>
        <v>0</v>
      </c>
      <c r="BJ125" s="16" t="s">
        <v>76</v>
      </c>
      <c r="BK125" s="117">
        <f>ROUND(I125*H125,2)</f>
        <v>0</v>
      </c>
      <c r="BL125" s="16" t="s">
        <v>124</v>
      </c>
      <c r="BM125" s="116" t="s">
        <v>339</v>
      </c>
      <c r="BO125" s="176"/>
    </row>
    <row r="126" spans="2:67" s="1" customFormat="1" ht="24" x14ac:dyDescent="0.2">
      <c r="B126" s="109"/>
      <c r="C126" s="204">
        <v>3</v>
      </c>
      <c r="D126" s="204" t="s">
        <v>120</v>
      </c>
      <c r="E126" s="169" t="s">
        <v>133</v>
      </c>
      <c r="F126" s="148" t="s">
        <v>134</v>
      </c>
      <c r="G126" s="149" t="s">
        <v>135</v>
      </c>
      <c r="H126" s="150">
        <v>74</v>
      </c>
      <c r="I126" s="111"/>
      <c r="J126" s="167">
        <f>ROUND(I126*H126,2)</f>
        <v>0</v>
      </c>
      <c r="K126" s="110"/>
      <c r="L126" s="27"/>
      <c r="M126" s="112" t="s">
        <v>1</v>
      </c>
      <c r="N126" s="113" t="s">
        <v>33</v>
      </c>
      <c r="O126" s="114">
        <v>2.5000000000000001E-2</v>
      </c>
      <c r="P126" s="114">
        <f>O126*H126</f>
        <v>1.85</v>
      </c>
      <c r="Q126" s="114">
        <v>0</v>
      </c>
      <c r="R126" s="114">
        <f>Q126*H126</f>
        <v>0</v>
      </c>
      <c r="S126" s="114">
        <v>0</v>
      </c>
      <c r="T126" s="115">
        <f>S126*H126</f>
        <v>0</v>
      </c>
      <c r="AR126" s="116" t="s">
        <v>124</v>
      </c>
      <c r="AT126" s="116" t="s">
        <v>120</v>
      </c>
      <c r="AU126" s="116" t="s">
        <v>78</v>
      </c>
      <c r="AY126" s="16" t="s">
        <v>118</v>
      </c>
      <c r="BE126" s="117">
        <f>IF(N126="základní",J126,0)</f>
        <v>0</v>
      </c>
      <c r="BF126" s="117">
        <f>IF(N126="snížená",J126,0)</f>
        <v>0</v>
      </c>
      <c r="BG126" s="117">
        <f>IF(N126="zákl. přenesená",J126,0)</f>
        <v>0</v>
      </c>
      <c r="BH126" s="117">
        <f>IF(N126="sníž. přenesená",J126,0)</f>
        <v>0</v>
      </c>
      <c r="BI126" s="117">
        <f>IF(N126="nulová",J126,0)</f>
        <v>0</v>
      </c>
      <c r="BJ126" s="16" t="s">
        <v>76</v>
      </c>
      <c r="BK126" s="117">
        <f>ROUND(I126*H126,2)</f>
        <v>0</v>
      </c>
      <c r="BL126" s="16" t="s">
        <v>124</v>
      </c>
      <c r="BM126" s="116" t="s">
        <v>339</v>
      </c>
      <c r="BO126" s="176"/>
    </row>
    <row r="127" spans="2:67" s="1" customFormat="1" ht="36" x14ac:dyDescent="0.2">
      <c r="B127" s="109"/>
      <c r="C127" s="204">
        <v>4</v>
      </c>
      <c r="D127" s="204" t="s">
        <v>120</v>
      </c>
      <c r="E127" s="169" t="s">
        <v>138</v>
      </c>
      <c r="F127" s="148" t="s">
        <v>139</v>
      </c>
      <c r="G127" s="149" t="s">
        <v>135</v>
      </c>
      <c r="H127" s="150">
        <v>74</v>
      </c>
      <c r="I127" s="111"/>
      <c r="J127" s="167">
        <f>ROUND(I127*H127,2)</f>
        <v>0</v>
      </c>
      <c r="K127" s="110"/>
      <c r="L127" s="27"/>
      <c r="M127" s="112" t="s">
        <v>1</v>
      </c>
      <c r="N127" s="113" t="s">
        <v>33</v>
      </c>
      <c r="O127" s="114">
        <v>2.5000000000000001E-2</v>
      </c>
      <c r="P127" s="114">
        <f>O127*H127</f>
        <v>1.85</v>
      </c>
      <c r="Q127" s="114">
        <v>0</v>
      </c>
      <c r="R127" s="114">
        <f>Q127*H127</f>
        <v>0</v>
      </c>
      <c r="S127" s="114">
        <v>0</v>
      </c>
      <c r="T127" s="115">
        <f>S127*H127</f>
        <v>0</v>
      </c>
      <c r="AR127" s="116" t="s">
        <v>124</v>
      </c>
      <c r="AT127" s="116" t="s">
        <v>120</v>
      </c>
      <c r="AU127" s="116" t="s">
        <v>78</v>
      </c>
      <c r="AY127" s="16" t="s">
        <v>118</v>
      </c>
      <c r="BE127" s="117">
        <f>IF(N127="základní",J127,0)</f>
        <v>0</v>
      </c>
      <c r="BF127" s="117">
        <f>IF(N127="snížená",J127,0)</f>
        <v>0</v>
      </c>
      <c r="BG127" s="117">
        <f>IF(N127="zákl. přenesená",J127,0)</f>
        <v>0</v>
      </c>
      <c r="BH127" s="117">
        <f>IF(N127="sníž. přenesená",J127,0)</f>
        <v>0</v>
      </c>
      <c r="BI127" s="117">
        <f>IF(N127="nulová",J127,0)</f>
        <v>0</v>
      </c>
      <c r="BJ127" s="16" t="s">
        <v>76</v>
      </c>
      <c r="BK127" s="117">
        <f>ROUND(I127*H127,2)</f>
        <v>0</v>
      </c>
      <c r="BL127" s="16" t="s">
        <v>124</v>
      </c>
      <c r="BM127" s="116" t="s">
        <v>339</v>
      </c>
      <c r="BO127" s="176"/>
    </row>
    <row r="128" spans="2:67" s="1" customFormat="1" ht="24" x14ac:dyDescent="0.2">
      <c r="B128" s="109"/>
      <c r="C128" s="204">
        <v>5</v>
      </c>
      <c r="D128" s="204" t="s">
        <v>120</v>
      </c>
      <c r="E128" s="169" t="s">
        <v>177</v>
      </c>
      <c r="F128" s="148" t="s">
        <v>178</v>
      </c>
      <c r="G128" s="149" t="s">
        <v>123</v>
      </c>
      <c r="H128" s="150">
        <v>334</v>
      </c>
      <c r="I128" s="111"/>
      <c r="J128" s="167">
        <f>ROUND(I128*H128,2)</f>
        <v>0</v>
      </c>
      <c r="K128" s="110"/>
      <c r="L128" s="27"/>
      <c r="M128" s="112" t="s">
        <v>1</v>
      </c>
      <c r="N128" s="113" t="s">
        <v>33</v>
      </c>
      <c r="O128" s="114">
        <v>2.5000000000000001E-2</v>
      </c>
      <c r="P128" s="114">
        <f>O128*H128</f>
        <v>8.35</v>
      </c>
      <c r="Q128" s="114">
        <v>0</v>
      </c>
      <c r="R128" s="114">
        <f>Q128*H128</f>
        <v>0</v>
      </c>
      <c r="S128" s="114">
        <v>0</v>
      </c>
      <c r="T128" s="115">
        <f>S128*H128</f>
        <v>0</v>
      </c>
      <c r="AR128" s="116" t="s">
        <v>124</v>
      </c>
      <c r="AT128" s="116" t="s">
        <v>120</v>
      </c>
      <c r="AU128" s="116" t="s">
        <v>78</v>
      </c>
      <c r="AY128" s="16" t="s">
        <v>118</v>
      </c>
      <c r="BE128" s="117">
        <f>IF(N128="základní",J128,0)</f>
        <v>0</v>
      </c>
      <c r="BF128" s="117">
        <f>IF(N128="snížená",J128,0)</f>
        <v>0</v>
      </c>
      <c r="BG128" s="117">
        <f>IF(N128="zákl. přenesená",J128,0)</f>
        <v>0</v>
      </c>
      <c r="BH128" s="117">
        <f>IF(N128="sníž. přenesená",J128,0)</f>
        <v>0</v>
      </c>
      <c r="BI128" s="117">
        <f>IF(N128="nulová",J128,0)</f>
        <v>0</v>
      </c>
      <c r="BJ128" s="16" t="s">
        <v>76</v>
      </c>
      <c r="BK128" s="117">
        <f>ROUND(I128*H128,2)</f>
        <v>0</v>
      </c>
      <c r="BL128" s="16" t="s">
        <v>124</v>
      </c>
      <c r="BM128" s="116" t="s">
        <v>339</v>
      </c>
      <c r="BO128" s="176"/>
    </row>
    <row r="129" spans="2:67" s="11" customFormat="1" ht="12.75" x14ac:dyDescent="0.2">
      <c r="B129" s="100"/>
      <c r="D129" s="101" t="s">
        <v>67</v>
      </c>
      <c r="E129" s="108" t="s">
        <v>137</v>
      </c>
      <c r="F129" s="108" t="s">
        <v>155</v>
      </c>
      <c r="I129" s="144"/>
      <c r="J129" s="166">
        <f>BK129</f>
        <v>0</v>
      </c>
      <c r="L129" s="140"/>
      <c r="M129" s="103"/>
      <c r="P129" s="104">
        <f>SUM(P130:P141)</f>
        <v>195.96000000000004</v>
      </c>
      <c r="R129" s="104">
        <f>SUM(R130:R141)</f>
        <v>403.90975000000003</v>
      </c>
      <c r="T129" s="105">
        <f>SUM(T130:T141)</f>
        <v>0</v>
      </c>
      <c r="AR129" s="101" t="s">
        <v>76</v>
      </c>
      <c r="AT129" s="106" t="s">
        <v>67</v>
      </c>
      <c r="AU129" s="106" t="s">
        <v>76</v>
      </c>
      <c r="AY129" s="101" t="s">
        <v>118</v>
      </c>
      <c r="BK129" s="107">
        <f>SUM(BK130:BK142)</f>
        <v>0</v>
      </c>
    </row>
    <row r="130" spans="2:67" s="1" customFormat="1" ht="12" x14ac:dyDescent="0.2">
      <c r="B130" s="109"/>
      <c r="C130" s="204">
        <v>6</v>
      </c>
      <c r="D130" s="204" t="s">
        <v>120</v>
      </c>
      <c r="E130" s="169" t="s">
        <v>163</v>
      </c>
      <c r="F130" s="148" t="s">
        <v>164</v>
      </c>
      <c r="G130" s="149" t="s">
        <v>123</v>
      </c>
      <c r="H130" s="150">
        <v>334</v>
      </c>
      <c r="I130" s="111"/>
      <c r="J130" s="167">
        <f>ROUND(I130*H130,2)</f>
        <v>0</v>
      </c>
      <c r="K130" s="110"/>
      <c r="L130" s="27"/>
      <c r="M130" s="112" t="s">
        <v>1</v>
      </c>
      <c r="N130" s="113" t="s">
        <v>33</v>
      </c>
      <c r="O130" s="114">
        <v>0.02</v>
      </c>
      <c r="P130" s="114">
        <f>O130*H130</f>
        <v>6.68</v>
      </c>
      <c r="Q130" s="114">
        <v>9.1999999999999998E-2</v>
      </c>
      <c r="R130" s="114">
        <f>Q130*H130</f>
        <v>30.727999999999998</v>
      </c>
      <c r="S130" s="114">
        <v>0</v>
      </c>
      <c r="T130" s="115">
        <f>S130*H130</f>
        <v>0</v>
      </c>
      <c r="AR130" s="116" t="s">
        <v>124</v>
      </c>
      <c r="AT130" s="116" t="s">
        <v>120</v>
      </c>
      <c r="AU130" s="116" t="s">
        <v>78</v>
      </c>
      <c r="AY130" s="16" t="s">
        <v>118</v>
      </c>
      <c r="BE130" s="117">
        <f>IF(N130="základní",J130,0)</f>
        <v>0</v>
      </c>
      <c r="BF130" s="117">
        <f>IF(N130="snížená",J130,0)</f>
        <v>0</v>
      </c>
      <c r="BG130" s="117">
        <f>IF(N130="zákl. přenesená",J130,0)</f>
        <v>0</v>
      </c>
      <c r="BH130" s="117">
        <f>IF(N130="sníž. přenesená",J130,0)</f>
        <v>0</v>
      </c>
      <c r="BI130" s="117">
        <f>IF(N130="nulová",J130,0)</f>
        <v>0</v>
      </c>
      <c r="BJ130" s="16" t="s">
        <v>76</v>
      </c>
      <c r="BK130" s="117">
        <f>ROUND(I130*H130,2)</f>
        <v>0</v>
      </c>
      <c r="BL130" s="16" t="s">
        <v>124</v>
      </c>
      <c r="BM130" s="116" t="s">
        <v>340</v>
      </c>
      <c r="BO130" s="176"/>
    </row>
    <row r="131" spans="2:67" s="1" customFormat="1" ht="12" x14ac:dyDescent="0.2">
      <c r="B131" s="109"/>
      <c r="C131" s="204">
        <v>7</v>
      </c>
      <c r="D131" s="204" t="s">
        <v>120</v>
      </c>
      <c r="E131" s="169" t="s">
        <v>169</v>
      </c>
      <c r="F131" s="148" t="s">
        <v>170</v>
      </c>
      <c r="G131" s="149" t="s">
        <v>123</v>
      </c>
      <c r="H131" s="150">
        <v>334</v>
      </c>
      <c r="I131" s="111"/>
      <c r="J131" s="167">
        <f>ROUND(I131*H131,2)</f>
        <v>0</v>
      </c>
      <c r="K131" s="110"/>
      <c r="L131" s="27"/>
      <c r="M131" s="112" t="s">
        <v>1</v>
      </c>
      <c r="N131" s="113" t="s">
        <v>33</v>
      </c>
      <c r="O131" s="114">
        <v>2.9000000000000001E-2</v>
      </c>
      <c r="P131" s="114">
        <f>O131*H131</f>
        <v>9.6859999999999999</v>
      </c>
      <c r="Q131" s="114">
        <v>0.46</v>
      </c>
      <c r="R131" s="114">
        <f>Q131*H131</f>
        <v>153.64000000000001</v>
      </c>
      <c r="S131" s="114">
        <v>0</v>
      </c>
      <c r="T131" s="115">
        <f>S131*H131</f>
        <v>0</v>
      </c>
      <c r="AR131" s="116" t="s">
        <v>124</v>
      </c>
      <c r="AT131" s="116" t="s">
        <v>120</v>
      </c>
      <c r="AU131" s="116" t="s">
        <v>78</v>
      </c>
      <c r="AY131" s="16" t="s">
        <v>118</v>
      </c>
      <c r="BE131" s="117">
        <f>IF(N131="základní",J131,0)</f>
        <v>0</v>
      </c>
      <c r="BF131" s="117">
        <f>IF(N131="snížená",J131,0)</f>
        <v>0</v>
      </c>
      <c r="BG131" s="117">
        <f>IF(N131="zákl. přenesená",J131,0)</f>
        <v>0</v>
      </c>
      <c r="BH131" s="117">
        <f>IF(N131="sníž. přenesená",J131,0)</f>
        <v>0</v>
      </c>
      <c r="BI131" s="117">
        <f>IF(N131="nulová",J131,0)</f>
        <v>0</v>
      </c>
      <c r="BJ131" s="16" t="s">
        <v>76</v>
      </c>
      <c r="BK131" s="117">
        <f>ROUND(I131*H131,2)</f>
        <v>0</v>
      </c>
      <c r="BL131" s="16" t="s">
        <v>124</v>
      </c>
      <c r="BM131" s="116" t="s">
        <v>341</v>
      </c>
      <c r="BO131" s="176"/>
    </row>
    <row r="132" spans="2:67" s="1" customFormat="1" ht="24" x14ac:dyDescent="0.2">
      <c r="B132" s="109"/>
      <c r="C132" s="204">
        <v>8</v>
      </c>
      <c r="D132" s="204" t="s">
        <v>120</v>
      </c>
      <c r="E132" s="169" t="s">
        <v>173</v>
      </c>
      <c r="F132" s="148" t="s">
        <v>174</v>
      </c>
      <c r="G132" s="149" t="s">
        <v>123</v>
      </c>
      <c r="H132" s="150">
        <v>334</v>
      </c>
      <c r="I132" s="111"/>
      <c r="J132" s="167">
        <f>ROUND(I132*H132,2)</f>
        <v>0</v>
      </c>
      <c r="K132" s="110"/>
      <c r="L132" s="27"/>
      <c r="M132" s="112" t="s">
        <v>1</v>
      </c>
      <c r="N132" s="113" t="s">
        <v>33</v>
      </c>
      <c r="O132" s="114">
        <v>2.7E-2</v>
      </c>
      <c r="P132" s="114">
        <f>O132*H132</f>
        <v>9.0180000000000007</v>
      </c>
      <c r="Q132" s="114">
        <v>0.38313999999999998</v>
      </c>
      <c r="R132" s="114">
        <f>Q132*H132</f>
        <v>127.96875999999999</v>
      </c>
      <c r="S132" s="114">
        <v>0</v>
      </c>
      <c r="T132" s="115">
        <f>S132*H132</f>
        <v>0</v>
      </c>
      <c r="AR132" s="116" t="s">
        <v>124</v>
      </c>
      <c r="AT132" s="116" t="s">
        <v>120</v>
      </c>
      <c r="AU132" s="116" t="s">
        <v>78</v>
      </c>
      <c r="AY132" s="16" t="s">
        <v>118</v>
      </c>
      <c r="BE132" s="117">
        <f>IF(N132="základní",J132,0)</f>
        <v>0</v>
      </c>
      <c r="BF132" s="117">
        <f>IF(N132="snížená",J132,0)</f>
        <v>0</v>
      </c>
      <c r="BG132" s="117">
        <f>IF(N132="zákl. přenesená",J132,0)</f>
        <v>0</v>
      </c>
      <c r="BH132" s="117">
        <f>IF(N132="sníž. přenesená",J132,0)</f>
        <v>0</v>
      </c>
      <c r="BI132" s="117">
        <f>IF(N132="nulová",J132,0)</f>
        <v>0</v>
      </c>
      <c r="BJ132" s="16" t="s">
        <v>76</v>
      </c>
      <c r="BK132" s="117">
        <f>ROUND(I132*H132,2)</f>
        <v>0</v>
      </c>
      <c r="BL132" s="16" t="s">
        <v>124</v>
      </c>
      <c r="BM132" s="116" t="s">
        <v>342</v>
      </c>
      <c r="BO132" s="176"/>
    </row>
    <row r="133" spans="2:67" s="1" customFormat="1" ht="24" x14ac:dyDescent="0.2">
      <c r="B133" s="109"/>
      <c r="C133" s="204">
        <v>9</v>
      </c>
      <c r="D133" s="204" t="s">
        <v>120</v>
      </c>
      <c r="E133" s="169" t="s">
        <v>200</v>
      </c>
      <c r="F133" s="148" t="s">
        <v>201</v>
      </c>
      <c r="G133" s="149" t="s">
        <v>123</v>
      </c>
      <c r="H133" s="150">
        <v>24</v>
      </c>
      <c r="I133" s="111"/>
      <c r="J133" s="167">
        <f>ROUND(I133*H133,2)</f>
        <v>0</v>
      </c>
      <c r="K133" s="110"/>
      <c r="L133" s="27"/>
      <c r="M133" s="112" t="s">
        <v>1</v>
      </c>
      <c r="N133" s="113" t="s">
        <v>33</v>
      </c>
      <c r="O133" s="114">
        <v>0.78400000000000003</v>
      </c>
      <c r="P133" s="114">
        <f>O133*H133</f>
        <v>18.816000000000003</v>
      </c>
      <c r="Q133" s="114">
        <v>8.5650000000000004E-2</v>
      </c>
      <c r="R133" s="114">
        <f>Q133*H133</f>
        <v>2.0556000000000001</v>
      </c>
      <c r="S133" s="114">
        <v>0</v>
      </c>
      <c r="T133" s="115">
        <f>S133*H133</f>
        <v>0</v>
      </c>
      <c r="AR133" s="116" t="s">
        <v>124</v>
      </c>
      <c r="AT133" s="116" t="s">
        <v>120</v>
      </c>
      <c r="AU133" s="116" t="s">
        <v>78</v>
      </c>
      <c r="AY133" s="16" t="s">
        <v>118</v>
      </c>
      <c r="BE133" s="117">
        <f>IF(N133="základní",J133,0)</f>
        <v>0</v>
      </c>
      <c r="BF133" s="117">
        <f>IF(N133="snížená",J133,0)</f>
        <v>0</v>
      </c>
      <c r="BG133" s="117">
        <f>IF(N133="zákl. přenesená",J133,0)</f>
        <v>0</v>
      </c>
      <c r="BH133" s="117">
        <f>IF(N133="sníž. přenesená",J133,0)</f>
        <v>0</v>
      </c>
      <c r="BI133" s="117">
        <f>IF(N133="nulová",J133,0)</f>
        <v>0</v>
      </c>
      <c r="BJ133" s="16" t="s">
        <v>76</v>
      </c>
      <c r="BK133" s="117">
        <f>ROUND(I133*H133,2)</f>
        <v>0</v>
      </c>
      <c r="BL133" s="16" t="s">
        <v>124</v>
      </c>
      <c r="BM133" s="116" t="s">
        <v>343</v>
      </c>
      <c r="BO133" s="176"/>
    </row>
    <row r="134" spans="2:67" s="1" customFormat="1" ht="24" x14ac:dyDescent="0.2">
      <c r="B134" s="109"/>
      <c r="C134" s="205">
        <v>10</v>
      </c>
      <c r="D134" s="205" t="s">
        <v>157</v>
      </c>
      <c r="E134" s="170" t="s">
        <v>203</v>
      </c>
      <c r="F134" s="151" t="s">
        <v>379</v>
      </c>
      <c r="G134" s="152" t="s">
        <v>123</v>
      </c>
      <c r="H134" s="153">
        <v>24.72</v>
      </c>
      <c r="I134" s="119"/>
      <c r="J134" s="168">
        <f>ROUND(I134*H134,2)</f>
        <v>0</v>
      </c>
      <c r="K134" s="118"/>
      <c r="L134" s="120"/>
      <c r="M134" s="121" t="s">
        <v>1</v>
      </c>
      <c r="N134" s="122" t="s">
        <v>33</v>
      </c>
      <c r="O134" s="114">
        <v>0</v>
      </c>
      <c r="P134" s="114">
        <f>O134*H134</f>
        <v>0</v>
      </c>
      <c r="Q134" s="114">
        <v>0.17599999999999999</v>
      </c>
      <c r="R134" s="114">
        <f>Q134*H134</f>
        <v>4.3507199999999999</v>
      </c>
      <c r="S134" s="114">
        <v>0</v>
      </c>
      <c r="T134" s="115">
        <f>S134*H134</f>
        <v>0</v>
      </c>
      <c r="AR134" s="116" t="s">
        <v>147</v>
      </c>
      <c r="AT134" s="116" t="s">
        <v>157</v>
      </c>
      <c r="AU134" s="116" t="s">
        <v>78</v>
      </c>
      <c r="AY134" s="16" t="s">
        <v>118</v>
      </c>
      <c r="BE134" s="117">
        <f>IF(N134="základní",J134,0)</f>
        <v>0</v>
      </c>
      <c r="BF134" s="117">
        <f>IF(N134="snížená",J134,0)</f>
        <v>0</v>
      </c>
      <c r="BG134" s="117">
        <f>IF(N134="zákl. přenesená",J134,0)</f>
        <v>0</v>
      </c>
      <c r="BH134" s="117">
        <f>IF(N134="sníž. přenesená",J134,0)</f>
        <v>0</v>
      </c>
      <c r="BI134" s="117">
        <f>IF(N134="nulová",J134,0)</f>
        <v>0</v>
      </c>
      <c r="BJ134" s="16" t="s">
        <v>76</v>
      </c>
      <c r="BK134" s="117">
        <f>ROUND(I134*H134,2)</f>
        <v>0</v>
      </c>
      <c r="BL134" s="16" t="s">
        <v>124</v>
      </c>
      <c r="BM134" s="116" t="s">
        <v>344</v>
      </c>
      <c r="BO134" s="177"/>
    </row>
    <row r="135" spans="2:67" s="12" customFormat="1" x14ac:dyDescent="0.2">
      <c r="B135" s="123"/>
      <c r="D135" s="206" t="s">
        <v>166</v>
      </c>
      <c r="F135" s="159" t="s">
        <v>194</v>
      </c>
      <c r="H135" s="155">
        <v>24.72</v>
      </c>
      <c r="I135" s="145"/>
      <c r="L135" s="123"/>
      <c r="M135" s="125"/>
      <c r="T135" s="126"/>
      <c r="AT135" s="124" t="s">
        <v>166</v>
      </c>
      <c r="AU135" s="124" t="s">
        <v>78</v>
      </c>
      <c r="AV135" s="12" t="s">
        <v>78</v>
      </c>
      <c r="AW135" s="12" t="s">
        <v>3</v>
      </c>
      <c r="AX135" s="12" t="s">
        <v>76</v>
      </c>
      <c r="AY135" s="124" t="s">
        <v>118</v>
      </c>
    </row>
    <row r="136" spans="2:67" s="1" customFormat="1" ht="24" x14ac:dyDescent="0.2">
      <c r="B136" s="109"/>
      <c r="C136" s="204">
        <v>11</v>
      </c>
      <c r="D136" s="204" t="s">
        <v>120</v>
      </c>
      <c r="E136" s="169" t="s">
        <v>345</v>
      </c>
      <c r="F136" s="148" t="s">
        <v>346</v>
      </c>
      <c r="G136" s="149" t="s">
        <v>123</v>
      </c>
      <c r="H136" s="150">
        <v>271</v>
      </c>
      <c r="I136" s="111"/>
      <c r="J136" s="167">
        <f>ROUND(I136*H136,2)</f>
        <v>0</v>
      </c>
      <c r="K136" s="110"/>
      <c r="L136" s="27"/>
      <c r="M136" s="112" t="s">
        <v>1</v>
      </c>
      <c r="N136" s="113" t="s">
        <v>33</v>
      </c>
      <c r="O136" s="114">
        <v>0.56000000000000005</v>
      </c>
      <c r="P136" s="114">
        <f>O136*H136</f>
        <v>151.76000000000002</v>
      </c>
      <c r="Q136" s="114">
        <v>8.5650000000000004E-2</v>
      </c>
      <c r="R136" s="114">
        <f>Q136*H136</f>
        <v>23.21115</v>
      </c>
      <c r="S136" s="114">
        <v>0</v>
      </c>
      <c r="T136" s="115">
        <f>S136*H136</f>
        <v>0</v>
      </c>
      <c r="AR136" s="116" t="s">
        <v>124</v>
      </c>
      <c r="AT136" s="116" t="s">
        <v>120</v>
      </c>
      <c r="AU136" s="116" t="s">
        <v>78</v>
      </c>
      <c r="AY136" s="16" t="s">
        <v>118</v>
      </c>
      <c r="BE136" s="117">
        <f>IF(N136="základní",J136,0)</f>
        <v>0</v>
      </c>
      <c r="BF136" s="117">
        <f>IF(N136="snížená",J136,0)</f>
        <v>0</v>
      </c>
      <c r="BG136" s="117">
        <f>IF(N136="zákl. přenesená",J136,0)</f>
        <v>0</v>
      </c>
      <c r="BH136" s="117">
        <f>IF(N136="sníž. přenesená",J136,0)</f>
        <v>0</v>
      </c>
      <c r="BI136" s="117">
        <f>IF(N136="nulová",J136,0)</f>
        <v>0</v>
      </c>
      <c r="BJ136" s="16" t="s">
        <v>76</v>
      </c>
      <c r="BK136" s="117">
        <f>ROUND(I136*H136,2)</f>
        <v>0</v>
      </c>
      <c r="BL136" s="16" t="s">
        <v>124</v>
      </c>
      <c r="BM136" s="116" t="s">
        <v>347</v>
      </c>
      <c r="BO136" s="176"/>
    </row>
    <row r="137" spans="2:67" s="1" customFormat="1" ht="12" x14ac:dyDescent="0.2">
      <c r="B137" s="109"/>
      <c r="C137" s="205">
        <v>12</v>
      </c>
      <c r="D137" s="205" t="s">
        <v>157</v>
      </c>
      <c r="E137" s="170" t="s">
        <v>198</v>
      </c>
      <c r="F137" s="151" t="s">
        <v>365</v>
      </c>
      <c r="G137" s="152" t="s">
        <v>123</v>
      </c>
      <c r="H137" s="153">
        <v>273.70999999999998</v>
      </c>
      <c r="I137" s="119"/>
      <c r="J137" s="168">
        <f>ROUND(I137*H137,2)</f>
        <v>0</v>
      </c>
      <c r="K137" s="118"/>
      <c r="L137" s="120"/>
      <c r="M137" s="121" t="s">
        <v>1</v>
      </c>
      <c r="N137" s="122" t="s">
        <v>33</v>
      </c>
      <c r="O137" s="114">
        <v>0</v>
      </c>
      <c r="P137" s="114">
        <f>O137*H137</f>
        <v>0</v>
      </c>
      <c r="Q137" s="114">
        <v>0.17599999999999999</v>
      </c>
      <c r="R137" s="114">
        <f>Q137*H137</f>
        <v>48.172959999999996</v>
      </c>
      <c r="S137" s="114">
        <v>0</v>
      </c>
      <c r="T137" s="115">
        <f>S137*H137</f>
        <v>0</v>
      </c>
      <c r="AR137" s="116" t="s">
        <v>147</v>
      </c>
      <c r="AT137" s="116" t="s">
        <v>157</v>
      </c>
      <c r="AU137" s="116" t="s">
        <v>78</v>
      </c>
      <c r="AY137" s="16" t="s">
        <v>118</v>
      </c>
      <c r="BE137" s="117">
        <f>IF(N137="základní",J137,0)</f>
        <v>0</v>
      </c>
      <c r="BF137" s="117">
        <f>IF(N137="snížená",J137,0)</f>
        <v>0</v>
      </c>
      <c r="BG137" s="117">
        <f>IF(N137="zákl. přenesená",J137,0)</f>
        <v>0</v>
      </c>
      <c r="BH137" s="117">
        <f>IF(N137="sníž. přenesená",J137,0)</f>
        <v>0</v>
      </c>
      <c r="BI137" s="117">
        <f>IF(N137="nulová",J137,0)</f>
        <v>0</v>
      </c>
      <c r="BJ137" s="16" t="s">
        <v>76</v>
      </c>
      <c r="BK137" s="117">
        <f>ROUND(I137*H137,2)</f>
        <v>0</v>
      </c>
      <c r="BL137" s="16" t="s">
        <v>124</v>
      </c>
      <c r="BM137" s="116" t="s">
        <v>348</v>
      </c>
      <c r="BO137" s="177"/>
    </row>
    <row r="138" spans="2:67" s="12" customFormat="1" x14ac:dyDescent="0.2">
      <c r="B138" s="123"/>
      <c r="D138" s="206" t="s">
        <v>166</v>
      </c>
      <c r="F138" s="159" t="s">
        <v>387</v>
      </c>
      <c r="H138" s="155">
        <v>273.70999999999998</v>
      </c>
      <c r="I138" s="145"/>
      <c r="L138" s="123"/>
      <c r="M138" s="125"/>
      <c r="T138" s="126"/>
      <c r="AT138" s="124" t="s">
        <v>166</v>
      </c>
      <c r="AU138" s="124" t="s">
        <v>78</v>
      </c>
      <c r="AV138" s="12" t="s">
        <v>78</v>
      </c>
      <c r="AW138" s="12" t="s">
        <v>3</v>
      </c>
      <c r="AX138" s="12" t="s">
        <v>76</v>
      </c>
      <c r="AY138" s="124" t="s">
        <v>118</v>
      </c>
    </row>
    <row r="139" spans="2:67" s="1" customFormat="1" ht="24" x14ac:dyDescent="0.2">
      <c r="B139" s="109"/>
      <c r="C139" s="207">
        <v>13</v>
      </c>
      <c r="D139" s="207" t="s">
        <v>120</v>
      </c>
      <c r="E139" s="171" t="s">
        <v>380</v>
      </c>
      <c r="F139" s="161" t="s">
        <v>381</v>
      </c>
      <c r="G139" s="160" t="s">
        <v>123</v>
      </c>
      <c r="H139" s="172">
        <v>39</v>
      </c>
      <c r="I139" s="143"/>
      <c r="J139" s="175">
        <f>ROUND(I139*H139,2)</f>
        <v>0</v>
      </c>
      <c r="K139" s="110"/>
      <c r="L139" s="120"/>
      <c r="M139" s="121" t="s">
        <v>1</v>
      </c>
      <c r="N139" s="122" t="s">
        <v>33</v>
      </c>
      <c r="O139" s="114">
        <v>0</v>
      </c>
      <c r="P139" s="114">
        <f>O139*H139</f>
        <v>0</v>
      </c>
      <c r="Q139" s="114">
        <v>0.17599999999999999</v>
      </c>
      <c r="R139" s="114">
        <f>Q139*H139</f>
        <v>6.8639999999999999</v>
      </c>
      <c r="S139" s="114">
        <v>0</v>
      </c>
      <c r="T139" s="115">
        <f>S139*H139</f>
        <v>0</v>
      </c>
      <c r="AR139" s="116" t="s">
        <v>147</v>
      </c>
      <c r="AT139" s="116" t="s">
        <v>157</v>
      </c>
      <c r="AU139" s="116" t="s">
        <v>78</v>
      </c>
      <c r="AY139" s="16" t="s">
        <v>118</v>
      </c>
      <c r="BE139" s="117">
        <f>IF(N139="základní",J139,0)</f>
        <v>0</v>
      </c>
      <c r="BF139" s="117">
        <f>IF(N139="snížená",J139,0)</f>
        <v>0</v>
      </c>
      <c r="BG139" s="117">
        <f>IF(N139="zákl. přenesená",J139,0)</f>
        <v>0</v>
      </c>
      <c r="BH139" s="117">
        <f>IF(N139="sníž. přenesená",J139,0)</f>
        <v>0</v>
      </c>
      <c r="BI139" s="117">
        <f>IF(N139="nulová",J139,0)</f>
        <v>0</v>
      </c>
      <c r="BJ139" s="16" t="s">
        <v>76</v>
      </c>
      <c r="BK139" s="117">
        <f>ROUND(I139*H139,2)</f>
        <v>0</v>
      </c>
      <c r="BL139" s="16" t="s">
        <v>124</v>
      </c>
      <c r="BM139" s="116" t="s">
        <v>348</v>
      </c>
      <c r="BO139" s="178"/>
    </row>
    <row r="140" spans="2:67" s="1" customFormat="1" ht="12" x14ac:dyDescent="0.2">
      <c r="B140" s="109"/>
      <c r="C140" s="205">
        <v>14</v>
      </c>
      <c r="D140" s="205" t="s">
        <v>157</v>
      </c>
      <c r="E140" s="170" t="s">
        <v>382</v>
      </c>
      <c r="F140" s="151" t="s">
        <v>383</v>
      </c>
      <c r="G140" s="152" t="s">
        <v>123</v>
      </c>
      <c r="H140" s="153">
        <v>39.31</v>
      </c>
      <c r="I140" s="119"/>
      <c r="J140" s="168">
        <f>ROUND(I140*H140,2)</f>
        <v>0</v>
      </c>
      <c r="K140" s="118"/>
      <c r="L140" s="120"/>
      <c r="M140" s="121" t="s">
        <v>1</v>
      </c>
      <c r="N140" s="122" t="s">
        <v>33</v>
      </c>
      <c r="O140" s="114">
        <v>0</v>
      </c>
      <c r="P140" s="114">
        <f>O140*H140</f>
        <v>0</v>
      </c>
      <c r="Q140" s="114">
        <v>0.17599999999999999</v>
      </c>
      <c r="R140" s="114">
        <f>Q140*H140</f>
        <v>6.9185600000000003</v>
      </c>
      <c r="S140" s="114">
        <v>0</v>
      </c>
      <c r="T140" s="115">
        <f>S140*H140</f>
        <v>0</v>
      </c>
      <c r="AR140" s="116" t="s">
        <v>147</v>
      </c>
      <c r="AT140" s="116" t="s">
        <v>157</v>
      </c>
      <c r="AU140" s="116" t="s">
        <v>78</v>
      </c>
      <c r="AY140" s="16" t="s">
        <v>118</v>
      </c>
      <c r="BE140" s="117">
        <f>IF(N140="základní",J140,0)</f>
        <v>0</v>
      </c>
      <c r="BF140" s="117">
        <f>IF(N140="snížená",J140,0)</f>
        <v>0</v>
      </c>
      <c r="BG140" s="117">
        <f>IF(N140="zákl. přenesená",J140,0)</f>
        <v>0</v>
      </c>
      <c r="BH140" s="117">
        <f>IF(N140="sníž. přenesená",J140,0)</f>
        <v>0</v>
      </c>
      <c r="BI140" s="117">
        <f>IF(N140="nulová",J140,0)</f>
        <v>0</v>
      </c>
      <c r="BJ140" s="16" t="s">
        <v>76</v>
      </c>
      <c r="BK140" s="117">
        <f>ROUND(I140*H140,2)</f>
        <v>0</v>
      </c>
      <c r="BL140" s="16" t="s">
        <v>124</v>
      </c>
      <c r="BM140" s="116" t="s">
        <v>348</v>
      </c>
      <c r="BO140" s="177"/>
    </row>
    <row r="141" spans="2:67" s="12" customFormat="1" x14ac:dyDescent="0.2">
      <c r="B141" s="123"/>
      <c r="D141" s="206" t="s">
        <v>166</v>
      </c>
      <c r="F141" s="159" t="s">
        <v>384</v>
      </c>
      <c r="H141" s="155">
        <v>39.39</v>
      </c>
      <c r="I141" s="145"/>
      <c r="L141" s="123"/>
      <c r="M141" s="125"/>
      <c r="T141" s="126"/>
      <c r="AT141" s="124" t="s">
        <v>166</v>
      </c>
      <c r="AU141" s="124" t="s">
        <v>78</v>
      </c>
      <c r="AV141" s="12" t="s">
        <v>78</v>
      </c>
      <c r="AW141" s="12" t="s">
        <v>3</v>
      </c>
      <c r="AX141" s="12" t="s">
        <v>76</v>
      </c>
      <c r="AY141" s="124" t="s">
        <v>118</v>
      </c>
    </row>
    <row r="142" spans="2:67" s="1" customFormat="1" ht="24" x14ac:dyDescent="0.2">
      <c r="B142" s="109"/>
      <c r="C142" s="207">
        <v>15</v>
      </c>
      <c r="D142" s="207" t="s">
        <v>120</v>
      </c>
      <c r="E142" s="171" t="s">
        <v>385</v>
      </c>
      <c r="F142" s="161" t="s">
        <v>386</v>
      </c>
      <c r="G142" s="160" t="s">
        <v>123</v>
      </c>
      <c r="H142" s="172">
        <v>39</v>
      </c>
      <c r="I142" s="143"/>
      <c r="J142" s="175">
        <f>ROUND(I142*H142,2)</f>
        <v>0</v>
      </c>
      <c r="K142" s="110"/>
      <c r="L142" s="142"/>
      <c r="M142" s="121" t="s">
        <v>1</v>
      </c>
      <c r="N142" s="122" t="s">
        <v>33</v>
      </c>
      <c r="O142" s="114">
        <v>0</v>
      </c>
      <c r="P142" s="114">
        <f>O142*H142</f>
        <v>0</v>
      </c>
      <c r="Q142" s="114">
        <v>0.17599999999999999</v>
      </c>
      <c r="R142" s="114">
        <f>Q142*H142</f>
        <v>6.8639999999999999</v>
      </c>
      <c r="S142" s="114">
        <v>0</v>
      </c>
      <c r="T142" s="115">
        <f>S142*H142</f>
        <v>0</v>
      </c>
      <c r="AR142" s="116" t="s">
        <v>147</v>
      </c>
      <c r="AT142" s="116" t="s">
        <v>157</v>
      </c>
      <c r="AU142" s="116" t="s">
        <v>78</v>
      </c>
      <c r="AY142" s="16" t="s">
        <v>118</v>
      </c>
      <c r="BE142" s="117">
        <f>IF(N142="základní",J142,0)</f>
        <v>0</v>
      </c>
      <c r="BF142" s="117">
        <f>IF(N142="snížená",J142,0)</f>
        <v>0</v>
      </c>
      <c r="BG142" s="117">
        <f>IF(N142="zákl. přenesená",J142,0)</f>
        <v>0</v>
      </c>
      <c r="BH142" s="117">
        <f>IF(N142="sníž. přenesená",J142,0)</f>
        <v>0</v>
      </c>
      <c r="BI142" s="117">
        <f>IF(N142="nulová",J142,0)</f>
        <v>0</v>
      </c>
      <c r="BJ142" s="16" t="s">
        <v>76</v>
      </c>
      <c r="BK142" s="117">
        <f>ROUND(I142*H142,2)</f>
        <v>0</v>
      </c>
      <c r="BL142" s="16" t="s">
        <v>124</v>
      </c>
      <c r="BM142" s="116" t="s">
        <v>348</v>
      </c>
      <c r="BO142" s="177"/>
    </row>
    <row r="143" spans="2:67" s="11" customFormat="1" ht="12.75" x14ac:dyDescent="0.2">
      <c r="B143" s="100"/>
      <c r="D143" s="101" t="s">
        <v>67</v>
      </c>
      <c r="E143" s="108" t="s">
        <v>151</v>
      </c>
      <c r="F143" s="108" t="s">
        <v>349</v>
      </c>
      <c r="I143" s="144"/>
      <c r="J143" s="166">
        <f>BK143</f>
        <v>0</v>
      </c>
      <c r="L143" s="140"/>
      <c r="M143" s="103"/>
      <c r="P143" s="104">
        <f>SUM(P145:P158)</f>
        <v>97.56</v>
      </c>
      <c r="R143" s="104">
        <f>SUM(R145:R158)</f>
        <v>139.11352500000001</v>
      </c>
      <c r="T143" s="105">
        <f>SUM(T145:T158)</f>
        <v>0</v>
      </c>
      <c r="AR143" s="101" t="s">
        <v>76</v>
      </c>
      <c r="AT143" s="106" t="s">
        <v>67</v>
      </c>
      <c r="AU143" s="106" t="s">
        <v>76</v>
      </c>
      <c r="AY143" s="101" t="s">
        <v>118</v>
      </c>
      <c r="BK143" s="107">
        <f>SUM(BK144:BK158)</f>
        <v>0</v>
      </c>
    </row>
    <row r="144" spans="2:67" s="1" customFormat="1" ht="24" x14ac:dyDescent="0.2">
      <c r="B144" s="109"/>
      <c r="C144" s="204">
        <v>16</v>
      </c>
      <c r="D144" s="204" t="s">
        <v>120</v>
      </c>
      <c r="E144" s="169" t="s">
        <v>361</v>
      </c>
      <c r="F144" s="148" t="s">
        <v>362</v>
      </c>
      <c r="G144" s="149" t="s">
        <v>237</v>
      </c>
      <c r="H144" s="150">
        <v>3</v>
      </c>
      <c r="I144" s="111"/>
      <c r="J144" s="167">
        <f>ROUND(I144*H144,2)</f>
        <v>0</v>
      </c>
      <c r="K144" s="110"/>
      <c r="L144" s="27"/>
      <c r="M144" s="112" t="s">
        <v>1</v>
      </c>
      <c r="N144" s="113" t="s">
        <v>33</v>
      </c>
      <c r="O144" s="114">
        <v>0.27100000000000002</v>
      </c>
      <c r="P144" s="114">
        <f>O144*H144</f>
        <v>0.81300000000000006</v>
      </c>
      <c r="Q144" s="114">
        <v>0.16849</v>
      </c>
      <c r="R144" s="114">
        <f>Q144*H144</f>
        <v>0.50546999999999997</v>
      </c>
      <c r="S144" s="114">
        <v>0</v>
      </c>
      <c r="T144" s="115">
        <f>S144*H144</f>
        <v>0</v>
      </c>
      <c r="V144" s="117"/>
      <c r="AR144" s="116" t="s">
        <v>124</v>
      </c>
      <c r="AT144" s="116" t="s">
        <v>120</v>
      </c>
      <c r="AU144" s="116" t="s">
        <v>78</v>
      </c>
      <c r="AY144" s="16" t="s">
        <v>118</v>
      </c>
      <c r="BE144" s="117">
        <f>IF(N144="základní",J144,0)</f>
        <v>0</v>
      </c>
      <c r="BF144" s="117">
        <f>IF(N144="snížená",J144,0)</f>
        <v>0</v>
      </c>
      <c r="BG144" s="117">
        <f>IF(N144="zákl. přenesená",J144,0)</f>
        <v>0</v>
      </c>
      <c r="BH144" s="117">
        <f>IF(N144="sníž. přenesená",J144,0)</f>
        <v>0</v>
      </c>
      <c r="BI144" s="117">
        <f>IF(N144="nulová",J144,0)</f>
        <v>0</v>
      </c>
      <c r="BJ144" s="16" t="s">
        <v>76</v>
      </c>
      <c r="BK144" s="117">
        <f>ROUND(I144*H144,2)</f>
        <v>0</v>
      </c>
      <c r="BL144" s="16" t="s">
        <v>124</v>
      </c>
      <c r="BM144" s="116" t="s">
        <v>350</v>
      </c>
      <c r="BO144" s="176"/>
    </row>
    <row r="145" spans="2:67" s="1" customFormat="1" ht="24" x14ac:dyDescent="0.2">
      <c r="B145" s="109"/>
      <c r="C145" s="204">
        <v>17</v>
      </c>
      <c r="D145" s="204" t="s">
        <v>120</v>
      </c>
      <c r="E145" s="169" t="s">
        <v>276</v>
      </c>
      <c r="F145" s="148" t="s">
        <v>277</v>
      </c>
      <c r="G145" s="149" t="s">
        <v>242</v>
      </c>
      <c r="H145" s="150">
        <v>360</v>
      </c>
      <c r="I145" s="111"/>
      <c r="J145" s="167">
        <f>ROUND(I145*H145,2)</f>
        <v>0</v>
      </c>
      <c r="K145" s="110"/>
      <c r="L145" s="27"/>
      <c r="M145" s="112" t="s">
        <v>1</v>
      </c>
      <c r="N145" s="113" t="s">
        <v>33</v>
      </c>
      <c r="O145" s="114">
        <v>0.27100000000000002</v>
      </c>
      <c r="P145" s="114">
        <f>O145*H145</f>
        <v>97.56</v>
      </c>
      <c r="Q145" s="114">
        <v>0.16849</v>
      </c>
      <c r="R145" s="114">
        <f>Q145*H145</f>
        <v>60.656399999999998</v>
      </c>
      <c r="S145" s="114">
        <v>0</v>
      </c>
      <c r="T145" s="115">
        <f>S145*H145</f>
        <v>0</v>
      </c>
      <c r="AR145" s="116" t="s">
        <v>124</v>
      </c>
      <c r="AT145" s="116" t="s">
        <v>120</v>
      </c>
      <c r="AU145" s="116" t="s">
        <v>78</v>
      </c>
      <c r="AY145" s="16" t="s">
        <v>118</v>
      </c>
      <c r="BE145" s="117">
        <f>IF(N145="základní",J145,0)</f>
        <v>0</v>
      </c>
      <c r="BF145" s="117">
        <f>IF(N145="snížená",J145,0)</f>
        <v>0</v>
      </c>
      <c r="BG145" s="117">
        <f>IF(N145="zákl. přenesená",J145,0)</f>
        <v>0</v>
      </c>
      <c r="BH145" s="117">
        <f>IF(N145="sníž. přenesená",J145,0)</f>
        <v>0</v>
      </c>
      <c r="BI145" s="117">
        <f>IF(N145="nulová",J145,0)</f>
        <v>0</v>
      </c>
      <c r="BJ145" s="16" t="s">
        <v>76</v>
      </c>
      <c r="BK145" s="117">
        <f>ROUND(I145*H145,2)</f>
        <v>0</v>
      </c>
      <c r="BL145" s="16" t="s">
        <v>124</v>
      </c>
      <c r="BM145" s="116" t="s">
        <v>350</v>
      </c>
      <c r="BO145" s="176"/>
    </row>
    <row r="146" spans="2:67" s="1" customFormat="1" ht="12" x14ac:dyDescent="0.2">
      <c r="B146" s="109"/>
      <c r="C146" s="205">
        <v>18</v>
      </c>
      <c r="D146" s="205" t="s">
        <v>157</v>
      </c>
      <c r="E146" s="170" t="s">
        <v>279</v>
      </c>
      <c r="F146" s="151" t="s">
        <v>280</v>
      </c>
      <c r="G146" s="152" t="s">
        <v>242</v>
      </c>
      <c r="H146" s="153">
        <v>367.2</v>
      </c>
      <c r="I146" s="119"/>
      <c r="J146" s="168">
        <f>ROUND(I146*H146,2)</f>
        <v>0</v>
      </c>
      <c r="K146" s="118"/>
      <c r="L146" s="120"/>
      <c r="M146" s="121" t="s">
        <v>1</v>
      </c>
      <c r="N146" s="122" t="s">
        <v>33</v>
      </c>
      <c r="O146" s="114">
        <v>0</v>
      </c>
      <c r="P146" s="114">
        <f>O146*H146</f>
        <v>0</v>
      </c>
      <c r="Q146" s="114">
        <v>8.5000000000000006E-2</v>
      </c>
      <c r="R146" s="114">
        <f>Q146*H146</f>
        <v>31.212</v>
      </c>
      <c r="S146" s="114">
        <v>0</v>
      </c>
      <c r="T146" s="115">
        <f>S146*H146</f>
        <v>0</v>
      </c>
      <c r="AR146" s="116" t="s">
        <v>147</v>
      </c>
      <c r="AT146" s="116" t="s">
        <v>157</v>
      </c>
      <c r="AU146" s="116" t="s">
        <v>78</v>
      </c>
      <c r="AY146" s="16" t="s">
        <v>118</v>
      </c>
      <c r="BE146" s="117">
        <f>IF(N146="základní",J146,0)</f>
        <v>0</v>
      </c>
      <c r="BF146" s="117">
        <f>IF(N146="snížená",J146,0)</f>
        <v>0</v>
      </c>
      <c r="BG146" s="117">
        <f>IF(N146="zákl. přenesená",J146,0)</f>
        <v>0</v>
      </c>
      <c r="BH146" s="117">
        <f>IF(N146="sníž. přenesená",J146,0)</f>
        <v>0</v>
      </c>
      <c r="BI146" s="117">
        <f>IF(N146="nulová",J146,0)</f>
        <v>0</v>
      </c>
      <c r="BJ146" s="16" t="s">
        <v>76</v>
      </c>
      <c r="BK146" s="117">
        <f>ROUND(I146*H146,2)</f>
        <v>0</v>
      </c>
      <c r="BL146" s="16" t="s">
        <v>124</v>
      </c>
      <c r="BM146" s="116" t="s">
        <v>351</v>
      </c>
      <c r="BO146" s="177"/>
    </row>
    <row r="147" spans="2:67" s="12" customFormat="1" x14ac:dyDescent="0.2">
      <c r="B147" s="123"/>
      <c r="D147" s="206" t="s">
        <v>166</v>
      </c>
      <c r="F147" s="159" t="s">
        <v>352</v>
      </c>
      <c r="H147" s="155">
        <v>367.2</v>
      </c>
      <c r="I147" s="145"/>
      <c r="L147" s="123"/>
      <c r="M147" s="125"/>
      <c r="T147" s="126"/>
      <c r="AT147" s="124" t="s">
        <v>166</v>
      </c>
      <c r="AU147" s="124" t="s">
        <v>78</v>
      </c>
      <c r="AV147" s="12" t="s">
        <v>78</v>
      </c>
      <c r="AW147" s="12" t="s">
        <v>3</v>
      </c>
      <c r="AX147" s="12" t="s">
        <v>76</v>
      </c>
      <c r="AY147" s="124" t="s">
        <v>118</v>
      </c>
    </row>
    <row r="148" spans="2:67" s="12" customFormat="1" x14ac:dyDescent="0.2">
      <c r="B148" s="123"/>
      <c r="D148" s="206"/>
      <c r="F148" s="159"/>
      <c r="H148" s="155"/>
      <c r="I148" s="145"/>
      <c r="L148" s="123"/>
      <c r="M148" s="125"/>
      <c r="T148" s="126"/>
      <c r="AT148" s="124"/>
      <c r="AU148" s="124"/>
      <c r="AY148" s="124"/>
    </row>
    <row r="149" spans="2:67" s="1" customFormat="1" ht="24" x14ac:dyDescent="0.2">
      <c r="B149" s="109"/>
      <c r="C149" s="207">
        <v>19</v>
      </c>
      <c r="D149" s="207" t="s">
        <v>120</v>
      </c>
      <c r="E149" s="171" t="s">
        <v>374</v>
      </c>
      <c r="F149" s="161" t="s">
        <v>375</v>
      </c>
      <c r="G149" s="160" t="s">
        <v>123</v>
      </c>
      <c r="H149" s="172">
        <v>65</v>
      </c>
      <c r="I149" s="143"/>
      <c r="J149" s="175">
        <f t="shared" ref="J149:J158" si="0">ROUND(I149*H149,2)</f>
        <v>0</v>
      </c>
      <c r="K149" s="110"/>
      <c r="L149" s="120"/>
      <c r="M149" s="121" t="s">
        <v>1</v>
      </c>
      <c r="N149" s="122" t="s">
        <v>33</v>
      </c>
      <c r="O149" s="114">
        <v>0</v>
      </c>
      <c r="P149" s="114">
        <f t="shared" ref="P149:P158" si="1">O149*H149</f>
        <v>0</v>
      </c>
      <c r="Q149" s="114">
        <v>8.5000000000000006E-2</v>
      </c>
      <c r="R149" s="114">
        <f t="shared" ref="R149:R158" si="2">Q149*H149</f>
        <v>5.5250000000000004</v>
      </c>
      <c r="S149" s="114">
        <v>0</v>
      </c>
      <c r="T149" s="115">
        <f t="shared" ref="T149:T158" si="3">S149*H149</f>
        <v>0</v>
      </c>
      <c r="AR149" s="116" t="s">
        <v>147</v>
      </c>
      <c r="AT149" s="116" t="s">
        <v>157</v>
      </c>
      <c r="AU149" s="116" t="s">
        <v>78</v>
      </c>
      <c r="AY149" s="16" t="s">
        <v>118</v>
      </c>
      <c r="BE149" s="117">
        <f t="shared" ref="BE149:BE158" si="4">IF(N149="základní",J149,0)</f>
        <v>0</v>
      </c>
      <c r="BF149" s="117">
        <f t="shared" ref="BF149:BF158" si="5">IF(N149="snížená",J149,0)</f>
        <v>0</v>
      </c>
      <c r="BG149" s="117">
        <f t="shared" ref="BG149:BG158" si="6">IF(N149="zákl. přenesená",J149,0)</f>
        <v>0</v>
      </c>
      <c r="BH149" s="117">
        <f t="shared" ref="BH149:BH158" si="7">IF(N149="sníž. přenesená",J149,0)</f>
        <v>0</v>
      </c>
      <c r="BI149" s="117">
        <f t="shared" ref="BI149:BI158" si="8">IF(N149="nulová",J149,0)</f>
        <v>0</v>
      </c>
      <c r="BJ149" s="16" t="s">
        <v>76</v>
      </c>
      <c r="BK149" s="117">
        <f t="shared" ref="BK149:BK158" si="9">ROUND(I149*H149,2)</f>
        <v>0</v>
      </c>
      <c r="BL149" s="16" t="s">
        <v>124</v>
      </c>
      <c r="BM149" s="116" t="s">
        <v>351</v>
      </c>
      <c r="BO149" s="178"/>
    </row>
    <row r="150" spans="2:67" s="1" customFormat="1" ht="24" x14ac:dyDescent="0.2">
      <c r="B150" s="109"/>
      <c r="C150" s="207">
        <v>20</v>
      </c>
      <c r="D150" s="207" t="s">
        <v>120</v>
      </c>
      <c r="E150" s="171" t="s">
        <v>376</v>
      </c>
      <c r="F150" s="161" t="s">
        <v>377</v>
      </c>
      <c r="G150" s="160" t="s">
        <v>123</v>
      </c>
      <c r="H150" s="172">
        <v>25</v>
      </c>
      <c r="I150" s="143"/>
      <c r="J150" s="175">
        <f t="shared" si="0"/>
        <v>0</v>
      </c>
      <c r="K150" s="110"/>
      <c r="L150" s="120"/>
      <c r="M150" s="121" t="s">
        <v>1</v>
      </c>
      <c r="N150" s="122" t="s">
        <v>33</v>
      </c>
      <c r="O150" s="114">
        <v>0</v>
      </c>
      <c r="P150" s="114">
        <f t="shared" si="1"/>
        <v>0</v>
      </c>
      <c r="Q150" s="114">
        <v>8.5000000000000006E-2</v>
      </c>
      <c r="R150" s="114">
        <f t="shared" si="2"/>
        <v>2.125</v>
      </c>
      <c r="S150" s="114">
        <v>0</v>
      </c>
      <c r="T150" s="115">
        <f t="shared" si="3"/>
        <v>0</v>
      </c>
      <c r="AR150" s="116" t="s">
        <v>147</v>
      </c>
      <c r="AT150" s="116" t="s">
        <v>157</v>
      </c>
      <c r="AU150" s="116" t="s">
        <v>78</v>
      </c>
      <c r="AY150" s="16" t="s">
        <v>118</v>
      </c>
      <c r="BE150" s="117">
        <f t="shared" si="4"/>
        <v>0</v>
      </c>
      <c r="BF150" s="117">
        <f t="shared" si="5"/>
        <v>0</v>
      </c>
      <c r="BG150" s="117">
        <f t="shared" si="6"/>
        <v>0</v>
      </c>
      <c r="BH150" s="117">
        <f t="shared" si="7"/>
        <v>0</v>
      </c>
      <c r="BI150" s="117">
        <f t="shared" si="8"/>
        <v>0</v>
      </c>
      <c r="BJ150" s="16" t="s">
        <v>76</v>
      </c>
      <c r="BK150" s="117">
        <f t="shared" si="9"/>
        <v>0</v>
      </c>
      <c r="BL150" s="16" t="s">
        <v>124</v>
      </c>
      <c r="BM150" s="116" t="s">
        <v>351</v>
      </c>
      <c r="BO150" s="178"/>
    </row>
    <row r="151" spans="2:67" s="1" customFormat="1" ht="24" x14ac:dyDescent="0.2">
      <c r="B151" s="109"/>
      <c r="C151" s="207">
        <v>21</v>
      </c>
      <c r="D151" s="207" t="s">
        <v>120</v>
      </c>
      <c r="E151" s="171" t="s">
        <v>374</v>
      </c>
      <c r="F151" s="161" t="s">
        <v>375</v>
      </c>
      <c r="G151" s="160" t="s">
        <v>123</v>
      </c>
      <c r="H151" s="172">
        <v>18</v>
      </c>
      <c r="I151" s="143"/>
      <c r="J151" s="175">
        <f t="shared" si="0"/>
        <v>0</v>
      </c>
      <c r="K151" s="110"/>
      <c r="L151" s="120"/>
      <c r="M151" s="121" t="s">
        <v>1</v>
      </c>
      <c r="N151" s="122" t="s">
        <v>33</v>
      </c>
      <c r="O151" s="114">
        <v>0</v>
      </c>
      <c r="P151" s="114">
        <f t="shared" si="1"/>
        <v>0</v>
      </c>
      <c r="Q151" s="114">
        <v>8.5000000000000006E-2</v>
      </c>
      <c r="R151" s="114">
        <f t="shared" si="2"/>
        <v>1.53</v>
      </c>
      <c r="S151" s="114">
        <v>0</v>
      </c>
      <c r="T151" s="115">
        <f t="shared" si="3"/>
        <v>0</v>
      </c>
      <c r="AR151" s="116" t="s">
        <v>147</v>
      </c>
      <c r="AT151" s="116" t="s">
        <v>157</v>
      </c>
      <c r="AU151" s="116" t="s">
        <v>78</v>
      </c>
      <c r="AY151" s="16" t="s">
        <v>118</v>
      </c>
      <c r="BE151" s="117">
        <f t="shared" si="4"/>
        <v>0</v>
      </c>
      <c r="BF151" s="117">
        <f t="shared" si="5"/>
        <v>0</v>
      </c>
      <c r="BG151" s="117">
        <f t="shared" si="6"/>
        <v>0</v>
      </c>
      <c r="BH151" s="117">
        <f t="shared" si="7"/>
        <v>0</v>
      </c>
      <c r="BI151" s="117">
        <f t="shared" si="8"/>
        <v>0</v>
      </c>
      <c r="BJ151" s="16" t="s">
        <v>76</v>
      </c>
      <c r="BK151" s="117">
        <f t="shared" si="9"/>
        <v>0</v>
      </c>
      <c r="BL151" s="16" t="s">
        <v>124</v>
      </c>
      <c r="BM151" s="116" t="s">
        <v>351</v>
      </c>
      <c r="BO151" s="178"/>
    </row>
    <row r="152" spans="2:67" s="1" customFormat="1" ht="24" x14ac:dyDescent="0.2">
      <c r="B152" s="109"/>
      <c r="C152" s="207">
        <v>22</v>
      </c>
      <c r="D152" s="207" t="s">
        <v>120</v>
      </c>
      <c r="E152" s="171" t="s">
        <v>285</v>
      </c>
      <c r="F152" s="161" t="s">
        <v>378</v>
      </c>
      <c r="G152" s="160" t="s">
        <v>123</v>
      </c>
      <c r="H152" s="172">
        <v>12</v>
      </c>
      <c r="I152" s="143"/>
      <c r="J152" s="175">
        <f t="shared" si="0"/>
        <v>0</v>
      </c>
      <c r="K152" s="110"/>
      <c r="L152" s="120"/>
      <c r="M152" s="121" t="s">
        <v>1</v>
      </c>
      <c r="N152" s="122" t="s">
        <v>33</v>
      </c>
      <c r="O152" s="114">
        <v>0</v>
      </c>
      <c r="P152" s="114">
        <f t="shared" si="1"/>
        <v>0</v>
      </c>
      <c r="Q152" s="114">
        <v>8.5000000000000006E-2</v>
      </c>
      <c r="R152" s="114">
        <f t="shared" si="2"/>
        <v>1.02</v>
      </c>
      <c r="S152" s="114">
        <v>0</v>
      </c>
      <c r="T152" s="115">
        <f t="shared" si="3"/>
        <v>0</v>
      </c>
      <c r="AR152" s="116" t="s">
        <v>147</v>
      </c>
      <c r="AT152" s="116" t="s">
        <v>157</v>
      </c>
      <c r="AU152" s="116" t="s">
        <v>78</v>
      </c>
      <c r="AY152" s="16" t="s">
        <v>118</v>
      </c>
      <c r="BE152" s="117">
        <f t="shared" si="4"/>
        <v>0</v>
      </c>
      <c r="BF152" s="117">
        <f t="shared" si="5"/>
        <v>0</v>
      </c>
      <c r="BG152" s="117">
        <f t="shared" si="6"/>
        <v>0</v>
      </c>
      <c r="BH152" s="117">
        <f t="shared" si="7"/>
        <v>0</v>
      </c>
      <c r="BI152" s="117">
        <f t="shared" si="8"/>
        <v>0</v>
      </c>
      <c r="BJ152" s="16" t="s">
        <v>76</v>
      </c>
      <c r="BK152" s="117">
        <f t="shared" si="9"/>
        <v>0</v>
      </c>
      <c r="BL152" s="16" t="s">
        <v>124</v>
      </c>
      <c r="BM152" s="116" t="s">
        <v>351</v>
      </c>
      <c r="BO152" s="178"/>
    </row>
    <row r="153" spans="2:67" s="1" customFormat="1" ht="24" x14ac:dyDescent="0.2">
      <c r="B153" s="109"/>
      <c r="C153" s="207">
        <v>23</v>
      </c>
      <c r="D153" s="207" t="s">
        <v>120</v>
      </c>
      <c r="E153" s="171" t="s">
        <v>370</v>
      </c>
      <c r="F153" s="161" t="s">
        <v>371</v>
      </c>
      <c r="G153" s="160" t="s">
        <v>123</v>
      </c>
      <c r="H153" s="172">
        <v>50.3</v>
      </c>
      <c r="I153" s="143"/>
      <c r="J153" s="175">
        <f t="shared" si="0"/>
        <v>0</v>
      </c>
      <c r="K153" s="110"/>
      <c r="L153" s="120"/>
      <c r="M153" s="121" t="s">
        <v>1</v>
      </c>
      <c r="N153" s="122" t="s">
        <v>33</v>
      </c>
      <c r="O153" s="114">
        <v>0</v>
      </c>
      <c r="P153" s="114">
        <f t="shared" si="1"/>
        <v>0</v>
      </c>
      <c r="Q153" s="114">
        <v>8.5000000000000006E-2</v>
      </c>
      <c r="R153" s="114">
        <f t="shared" si="2"/>
        <v>4.2755000000000001</v>
      </c>
      <c r="S153" s="114">
        <v>0</v>
      </c>
      <c r="T153" s="115">
        <f t="shared" si="3"/>
        <v>0</v>
      </c>
      <c r="AR153" s="116" t="s">
        <v>147</v>
      </c>
      <c r="AT153" s="116" t="s">
        <v>157</v>
      </c>
      <c r="AU153" s="116" t="s">
        <v>78</v>
      </c>
      <c r="AY153" s="16" t="s">
        <v>118</v>
      </c>
      <c r="BE153" s="117">
        <f t="shared" si="4"/>
        <v>0</v>
      </c>
      <c r="BF153" s="117">
        <f t="shared" si="5"/>
        <v>0</v>
      </c>
      <c r="BG153" s="117">
        <f t="shared" si="6"/>
        <v>0</v>
      </c>
      <c r="BH153" s="117">
        <f t="shared" si="7"/>
        <v>0</v>
      </c>
      <c r="BI153" s="117">
        <f t="shared" si="8"/>
        <v>0</v>
      </c>
      <c r="BJ153" s="16" t="s">
        <v>76</v>
      </c>
      <c r="BK153" s="117">
        <f t="shared" si="9"/>
        <v>0</v>
      </c>
      <c r="BL153" s="16" t="s">
        <v>124</v>
      </c>
      <c r="BM153" s="116" t="s">
        <v>351</v>
      </c>
      <c r="BO153" s="178"/>
    </row>
    <row r="154" spans="2:67" s="1" customFormat="1" ht="24" x14ac:dyDescent="0.2">
      <c r="B154" s="109"/>
      <c r="C154" s="207">
        <v>24</v>
      </c>
      <c r="D154" s="207" t="s">
        <v>120</v>
      </c>
      <c r="E154" s="171" t="s">
        <v>388</v>
      </c>
      <c r="F154" s="161" t="s">
        <v>389</v>
      </c>
      <c r="G154" s="160" t="s">
        <v>123</v>
      </c>
      <c r="H154" s="172">
        <v>115</v>
      </c>
      <c r="I154" s="143"/>
      <c r="J154" s="175">
        <f t="shared" si="0"/>
        <v>0</v>
      </c>
      <c r="K154" s="110"/>
      <c r="L154" s="120"/>
      <c r="M154" s="121" t="s">
        <v>1</v>
      </c>
      <c r="N154" s="122" t="s">
        <v>33</v>
      </c>
      <c r="O154" s="114">
        <v>0</v>
      </c>
      <c r="P154" s="114">
        <f t="shared" si="1"/>
        <v>0</v>
      </c>
      <c r="Q154" s="114">
        <v>8.5000000000000006E-2</v>
      </c>
      <c r="R154" s="114">
        <f t="shared" si="2"/>
        <v>9.7750000000000004</v>
      </c>
      <c r="S154" s="114">
        <v>0</v>
      </c>
      <c r="T154" s="115">
        <f t="shared" si="3"/>
        <v>0</v>
      </c>
      <c r="AR154" s="116" t="s">
        <v>147</v>
      </c>
      <c r="AT154" s="116" t="s">
        <v>157</v>
      </c>
      <c r="AU154" s="116" t="s">
        <v>78</v>
      </c>
      <c r="AY154" s="16" t="s">
        <v>118</v>
      </c>
      <c r="BE154" s="117">
        <f t="shared" si="4"/>
        <v>0</v>
      </c>
      <c r="BF154" s="117">
        <f t="shared" si="5"/>
        <v>0</v>
      </c>
      <c r="BG154" s="117">
        <f t="shared" si="6"/>
        <v>0</v>
      </c>
      <c r="BH154" s="117">
        <f t="shared" si="7"/>
        <v>0</v>
      </c>
      <c r="BI154" s="117">
        <f t="shared" si="8"/>
        <v>0</v>
      </c>
      <c r="BJ154" s="16" t="s">
        <v>76</v>
      </c>
      <c r="BK154" s="117">
        <f t="shared" si="9"/>
        <v>0</v>
      </c>
      <c r="BL154" s="16" t="s">
        <v>124</v>
      </c>
      <c r="BM154" s="116" t="s">
        <v>351</v>
      </c>
      <c r="BO154" s="176"/>
    </row>
    <row r="155" spans="2:67" s="1" customFormat="1" ht="24" x14ac:dyDescent="0.2">
      <c r="B155" s="109"/>
      <c r="C155" s="207">
        <v>25</v>
      </c>
      <c r="D155" s="207" t="s">
        <v>120</v>
      </c>
      <c r="E155" s="171" t="s">
        <v>424</v>
      </c>
      <c r="F155" s="161" t="s">
        <v>390</v>
      </c>
      <c r="G155" s="160" t="s">
        <v>123</v>
      </c>
      <c r="H155" s="172">
        <v>115</v>
      </c>
      <c r="I155" s="143"/>
      <c r="J155" s="175">
        <f t="shared" si="0"/>
        <v>0</v>
      </c>
      <c r="K155" s="110"/>
      <c r="L155" s="142"/>
      <c r="M155" s="121" t="s">
        <v>1</v>
      </c>
      <c r="N155" s="122" t="s">
        <v>33</v>
      </c>
      <c r="O155" s="114">
        <v>0</v>
      </c>
      <c r="P155" s="114">
        <f t="shared" si="1"/>
        <v>0</v>
      </c>
      <c r="Q155" s="114">
        <v>8.5000000000000006E-2</v>
      </c>
      <c r="R155" s="114">
        <f t="shared" si="2"/>
        <v>9.7750000000000004</v>
      </c>
      <c r="S155" s="114">
        <v>0</v>
      </c>
      <c r="T155" s="115">
        <f t="shared" si="3"/>
        <v>0</v>
      </c>
      <c r="AR155" s="116" t="s">
        <v>147</v>
      </c>
      <c r="AT155" s="116" t="s">
        <v>157</v>
      </c>
      <c r="AU155" s="116" t="s">
        <v>78</v>
      </c>
      <c r="AY155" s="16" t="s">
        <v>118</v>
      </c>
      <c r="BE155" s="117">
        <f t="shared" si="4"/>
        <v>0</v>
      </c>
      <c r="BF155" s="117">
        <f t="shared" si="5"/>
        <v>0</v>
      </c>
      <c r="BG155" s="117">
        <f t="shared" si="6"/>
        <v>0</v>
      </c>
      <c r="BH155" s="117">
        <f t="shared" si="7"/>
        <v>0</v>
      </c>
      <c r="BI155" s="117">
        <f t="shared" si="8"/>
        <v>0</v>
      </c>
      <c r="BJ155" s="16" t="s">
        <v>76</v>
      </c>
      <c r="BK155" s="117">
        <f t="shared" si="9"/>
        <v>0</v>
      </c>
      <c r="BL155" s="16" t="s">
        <v>124</v>
      </c>
      <c r="BM155" s="116" t="s">
        <v>351</v>
      </c>
      <c r="BO155" s="176"/>
    </row>
    <row r="156" spans="2:67" s="1" customFormat="1" ht="12" x14ac:dyDescent="0.2">
      <c r="B156" s="109"/>
      <c r="C156" s="205">
        <v>26</v>
      </c>
      <c r="D156" s="205" t="s">
        <v>157</v>
      </c>
      <c r="E156" s="173" t="s">
        <v>423</v>
      </c>
      <c r="F156" s="151" t="s">
        <v>391</v>
      </c>
      <c r="G156" s="174" t="s">
        <v>160</v>
      </c>
      <c r="H156" s="153">
        <f>(+H155*0.1)*1.75</f>
        <v>20.125</v>
      </c>
      <c r="I156" s="119"/>
      <c r="J156" s="168">
        <f t="shared" si="0"/>
        <v>0</v>
      </c>
      <c r="K156" s="118"/>
      <c r="L156" s="142"/>
      <c r="M156" s="121" t="s">
        <v>1</v>
      </c>
      <c r="N156" s="122" t="s">
        <v>33</v>
      </c>
      <c r="O156" s="114">
        <v>0</v>
      </c>
      <c r="P156" s="114">
        <f t="shared" si="1"/>
        <v>0</v>
      </c>
      <c r="Q156" s="114">
        <v>8.5000000000000006E-2</v>
      </c>
      <c r="R156" s="114">
        <f t="shared" si="2"/>
        <v>1.7106250000000001</v>
      </c>
      <c r="S156" s="114">
        <v>0</v>
      </c>
      <c r="T156" s="115">
        <f t="shared" si="3"/>
        <v>0</v>
      </c>
      <c r="AR156" s="116" t="s">
        <v>147</v>
      </c>
      <c r="AT156" s="116" t="s">
        <v>157</v>
      </c>
      <c r="AU156" s="116" t="s">
        <v>78</v>
      </c>
      <c r="AY156" s="16" t="s">
        <v>118</v>
      </c>
      <c r="BE156" s="117">
        <f t="shared" si="4"/>
        <v>0</v>
      </c>
      <c r="BF156" s="117">
        <f t="shared" si="5"/>
        <v>0</v>
      </c>
      <c r="BG156" s="117">
        <f t="shared" si="6"/>
        <v>0</v>
      </c>
      <c r="BH156" s="117">
        <f t="shared" si="7"/>
        <v>0</v>
      </c>
      <c r="BI156" s="117">
        <f t="shared" si="8"/>
        <v>0</v>
      </c>
      <c r="BJ156" s="16" t="s">
        <v>76</v>
      </c>
      <c r="BK156" s="117">
        <f t="shared" si="9"/>
        <v>0</v>
      </c>
      <c r="BL156" s="16" t="s">
        <v>124</v>
      </c>
      <c r="BM156" s="116" t="s">
        <v>351</v>
      </c>
      <c r="BO156" s="177"/>
    </row>
    <row r="157" spans="2:67" s="1" customFormat="1" ht="24" x14ac:dyDescent="0.2">
      <c r="B157" s="109"/>
      <c r="C157" s="208">
        <v>27</v>
      </c>
      <c r="D157" s="207" t="s">
        <v>120</v>
      </c>
      <c r="E157" s="171" t="s">
        <v>392</v>
      </c>
      <c r="F157" s="161" t="s">
        <v>393</v>
      </c>
      <c r="G157" s="160" t="s">
        <v>123</v>
      </c>
      <c r="H157" s="172">
        <v>115</v>
      </c>
      <c r="I157" s="143"/>
      <c r="J157" s="175">
        <f t="shared" si="0"/>
        <v>0</v>
      </c>
      <c r="K157" s="110"/>
      <c r="L157" s="120"/>
      <c r="M157" s="121" t="s">
        <v>1</v>
      </c>
      <c r="N157" s="122" t="s">
        <v>33</v>
      </c>
      <c r="O157" s="114">
        <v>0</v>
      </c>
      <c r="P157" s="114">
        <f t="shared" si="1"/>
        <v>0</v>
      </c>
      <c r="Q157" s="114">
        <v>8.5000000000000006E-2</v>
      </c>
      <c r="R157" s="114">
        <f t="shared" si="2"/>
        <v>9.7750000000000004</v>
      </c>
      <c r="S157" s="114">
        <v>0</v>
      </c>
      <c r="T157" s="115">
        <f t="shared" si="3"/>
        <v>0</v>
      </c>
      <c r="AR157" s="116" t="s">
        <v>147</v>
      </c>
      <c r="AT157" s="116" t="s">
        <v>157</v>
      </c>
      <c r="AU157" s="116" t="s">
        <v>78</v>
      </c>
      <c r="AY157" s="16" t="s">
        <v>118</v>
      </c>
      <c r="BE157" s="117">
        <f t="shared" si="4"/>
        <v>0</v>
      </c>
      <c r="BF157" s="117">
        <f t="shared" si="5"/>
        <v>0</v>
      </c>
      <c r="BG157" s="117">
        <f t="shared" si="6"/>
        <v>0</v>
      </c>
      <c r="BH157" s="117">
        <f t="shared" si="7"/>
        <v>0</v>
      </c>
      <c r="BI157" s="117">
        <f t="shared" si="8"/>
        <v>0</v>
      </c>
      <c r="BJ157" s="16" t="s">
        <v>76</v>
      </c>
      <c r="BK157" s="117">
        <f t="shared" si="9"/>
        <v>0</v>
      </c>
      <c r="BL157" s="16" t="s">
        <v>124</v>
      </c>
      <c r="BM157" s="116" t="s">
        <v>351</v>
      </c>
      <c r="BO157" s="178"/>
    </row>
    <row r="158" spans="2:67" s="1" customFormat="1" ht="12" x14ac:dyDescent="0.2">
      <c r="B158" s="109"/>
      <c r="C158" s="205">
        <v>28</v>
      </c>
      <c r="D158" s="205" t="s">
        <v>157</v>
      </c>
      <c r="E158" s="170" t="s">
        <v>394</v>
      </c>
      <c r="F158" s="151" t="s">
        <v>395</v>
      </c>
      <c r="G158" s="152" t="s">
        <v>396</v>
      </c>
      <c r="H158" s="153">
        <v>20.399999999999999</v>
      </c>
      <c r="I158" s="119"/>
      <c r="J158" s="168">
        <f t="shared" si="0"/>
        <v>0</v>
      </c>
      <c r="K158" s="118"/>
      <c r="L158" s="120"/>
      <c r="M158" s="121" t="s">
        <v>1</v>
      </c>
      <c r="N158" s="122" t="s">
        <v>33</v>
      </c>
      <c r="O158" s="114">
        <v>0</v>
      </c>
      <c r="P158" s="114">
        <f t="shared" si="1"/>
        <v>0</v>
      </c>
      <c r="Q158" s="114">
        <v>8.5000000000000006E-2</v>
      </c>
      <c r="R158" s="114">
        <f t="shared" si="2"/>
        <v>1.734</v>
      </c>
      <c r="S158" s="114">
        <v>0</v>
      </c>
      <c r="T158" s="115">
        <f t="shared" si="3"/>
        <v>0</v>
      </c>
      <c r="AR158" s="116" t="s">
        <v>147</v>
      </c>
      <c r="AT158" s="116" t="s">
        <v>157</v>
      </c>
      <c r="AU158" s="116" t="s">
        <v>78</v>
      </c>
      <c r="AY158" s="16" t="s">
        <v>118</v>
      </c>
      <c r="BE158" s="117">
        <f t="shared" si="4"/>
        <v>0</v>
      </c>
      <c r="BF158" s="117">
        <f t="shared" si="5"/>
        <v>0</v>
      </c>
      <c r="BG158" s="117">
        <f t="shared" si="6"/>
        <v>0</v>
      </c>
      <c r="BH158" s="117">
        <f t="shared" si="7"/>
        <v>0</v>
      </c>
      <c r="BI158" s="117">
        <f t="shared" si="8"/>
        <v>0</v>
      </c>
      <c r="BJ158" s="16" t="s">
        <v>76</v>
      </c>
      <c r="BK158" s="117">
        <f t="shared" si="9"/>
        <v>0</v>
      </c>
      <c r="BL158" s="16" t="s">
        <v>124</v>
      </c>
      <c r="BM158" s="116" t="s">
        <v>351</v>
      </c>
      <c r="BO158" s="177"/>
    </row>
    <row r="159" spans="2:67" s="11" customFormat="1" ht="12.75" x14ac:dyDescent="0.2">
      <c r="B159" s="100"/>
      <c r="D159" s="101" t="s">
        <v>67</v>
      </c>
      <c r="E159" s="108" t="s">
        <v>302</v>
      </c>
      <c r="F159" s="108" t="s">
        <v>303</v>
      </c>
      <c r="I159" s="144"/>
      <c r="J159" s="166">
        <f>BK159</f>
        <v>0</v>
      </c>
      <c r="L159" s="140"/>
      <c r="M159" s="103"/>
      <c r="P159" s="104">
        <f>P162</f>
        <v>186.36053400000003</v>
      </c>
      <c r="R159" s="104">
        <f>R162</f>
        <v>0</v>
      </c>
      <c r="T159" s="105">
        <f>T162</f>
        <v>0</v>
      </c>
      <c r="AR159" s="101" t="s">
        <v>76</v>
      </c>
      <c r="AT159" s="106" t="s">
        <v>67</v>
      </c>
      <c r="AU159" s="106" t="s">
        <v>76</v>
      </c>
      <c r="AY159" s="101" t="s">
        <v>118</v>
      </c>
      <c r="BK159" s="107">
        <f>SUM(BK160:BK162)</f>
        <v>0</v>
      </c>
    </row>
    <row r="160" spans="2:67" s="1" customFormat="1" ht="24" x14ac:dyDescent="0.2">
      <c r="B160" s="109"/>
      <c r="C160" s="204">
        <v>29</v>
      </c>
      <c r="D160" s="204" t="s">
        <v>120</v>
      </c>
      <c r="E160" s="169" t="s">
        <v>299</v>
      </c>
      <c r="F160" s="148" t="s">
        <v>373</v>
      </c>
      <c r="G160" s="149" t="s">
        <v>160</v>
      </c>
      <c r="H160" s="150">
        <v>26</v>
      </c>
      <c r="I160" s="111"/>
      <c r="J160" s="167">
        <f>ROUND(I160*H160,2)</f>
        <v>0</v>
      </c>
      <c r="K160" s="110"/>
      <c r="L160" s="27"/>
      <c r="M160" s="135" t="s">
        <v>1</v>
      </c>
      <c r="N160" s="136" t="s">
        <v>33</v>
      </c>
      <c r="O160" s="137">
        <v>0.39700000000000002</v>
      </c>
      <c r="P160" s="137">
        <f>O160*H160</f>
        <v>10.322000000000001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16" t="s">
        <v>124</v>
      </c>
      <c r="AT160" s="116" t="s">
        <v>120</v>
      </c>
      <c r="AU160" s="116" t="s">
        <v>78</v>
      </c>
      <c r="AY160" s="16" t="s">
        <v>118</v>
      </c>
      <c r="BE160" s="117">
        <f>IF(N160="základní",J160,0)</f>
        <v>0</v>
      </c>
      <c r="BF160" s="117">
        <f>IF(N160="snížená",J160,0)</f>
        <v>0</v>
      </c>
      <c r="BG160" s="117">
        <f>IF(N160="zákl. přenesená",J160,0)</f>
        <v>0</v>
      </c>
      <c r="BH160" s="117">
        <f>IF(N160="sníž. přenesená",J160,0)</f>
        <v>0</v>
      </c>
      <c r="BI160" s="117">
        <f>IF(N160="nulová",J160,0)</f>
        <v>0</v>
      </c>
      <c r="BJ160" s="16" t="s">
        <v>76</v>
      </c>
      <c r="BK160" s="117">
        <f>ROUND(I160*H160,2)</f>
        <v>0</v>
      </c>
      <c r="BL160" s="16" t="s">
        <v>124</v>
      </c>
      <c r="BM160" s="116" t="s">
        <v>353</v>
      </c>
      <c r="BO160" s="176"/>
    </row>
    <row r="161" spans="2:67" s="1" customFormat="1" ht="24" x14ac:dyDescent="0.2">
      <c r="B161" s="109"/>
      <c r="C161" s="204">
        <v>30</v>
      </c>
      <c r="D161" s="204" t="s">
        <v>120</v>
      </c>
      <c r="E161" s="171" t="s">
        <v>418</v>
      </c>
      <c r="F161" s="148" t="s">
        <v>372</v>
      </c>
      <c r="G161" s="149" t="s">
        <v>160</v>
      </c>
      <c r="H161" s="150">
        <v>25</v>
      </c>
      <c r="I161" s="111"/>
      <c r="J161" s="167">
        <f>ROUND(I161*H161,2)</f>
        <v>0</v>
      </c>
      <c r="K161" s="110"/>
      <c r="L161" s="27"/>
      <c r="M161" s="135" t="s">
        <v>1</v>
      </c>
      <c r="N161" s="136" t="s">
        <v>33</v>
      </c>
      <c r="O161" s="137">
        <v>0.39700000000000002</v>
      </c>
      <c r="P161" s="137">
        <f>O161*H161</f>
        <v>9.9250000000000007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16" t="s">
        <v>124</v>
      </c>
      <c r="AT161" s="116" t="s">
        <v>120</v>
      </c>
      <c r="AU161" s="116" t="s">
        <v>78</v>
      </c>
      <c r="AY161" s="16" t="s">
        <v>118</v>
      </c>
      <c r="BE161" s="117">
        <f>IF(N161="základní",J161,0)</f>
        <v>0</v>
      </c>
      <c r="BF161" s="117">
        <f>IF(N161="snížená",J161,0)</f>
        <v>0</v>
      </c>
      <c r="BG161" s="117">
        <f>IF(N161="zákl. přenesená",J161,0)</f>
        <v>0</v>
      </c>
      <c r="BH161" s="117">
        <f>IF(N161="sníž. přenesená",J161,0)</f>
        <v>0</v>
      </c>
      <c r="BI161" s="117">
        <f>IF(N161="nulová",J161,0)</f>
        <v>0</v>
      </c>
      <c r="BJ161" s="16" t="s">
        <v>76</v>
      </c>
      <c r="BK161" s="117">
        <f>ROUND(I161*H161,2)</f>
        <v>0</v>
      </c>
      <c r="BL161" s="16" t="s">
        <v>124</v>
      </c>
      <c r="BM161" s="116" t="s">
        <v>353</v>
      </c>
      <c r="BO161" s="176"/>
    </row>
    <row r="162" spans="2:67" s="1" customFormat="1" ht="24" x14ac:dyDescent="0.2">
      <c r="B162" s="109"/>
      <c r="C162" s="204">
        <v>31</v>
      </c>
      <c r="D162" s="204" t="s">
        <v>120</v>
      </c>
      <c r="E162" s="169" t="s">
        <v>304</v>
      </c>
      <c r="F162" s="148" t="s">
        <v>305</v>
      </c>
      <c r="G162" s="149" t="s">
        <v>160</v>
      </c>
      <c r="H162" s="150">
        <v>469.42200000000003</v>
      </c>
      <c r="I162" s="111"/>
      <c r="J162" s="167">
        <f>ROUND(I162*H162,2)</f>
        <v>0</v>
      </c>
      <c r="K162" s="110"/>
      <c r="L162" s="27"/>
      <c r="M162" s="135" t="s">
        <v>1</v>
      </c>
      <c r="N162" s="136" t="s">
        <v>33</v>
      </c>
      <c r="O162" s="137">
        <v>0.39700000000000002</v>
      </c>
      <c r="P162" s="137">
        <f>O162*H162</f>
        <v>186.36053400000003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16" t="s">
        <v>124</v>
      </c>
      <c r="AT162" s="116" t="s">
        <v>120</v>
      </c>
      <c r="AU162" s="116" t="s">
        <v>78</v>
      </c>
      <c r="AY162" s="16" t="s">
        <v>118</v>
      </c>
      <c r="BE162" s="117">
        <f>IF(N162="základní",J162,0)</f>
        <v>0</v>
      </c>
      <c r="BF162" s="117">
        <f>IF(N162="snížená",J162,0)</f>
        <v>0</v>
      </c>
      <c r="BG162" s="117">
        <f>IF(N162="zákl. přenesená",J162,0)</f>
        <v>0</v>
      </c>
      <c r="BH162" s="117">
        <f>IF(N162="sníž. přenesená",J162,0)</f>
        <v>0</v>
      </c>
      <c r="BI162" s="117">
        <f>IF(N162="nulová",J162,0)</f>
        <v>0</v>
      </c>
      <c r="BJ162" s="16" t="s">
        <v>76</v>
      </c>
      <c r="BK162" s="117">
        <f>ROUND(I162*H162,2)</f>
        <v>0</v>
      </c>
      <c r="BL162" s="16" t="s">
        <v>124</v>
      </c>
      <c r="BM162" s="116" t="s">
        <v>353</v>
      </c>
      <c r="BO162" s="176"/>
    </row>
    <row r="163" spans="2:67" s="1" customFormat="1" ht="6.95" customHeight="1" x14ac:dyDescent="0.2">
      <c r="B163" s="39"/>
      <c r="C163" s="40"/>
      <c r="D163" s="40"/>
      <c r="E163" s="40"/>
      <c r="F163" s="40"/>
      <c r="G163" s="40"/>
      <c r="H163" s="40"/>
      <c r="I163" s="40"/>
      <c r="J163" s="40"/>
      <c r="K163" s="40"/>
      <c r="L163" s="27"/>
    </row>
    <row r="166" spans="2:67" x14ac:dyDescent="0.2">
      <c r="J166" s="139"/>
    </row>
  </sheetData>
  <sheetProtection algorithmName="SHA-512" hashValue="c/Uv7FUExSsQElUWrvw5rfjyVxT+wapdDQxhU0MYyDHgR/E6RTXGT+ompKjHCTf8GwK3YeOq+xgVUCSQjoIXlw==" saltValue="lk17FxDgFOqZWOmkfjeBXQ==" spinCount="100000" sheet="1" objects="1" scenarios="1" selectLockedCells="1"/>
  <autoFilter ref="C120:K162" xr:uid="{00000000-0009-0000-0000-000002000000}"/>
  <mergeCells count="9">
    <mergeCell ref="E113:H113"/>
    <mergeCell ref="E111:H111"/>
    <mergeCell ref="E87:H8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Uznatelné položky</vt:lpstr>
      <vt:lpstr>02 - Neuznatelné náklady</vt:lpstr>
      <vt:lpstr>'01 - Uznatelné položky'!Názvy_tisku</vt:lpstr>
      <vt:lpstr>'02 - Neuznatelné náklady'!Názvy_tisku</vt:lpstr>
      <vt:lpstr>'Rekapitulace stavby'!Názvy_tisku</vt:lpstr>
      <vt:lpstr>'01 - Uznatelné položky'!Oblast_tisku</vt:lpstr>
      <vt:lpstr>'02 - Neuznatelné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Horáková</dc:creator>
  <cp:lastModifiedBy>Filip Michl</cp:lastModifiedBy>
  <cp:lastPrinted>2023-05-17T05:20:03Z</cp:lastPrinted>
  <dcterms:created xsi:type="dcterms:W3CDTF">2021-08-25T10:37:29Z</dcterms:created>
  <dcterms:modified xsi:type="dcterms:W3CDTF">2024-02-23T10:15:01Z</dcterms:modified>
</cp:coreProperties>
</file>