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remek\Desktop\"/>
    </mc:Choice>
  </mc:AlternateContent>
  <bookViews>
    <workbookView xWindow="0" yWindow="0" windowWidth="0" windowHeight="0"/>
  </bookViews>
  <sheets>
    <sheet name="Rekapitulace stavby" sheetId="1" r:id="rId1"/>
    <sheet name="RK03 - Demolice části č.p..." sheetId="2" r:id="rId2"/>
    <sheet name="Seznam figur" sheetId="3" r:id="rId3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'RK03 - Demolice části č.p...'!$C$137:$K$363</definedName>
    <definedName name="_xlnm.Print_Area" localSheetId="1">'RK03 - Demolice části č.p...'!$C$4:$J$76,'RK03 - Demolice části č.p...'!$C$82:$J$121,'RK03 - Demolice části č.p...'!$C$127:$J$363</definedName>
    <definedName name="_xlnm.Print_Titles" localSheetId="1">'RK03 - Demolice části č.p...'!$137:$137</definedName>
    <definedName name="_xlnm.Print_Area" localSheetId="2">'Seznam figur'!$C$4:$G$124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J37"/>
  <c r="J36"/>
  <c i="1" r="AY95"/>
  <c i="2" r="J35"/>
  <c i="1" r="AX95"/>
  <c i="2" r="BI360"/>
  <c r="BH360"/>
  <c r="BG360"/>
  <c r="BF360"/>
  <c r="T360"/>
  <c r="T359"/>
  <c r="R360"/>
  <c r="R359"/>
  <c r="P360"/>
  <c r="P359"/>
  <c r="BI356"/>
  <c r="BH356"/>
  <c r="BG356"/>
  <c r="BF356"/>
  <c r="T356"/>
  <c r="T355"/>
  <c r="T354"/>
  <c r="R356"/>
  <c r="R355"/>
  <c r="R354"/>
  <c r="P356"/>
  <c r="P355"/>
  <c r="P354"/>
  <c r="BI351"/>
  <c r="BH351"/>
  <c r="BG351"/>
  <c r="BF351"/>
  <c r="T351"/>
  <c r="T350"/>
  <c r="T349"/>
  <c r="R351"/>
  <c r="R350"/>
  <c r="R349"/>
  <c r="P351"/>
  <c r="P350"/>
  <c r="P349"/>
  <c r="BI343"/>
  <c r="BH343"/>
  <c r="BG343"/>
  <c r="BF343"/>
  <c r="T343"/>
  <c r="T342"/>
  <c r="R343"/>
  <c r="R342"/>
  <c r="P343"/>
  <c r="P342"/>
  <c r="BI339"/>
  <c r="BH339"/>
  <c r="BG339"/>
  <c r="BF339"/>
  <c r="T339"/>
  <c r="R339"/>
  <c r="P339"/>
  <c r="BI333"/>
  <c r="BH333"/>
  <c r="BG333"/>
  <c r="BF333"/>
  <c r="T333"/>
  <c r="R333"/>
  <c r="P333"/>
  <c r="BI326"/>
  <c r="BH326"/>
  <c r="BG326"/>
  <c r="BF326"/>
  <c r="T326"/>
  <c r="R326"/>
  <c r="P326"/>
  <c r="BI320"/>
  <c r="BH320"/>
  <c r="BG320"/>
  <c r="BF320"/>
  <c r="T320"/>
  <c r="R320"/>
  <c r="P320"/>
  <c r="BI317"/>
  <c r="BH317"/>
  <c r="BG317"/>
  <c r="BF317"/>
  <c r="T317"/>
  <c r="R317"/>
  <c r="P317"/>
  <c r="BI311"/>
  <c r="BH311"/>
  <c r="BG311"/>
  <c r="BF311"/>
  <c r="T311"/>
  <c r="R311"/>
  <c r="P311"/>
  <c r="BI304"/>
  <c r="BH304"/>
  <c r="BG304"/>
  <c r="BF304"/>
  <c r="T304"/>
  <c r="R304"/>
  <c r="P304"/>
  <c r="BI298"/>
  <c r="BH298"/>
  <c r="BG298"/>
  <c r="BF298"/>
  <c r="T298"/>
  <c r="R298"/>
  <c r="P298"/>
  <c r="BI292"/>
  <c r="BH292"/>
  <c r="BG292"/>
  <c r="BF292"/>
  <c r="T292"/>
  <c r="R292"/>
  <c r="P292"/>
  <c r="BI286"/>
  <c r="BH286"/>
  <c r="BG286"/>
  <c r="BF286"/>
  <c r="T286"/>
  <c r="R286"/>
  <c r="P286"/>
  <c r="BI279"/>
  <c r="BH279"/>
  <c r="BG279"/>
  <c r="BF279"/>
  <c r="T279"/>
  <c r="R279"/>
  <c r="P279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5"/>
  <c r="BH265"/>
  <c r="BG265"/>
  <c r="BF265"/>
  <c r="T265"/>
  <c r="R265"/>
  <c r="P265"/>
  <c r="BI258"/>
  <c r="BH258"/>
  <c r="BG258"/>
  <c r="BF258"/>
  <c r="T258"/>
  <c r="T257"/>
  <c r="R258"/>
  <c r="R257"/>
  <c r="P258"/>
  <c r="P257"/>
  <c r="BI252"/>
  <c r="BH252"/>
  <c r="BG252"/>
  <c r="BF252"/>
  <c r="T252"/>
  <c r="R252"/>
  <c r="P252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6"/>
  <c r="BH236"/>
  <c r="BG236"/>
  <c r="BF236"/>
  <c r="T236"/>
  <c r="R236"/>
  <c r="P236"/>
  <c r="BI229"/>
  <c r="BH229"/>
  <c r="BG229"/>
  <c r="BF229"/>
  <c r="T229"/>
  <c r="R229"/>
  <c r="P229"/>
  <c r="BI226"/>
  <c r="BH226"/>
  <c r="BG226"/>
  <c r="BF226"/>
  <c r="T226"/>
  <c r="R226"/>
  <c r="P226"/>
  <c r="BI219"/>
  <c r="BH219"/>
  <c r="BG219"/>
  <c r="BF219"/>
  <c r="T219"/>
  <c r="R219"/>
  <c r="P219"/>
  <c r="BI213"/>
  <c r="BH213"/>
  <c r="BG213"/>
  <c r="BF213"/>
  <c r="T213"/>
  <c r="R213"/>
  <c r="P213"/>
  <c r="BI209"/>
  <c r="BH209"/>
  <c r="BG209"/>
  <c r="BF209"/>
  <c r="T209"/>
  <c r="R209"/>
  <c r="P209"/>
  <c r="BI203"/>
  <c r="BH203"/>
  <c r="BG203"/>
  <c r="BF203"/>
  <c r="T203"/>
  <c r="R203"/>
  <c r="P203"/>
  <c r="BI194"/>
  <c r="BH194"/>
  <c r="BG194"/>
  <c r="BF194"/>
  <c r="T194"/>
  <c r="R194"/>
  <c r="P194"/>
  <c r="BI188"/>
  <c r="BH188"/>
  <c r="BG188"/>
  <c r="BF188"/>
  <c r="T188"/>
  <c r="R188"/>
  <c r="P188"/>
  <c r="BI182"/>
  <c r="BH182"/>
  <c r="BG182"/>
  <c r="BF182"/>
  <c r="T182"/>
  <c r="R182"/>
  <c r="P182"/>
  <c r="BI174"/>
  <c r="BH174"/>
  <c r="BG174"/>
  <c r="BF174"/>
  <c r="T174"/>
  <c r="R174"/>
  <c r="P174"/>
  <c r="BI170"/>
  <c r="BH170"/>
  <c r="BG170"/>
  <c r="BF170"/>
  <c r="T170"/>
  <c r="R170"/>
  <c r="P170"/>
  <c r="BI163"/>
  <c r="BH163"/>
  <c r="BG163"/>
  <c r="BF163"/>
  <c r="T163"/>
  <c r="R163"/>
  <c r="P163"/>
  <c r="BI156"/>
  <c r="BH156"/>
  <c r="BG156"/>
  <c r="BF156"/>
  <c r="T156"/>
  <c r="R156"/>
  <c r="P156"/>
  <c r="BI146"/>
  <c r="BH146"/>
  <c r="BG146"/>
  <c r="BF146"/>
  <c r="T146"/>
  <c r="R146"/>
  <c r="P146"/>
  <c r="BI141"/>
  <c r="BH141"/>
  <c r="BG141"/>
  <c r="BF141"/>
  <c r="T141"/>
  <c r="T140"/>
  <c r="R141"/>
  <c r="R140"/>
  <c r="P141"/>
  <c r="P140"/>
  <c r="F132"/>
  <c r="E130"/>
  <c r="BI119"/>
  <c r="BH119"/>
  <c r="BG119"/>
  <c r="BF119"/>
  <c r="BI118"/>
  <c r="BH118"/>
  <c r="BG118"/>
  <c r="BF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F87"/>
  <c r="E85"/>
  <c r="J22"/>
  <c r="E22"/>
  <c r="J90"/>
  <c r="J21"/>
  <c r="J19"/>
  <c r="E19"/>
  <c r="J89"/>
  <c r="J18"/>
  <c r="J16"/>
  <c r="E16"/>
  <c r="F135"/>
  <c r="J15"/>
  <c r="J13"/>
  <c r="E13"/>
  <c r="F89"/>
  <c r="J12"/>
  <c r="J10"/>
  <c r="J132"/>
  <c i="1" r="CK101"/>
  <c r="CJ101"/>
  <c r="CI101"/>
  <c r="CH101"/>
  <c r="CG101"/>
  <c r="CF101"/>
  <c r="BZ101"/>
  <c r="CE101"/>
  <c r="CK100"/>
  <c r="CJ100"/>
  <c r="CI100"/>
  <c r="CH100"/>
  <c r="CG100"/>
  <c r="CF100"/>
  <c r="BZ100"/>
  <c r="CE100"/>
  <c r="CK99"/>
  <c r="CJ99"/>
  <c r="CI99"/>
  <c r="CH99"/>
  <c r="CG99"/>
  <c r="CF99"/>
  <c r="BZ99"/>
  <c r="CE99"/>
  <c r="CK98"/>
  <c r="CJ98"/>
  <c r="CI98"/>
  <c r="CH98"/>
  <c r="CG98"/>
  <c r="CF98"/>
  <c r="BZ98"/>
  <c r="CE98"/>
  <c r="L90"/>
  <c r="AM90"/>
  <c r="AM89"/>
  <c r="L89"/>
  <c r="AM87"/>
  <c r="L87"/>
  <c r="L85"/>
  <c r="L84"/>
  <c i="2" r="J351"/>
  <c r="J339"/>
  <c r="BK292"/>
  <c r="BK265"/>
  <c r="J252"/>
  <c r="J236"/>
  <c r="BK219"/>
  <c r="J304"/>
  <c r="J276"/>
  <c r="BK209"/>
  <c r="BK174"/>
  <c r="J320"/>
  <c r="J268"/>
  <c r="J241"/>
  <c i="1" r="AS94"/>
  <c i="2" r="J229"/>
  <c r="BK188"/>
  <c r="J163"/>
  <c r="BK356"/>
  <c r="BK339"/>
  <c r="J311"/>
  <c r="J272"/>
  <c r="BK258"/>
  <c r="BK244"/>
  <c r="J203"/>
  <c r="J292"/>
  <c r="J360"/>
  <c r="BK213"/>
  <c r="BK163"/>
  <c r="BK320"/>
  <c r="J170"/>
  <c r="BK317"/>
  <c r="J213"/>
  <c r="BK170"/>
  <c r="J356"/>
  <c r="J343"/>
  <c r="J317"/>
  <c r="BK276"/>
  <c r="J265"/>
  <c r="BK247"/>
  <c r="BK241"/>
  <c r="J146"/>
  <c r="J298"/>
  <c r="BK360"/>
  <c r="BK203"/>
  <c r="J182"/>
  <c r="J326"/>
  <c r="J333"/>
  <c r="J141"/>
  <c r="BK311"/>
  <c r="J209"/>
  <c r="BK343"/>
  <c r="BK279"/>
  <c r="J258"/>
  <c r="BK229"/>
  <c r="J194"/>
  <c r="BK286"/>
  <c r="J226"/>
  <c r="BK194"/>
  <c r="BK156"/>
  <c r="BK298"/>
  <c r="J244"/>
  <c r="BK236"/>
  <c r="BK304"/>
  <c r="BK182"/>
  <c r="BK351"/>
  <c r="BK333"/>
  <c r="J286"/>
  <c r="BK268"/>
  <c r="J247"/>
  <c r="BK226"/>
  <c r="BK141"/>
  <c r="J279"/>
  <c r="BK252"/>
  <c r="J188"/>
  <c r="BK146"/>
  <c r="BK272"/>
  <c r="J156"/>
  <c r="BK326"/>
  <c r="J219"/>
  <c r="J174"/>
  <c l="1" r="R145"/>
  <c r="R139"/>
  <c r="T240"/>
  <c r="P264"/>
  <c r="P256"/>
  <c r="P271"/>
  <c r="BK145"/>
  <c r="J145"/>
  <c r="J97"/>
  <c r="BK240"/>
  <c r="J240"/>
  <c r="J98"/>
  <c r="BK264"/>
  <c r="J264"/>
  <c r="J101"/>
  <c r="R264"/>
  <c r="R256"/>
  <c r="T271"/>
  <c r="T310"/>
  <c r="R332"/>
  <c r="T145"/>
  <c r="T139"/>
  <c r="P240"/>
  <c r="BK271"/>
  <c r="J271"/>
  <c r="J102"/>
  <c r="BK310"/>
  <c r="J310"/>
  <c r="J103"/>
  <c r="R310"/>
  <c r="P332"/>
  <c r="P145"/>
  <c r="P139"/>
  <c r="P138"/>
  <c i="1" r="AU95"/>
  <c i="2" r="R240"/>
  <c r="T264"/>
  <c r="T256"/>
  <c r="R271"/>
  <c r="P310"/>
  <c r="BK332"/>
  <c r="J332"/>
  <c r="J104"/>
  <c r="T332"/>
  <c r="BK140"/>
  <c r="BK139"/>
  <c r="J139"/>
  <c r="J95"/>
  <c r="BK257"/>
  <c r="J257"/>
  <c r="J100"/>
  <c r="BK342"/>
  <c r="J342"/>
  <c r="J105"/>
  <c r="BK350"/>
  <c r="J350"/>
  <c r="J107"/>
  <c r="BK355"/>
  <c r="BK354"/>
  <c r="J354"/>
  <c r="J108"/>
  <c r="BK359"/>
  <c r="J359"/>
  <c r="J110"/>
  <c r="J135"/>
  <c r="BE156"/>
  <c r="BE163"/>
  <c r="BE194"/>
  <c r="BE244"/>
  <c r="BE320"/>
  <c r="F90"/>
  <c r="BE174"/>
  <c r="BE182"/>
  <c r="BE209"/>
  <c r="BE272"/>
  <c r="BE317"/>
  <c r="J87"/>
  <c r="F134"/>
  <c r="BE141"/>
  <c r="BE146"/>
  <c r="BE276"/>
  <c r="BE279"/>
  <c r="BE292"/>
  <c r="BE298"/>
  <c r="BE304"/>
  <c r="BE311"/>
  <c r="BE326"/>
  <c r="J134"/>
  <c r="BE213"/>
  <c r="BE219"/>
  <c r="BE226"/>
  <c r="BE236"/>
  <c r="BE241"/>
  <c r="BE247"/>
  <c r="BE360"/>
  <c r="BE170"/>
  <c r="BE188"/>
  <c r="BE203"/>
  <c r="BE229"/>
  <c r="BE252"/>
  <c r="BE258"/>
  <c r="BE265"/>
  <c r="BE268"/>
  <c r="BE286"/>
  <c r="BE333"/>
  <c r="BE339"/>
  <c r="BE343"/>
  <c r="BE351"/>
  <c r="BE356"/>
  <c r="J34"/>
  <c i="1" r="AW95"/>
  <c i="2" r="F37"/>
  <c i="1" r="BD95"/>
  <c r="BD94"/>
  <c r="W36"/>
  <c i="2" r="F34"/>
  <c i="1" r="BA95"/>
  <c r="BA94"/>
  <c r="AW94"/>
  <c r="AK33"/>
  <c i="2" r="F36"/>
  <c i="1" r="BC95"/>
  <c r="BC94"/>
  <c r="W35"/>
  <c i="2" r="F35"/>
  <c i="1" r="BB95"/>
  <c r="BB94"/>
  <c r="W34"/>
  <c r="AU94"/>
  <c i="2" l="1" r="T138"/>
  <c r="R138"/>
  <c r="J140"/>
  <c r="J96"/>
  <c r="BK256"/>
  <c r="J256"/>
  <c r="J99"/>
  <c r="BK349"/>
  <c r="J349"/>
  <c r="J106"/>
  <c r="J355"/>
  <c r="J109"/>
  <c i="1" r="AY94"/>
  <c r="AX94"/>
  <c r="W33"/>
  <c i="2" l="1" r="BK138"/>
  <c r="J138"/>
  <c r="J94"/>
  <c r="J28"/>
  <c r="J119"/>
  <c r="BE119"/>
  <c r="F33"/>
  <c i="1" r="AZ95"/>
  <c r="AZ94"/>
  <c r="AV94"/>
  <c r="AT94"/>
  <c i="2" l="1" r="J113"/>
  <c r="J29"/>
  <c r="J30"/>
  <c i="1" r="AG95"/>
  <c r="AG94"/>
  <c r="AG101"/>
  <c r="AV101"/>
  <c r="BY101"/>
  <c i="2" r="J33"/>
  <c i="1" r="AV95"/>
  <c r="AT95"/>
  <c l="1" r="AN94"/>
  <c r="CD101"/>
  <c r="AN95"/>
  <c i="2" r="J39"/>
  <c i="1" r="AG100"/>
  <c r="AV100"/>
  <c r="BY100"/>
  <c i="2" r="J121"/>
  <c i="1" r="AG98"/>
  <c r="CD98"/>
  <c r="AK26"/>
  <c r="AG99"/>
  <c r="CD99"/>
  <c r="AN101"/>
  <c l="1" r="CD100"/>
  <c r="AV99"/>
  <c r="BY99"/>
  <c r="AV98"/>
  <c r="BY98"/>
  <c r="AN100"/>
  <c r="AG97"/>
  <c r="AK27"/>
  <c r="AK29"/>
  <c r="W32"/>
  <c l="1" r="AN99"/>
  <c r="AG103"/>
  <c r="AK32"/>
  <c r="AK38"/>
  <c r="AN98"/>
  <c l="1" r="AN97"/>
  <c r="AN103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<sst xmlns="http://schemas.openxmlformats.org/spreadsheetml/2006/main">
  <si>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</si>
  <si>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</si>
  <si>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</si>
  <si>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</si>
  <si>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</si>
  <si>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{83398832-48a2-4fa9-bf3a-63c7ec189f18}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</si>
  <si>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</si>
  <si>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</si>
  <si>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</si>
  <si>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</si>
  <si>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</si>
  <si>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</si>
  <si>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</si>
  <si>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</si>
  <si>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RK03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</si>
  <si>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</si>
  <si>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</si>
  <si>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Demolice části č.p.50 na  parcele 127</t>
  </si>
  <si>
    <t>KSO:</t>
  </si>
  <si>
    <t>CC-CZ:</t>
  </si>
  <si>
    <t>Místo:</t>
  </si>
  <si>
    <t>Mečeříž</t>
  </si>
  <si>
    <t>Datum:</t>
  </si>
  <si>
    <t>8. 12. 2024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</si>
  <si>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</si>
  <si>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</si>
  <si>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</si>
  <si>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</si>
  <si>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</si>
  <si>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</si>
  <si>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</si>
  <si>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</si>
  <si>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</si>
  <si>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</si>
  <si>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</si>
  <si>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</si>
  <si>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</si>
  <si>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</si>
  <si>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</si>
  <si>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</si>
  <si>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</si>
  <si>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</si>
  <si>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</si>
  <si>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</si>
  <si>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</si>
  <si>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</si>
  <si>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</si>
  <si>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</si>
  <si>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</si>
  <si>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</si>
  <si>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</si>
  <si>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</si>
  <si>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</si>
  <si>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</si>
  <si>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</si>
  <si>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</si>
  <si>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</si>
  <si>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</si>
  <si>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</si>
  <si>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</si>
  <si>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</si>
  <si>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</si>
  <si>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</si>
  <si>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</si>
  <si>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</si>
  <si>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</si>
  <si>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</si>
  <si>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</si>
  <si>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</si>
  <si>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</si>
  <si>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</si>
  <si>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</si>
  <si>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</si>
  <si>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</si>
  <si>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</si>
  <si>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</si>
  <si>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</si>
  <si>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</si>
  <si>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</si>
  <si>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</si>
  <si>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</si>
  <si>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</si>
  <si>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</si>
  <si>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</si>
  <si>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</si>
  <si>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</si>
  <si>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</si>
  <si>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</si>
  <si>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</si>
  <si>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</si>
  <si>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</si>
  <si>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</si>
  <si>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VV0001</t>
  </si>
  <si>
    <t>Výkaz (1)</t>
  </si>
  <si>
    <t>54,546</t>
  </si>
  <si>
    <t>3</t>
  </si>
  <si>
    <t>2</t>
  </si>
  <si>
    <t>VV0002</t>
  </si>
  <si>
    <t>Výkaz (2)</t>
  </si>
  <si>
    <t>12,423</t>
  </si>
  <si>
    <t>KRYCÍ LIST SOUPISU PRACÍ</t>
  </si>
  <si>
    <t>VV0003</t>
  </si>
  <si>
    <t>Výkaz (3)</t>
  </si>
  <si>
    <t>25,456</t>
  </si>
  <si>
    <t>VV0004</t>
  </si>
  <si>
    <t>Výkaz (4)</t>
  </si>
  <si>
    <t>12,537</t>
  </si>
  <si>
    <t>VV0005</t>
  </si>
  <si>
    <t>Výkaz (6)</t>
  </si>
  <si>
    <t>36,04</t>
  </si>
  <si>
    <t>VV0007</t>
  </si>
  <si>
    <t>Výkaz (8)</t>
  </si>
  <si>
    <t>8,577</t>
  </si>
  <si>
    <t>VV0009</t>
  </si>
  <si>
    <t>Výkaz (10)</t>
  </si>
  <si>
    <t>107,216</t>
  </si>
  <si>
    <t>VV0010</t>
  </si>
  <si>
    <t>Výkaz (11)</t>
  </si>
  <si>
    <t>32,826</t>
  </si>
  <si>
    <t>VV0011</t>
  </si>
  <si>
    <t>Výkaz (12)</t>
  </si>
  <si>
    <t>51,175</t>
  </si>
  <si>
    <t>VV0013</t>
  </si>
  <si>
    <t>Výkaz (14)</t>
  </si>
  <si>
    <t>6,441</t>
  </si>
  <si>
    <t>VV0014</t>
  </si>
  <si>
    <t>Výkaz (15)</t>
  </si>
  <si>
    <t>106,45</t>
  </si>
  <si>
    <t>VV0016</t>
  </si>
  <si>
    <t>Výkaz (17)</t>
  </si>
  <si>
    <t>38,147</t>
  </si>
  <si>
    <t>VV0017</t>
  </si>
  <si>
    <t>Výkaz (18)</t>
  </si>
  <si>
    <t>51,068</t>
  </si>
  <si>
    <t>VV0018</t>
  </si>
  <si>
    <t>Výkaz (19)</t>
  </si>
  <si>
    <t>165,024</t>
  </si>
  <si>
    <t>VV0020</t>
  </si>
  <si>
    <t>Výkaz (21)</t>
  </si>
  <si>
    <t>96,56</t>
  </si>
  <si>
    <t>VV0021</t>
  </si>
  <si>
    <t>Výkaz (22)</t>
  </si>
  <si>
    <t>86,489</t>
  </si>
  <si>
    <t>VV0022</t>
  </si>
  <si>
    <t>Výkaz (23)</t>
  </si>
  <si>
    <t>193,968</t>
  </si>
  <si>
    <t>VV0025</t>
  </si>
  <si>
    <t>Výkaz (27)</t>
  </si>
  <si>
    <t>271,474</t>
  </si>
  <si>
    <t>VV0026</t>
  </si>
  <si>
    <t>Výkaz (28)</t>
  </si>
  <si>
    <t>94,77</t>
  </si>
  <si>
    <t>VV0027</t>
  </si>
  <si>
    <t>Výkaz (29)</t>
  </si>
  <si>
    <t>3,332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</si>
  <si>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</si>
  <si>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</si>
  <si>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</si>
  <si>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</si>
  <si>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</si>
  <si>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</si>
  <si>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</si>
  <si>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</si>
  <si>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</si>
  <si>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</si>
  <si>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PSV - Práce a dodávky PSV</t>
  </si>
  <si>
    <t xml:space="preserve">    713 - Izolace tepelné</t>
  </si>
  <si>
    <t xml:space="preserve">    725 - Zdravotechnika - zařizovací předměty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</si>
  <si>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</si>
  <si>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</si>
  <si>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</si>
  <si>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775 - Podlahy skládané</t>
  </si>
  <si>
    <t>M - Práce a dodávky M</t>
  </si>
  <si>
    <t xml:space="preserve">    21-M - Elektromontáže</t>
  </si>
  <si>
    <t>VRN - Vedlejší rozpočtové náklady</t>
  </si>
  <si>
    <t xml:space="preserve">    VRN4 - Inženýrská činnost</t>
  </si>
  <si>
    <t xml:space="preserve">    VRN7 - Provozní vlivy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</si>
  <si>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</si>
  <si>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</si>
  <si>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</si>
  <si>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</si>
  <si>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</si>
  <si>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</si>
  <si>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</si>
  <si>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</si>
  <si>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</si>
  <si>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</si>
  <si>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</si>
  <si>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</si>
  <si>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</si>
  <si>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</si>
  <si>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</si>
  <si>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</si>
  <si>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</si>
  <si>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</si>
  <si>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</si>
  <si>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</si>
  <si>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</si>
  <si>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</si>
  <si>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</si>
  <si>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</si>
  <si>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</si>
  <si>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</si>
  <si>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41</t>
  </si>
  <si>
    <t>K</t>
  </si>
  <si>
    <t>113106123</t>
  </si>
  <si>
    <t>Rozebrání dlažeb ze zámkových dlaždic komunikací pro pěší ručně</t>
  </si>
  <si>
    <t>m2</t>
  </si>
  <si>
    <t>4</t>
  </si>
  <si>
    <t>-120766957</t>
  </si>
  <si>
    <t>PP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</si>
  <si>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</si>
  <si>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Online PSC</t>
  </si>
  <si>
    <t>https://podminky.urs.cz/item/CS_URS_2024_02/113106123</t>
  </si>
  <si>
    <t>VV</t>
  </si>
  <si>
    <t xml:space="preserve">2*12  " odhad dle foto</t>
  </si>
  <si>
    <t>9</t>
  </si>
  <si>
    <t>Ostatní konstrukce a práce, bourání</t>
  </si>
  <si>
    <t>139951122</t>
  </si>
  <si>
    <t>Bourání kcí v hloubených vykopávkách ze zdiva z betonu prokládaného kamenem strojně</t>
  </si>
  <si>
    <t>m3</t>
  </si>
  <si>
    <t>534474853</t>
  </si>
  <si>
    <t>Bourání konstrukcí v hloubených vykopávkách strojně s přemístěním suti na hromady na vzdálenost do 20 m nebo s naložením na dopravní prostředek z betonu prostého prokládaného kamenem</t>
  </si>
  <si>
    <t>https://podminky.urs.cz/item/CS_URS_2024_02/139951122</t>
  </si>
  <si>
    <t>"Množství určené pomocí aplikace Výměry.</t>
  </si>
  <si>
    <t>"0,870*6,128</t>
  </si>
  <si>
    <t>"0,700*6,128+6,128</t>
  </si>
  <si>
    <t>"1,050* 16,492</t>
  </si>
  <si>
    <t>"0,930* 16,492</t>
  </si>
  <si>
    <t>"(5,445+1,535) * 2 *0,440 " pod sklepem</t>
  </si>
  <si>
    <t>139951121</t>
  </si>
  <si>
    <t>Bourání kcí v hloubených vykopávkách ze zdiva z betonu prostého strojně</t>
  </si>
  <si>
    <t>-674807754</t>
  </si>
  <si>
    <t>Bourání konstrukcí v hloubených vykopávkách strojně s přemístěním suti na hromady na vzdálenost do 20 m nebo s naložením na dopravní prostředek z betonu prostého neprokládaného</t>
  </si>
  <si>
    <t>https://podminky.urs.cz/item/CS_URS_2024_02/139951121</t>
  </si>
  <si>
    <t>"7,918* 0,6 * 0,45 " pod vinárnou - odhad</t>
  </si>
  <si>
    <t>"0,480*21,427 " pod přístavbou</t>
  </si>
  <si>
    <t>13</t>
  </si>
  <si>
    <t>961055111</t>
  </si>
  <si>
    <t>Bourání základů ze ŽB</t>
  </si>
  <si>
    <t>283883002</t>
  </si>
  <si>
    <t>Bourání základů z betonu železového</t>
  </si>
  <si>
    <t>https://podminky.urs.cz/item/CS_URS_2024_02/961055111</t>
  </si>
  <si>
    <t>"58,550* 0,15 " deska pod vinárnou - odhad</t>
  </si>
  <si>
    <t>"(116,660+50,070) * 0,1 "deska</t>
  </si>
  <si>
    <t>27</t>
  </si>
  <si>
    <t>962021112</t>
  </si>
  <si>
    <t xml:space="preserve">Bourání  konstrukcí zdiva a pilířů z kamene nebo cihel</t>
  </si>
  <si>
    <t>-7820332</t>
  </si>
  <si>
    <t>https://podminky.urs.cz/item/CS_URS_2024_02/962021112</t>
  </si>
  <si>
    <t xml:space="preserve">0,3*0,3*0,25*5   " pilířky na střeše vinárny - odhad</t>
  </si>
  <si>
    <t>18</t>
  </si>
  <si>
    <t>962031132</t>
  </si>
  <si>
    <t>Bourání příček nebo přizdívek z cihel pálených tl do 100 mm</t>
  </si>
  <si>
    <t>-1662720643</t>
  </si>
  <si>
    <t>Bourání příček nebo přizdívek z cihel pálených plných nebo dutých, tl. do 100 mm</t>
  </si>
  <si>
    <t>https://podminky.urs.cz/item/CS_URS_2024_02/962031132</t>
  </si>
  <si>
    <t>"2,431* 2,78 " vinárna</t>
  </si>
  <si>
    <t>"6,346* 2,573</t>
  </si>
  <si>
    <t>"((3,692* 2 ) + (1,479* 2 )) * +2,716</t>
  </si>
  <si>
    <t>17</t>
  </si>
  <si>
    <t>962031133</t>
  </si>
  <si>
    <t>Bourání příček nebo přizdívek z cihel pálených tl přes 100 do 150 mm</t>
  </si>
  <si>
    <t>-1099377808</t>
  </si>
  <si>
    <t>Bourání příček nebo přizdívek z cihel pálených plných nebo dutých, tl. přes 100 do 150 mm</t>
  </si>
  <si>
    <t>https://podminky.urs.cz/item/CS_URS_2024_02/962031133</t>
  </si>
  <si>
    <t>"6,043*2,716* 2</t>
  </si>
  <si>
    <t>962032241</t>
  </si>
  <si>
    <t>Bourání zdiva z cihel pálených nebo vápenopískových na MC přes 1 m3</t>
  </si>
  <si>
    <t>-827033915</t>
  </si>
  <si>
    <t>Bourání zdiva nadzákladového z cihel pálených plných nebo lícových nebo vápenopískových, na maltu cementovou, objemu přes 1 m3</t>
  </si>
  <si>
    <t>https://podminky.urs.cz/item/CS_URS_2024_02/962032241</t>
  </si>
  <si>
    <t>"(0,279*1,791*11,948) + (0,451*2,462*2,348) " sklep</t>
  </si>
  <si>
    <t>16</t>
  </si>
  <si>
    <t>962032231</t>
  </si>
  <si>
    <t>Bourání zdiva z cihel pálených nebo vápenopískových na MV nebo MVC přes 1 m3</t>
  </si>
  <si>
    <t>296168691</t>
  </si>
  <si>
    <t>Bourání zdiva nadzákladového z cihel pálených plných nebo lícových nebo vápenopískových, na maltu vápennou nebo vápenocementovou, objemu přes 1 m3</t>
  </si>
  <si>
    <t>https://podminky.urs.cz/item/CS_URS_2024_02/962032231</t>
  </si>
  <si>
    <t>"-(( 1,2*1,2*0,45 ) + ( 0,9 * 2 *0,45)) " okna vinárna</t>
  </si>
  <si>
    <t>"(7,918*2,431* 0,45 ) + (1,007*2,431* 0,705 )</t>
  </si>
  <si>
    <t>"-((2,290* 6) +2,300+1,860) * 0,45</t>
  </si>
  <si>
    <t>"(47,125*4,007*0,445) + (21,692*3,440*0,299)</t>
  </si>
  <si>
    <t>40</t>
  </si>
  <si>
    <t>962033121</t>
  </si>
  <si>
    <t>Bourání zdiva z tvárnic ztraceného bednění včetně výztuže a výplně z betonu C8/10, C12/15, C16/20, C20/25 přes 1 m3</t>
  </si>
  <si>
    <t>198834059</t>
  </si>
  <si>
    <t>Bourání zdiva nadzákladového z tvárnic ztraceného bednění včetně výztuže a výplně z betonu, třídy C8/10, C12/15, C16/20, C20/25, objemu přes 1 m3</t>
  </si>
  <si>
    <t>https://podminky.urs.cz/item/CS_URS_2024_02/962033121</t>
  </si>
  <si>
    <t>12,25*0,75*0,25</t>
  </si>
  <si>
    <t xml:space="preserve">2,25*1,0*0,25  " venkovní rampa</t>
  </si>
  <si>
    <t>Součet</t>
  </si>
  <si>
    <t>20</t>
  </si>
  <si>
    <t>962052314</t>
  </si>
  <si>
    <t>Bourání pilířů ze ŽB</t>
  </si>
  <si>
    <t>264062741</t>
  </si>
  <si>
    <t>Bourání zdiva železobetonového pilířů, průřezu do 0,36 m2</t>
  </si>
  <si>
    <t>https://podminky.urs.cz/item/CS_URS_2024_02/962052314</t>
  </si>
  <si>
    <t>((0,49*0,49)+(0,5*0,49)+(0,485*1,6))*2,431</t>
  </si>
  <si>
    <t>963013530</t>
  </si>
  <si>
    <t>Bourání stropů s keramickou výplní</t>
  </si>
  <si>
    <t>-1181835492</t>
  </si>
  <si>
    <t>Bourání stropů s keramickou výplní včetně vybourání nosníků a jejich odklizení jakékoliv tloušťky</t>
  </si>
  <si>
    <t>https://podminky.urs.cz/item/CS_URS_2024_02/963013530</t>
  </si>
  <si>
    <t>"58,550* 0,11 " hurdisky s potěrem</t>
  </si>
  <si>
    <t>39</t>
  </si>
  <si>
    <t>963053937</t>
  </si>
  <si>
    <t>Bourání ŽB schodišťových ramen monolitických na schodnicích</t>
  </si>
  <si>
    <t>1427489521</t>
  </si>
  <si>
    <t>Bourání železobetonových monolitických schodišťových ramen na schodnicích s vybouráním schodnic</t>
  </si>
  <si>
    <t>https://podminky.urs.cz/item/CS_URS_2024_02/963053937</t>
  </si>
  <si>
    <t>"0,882*1,906</t>
  </si>
  <si>
    <t>"2,150*0,768</t>
  </si>
  <si>
    <t>28</t>
  </si>
  <si>
    <t>964053111</t>
  </si>
  <si>
    <t>Bourání ŽB trámů, průvlaků nebo pásů průřezu do 0,25 m2</t>
  </si>
  <si>
    <t>1210368706</t>
  </si>
  <si>
    <t>Bourání samostatných trámů, průvlaků nebo pásů ze železobetonu bez přerušení výztuže, průřezu do 0,25 m2</t>
  </si>
  <si>
    <t>https://podminky.urs.cz/item/CS_URS_2024_02/964053111</t>
  </si>
  <si>
    <t>965042141</t>
  </si>
  <si>
    <t>Bourání podkladů pod dlažby nebo mazanin betonových nebo z litého asfaltu tl do 100 mm pl přes 4 m2</t>
  </si>
  <si>
    <t>-265066719</t>
  </si>
  <si>
    <t>Bourání mazanin betonových nebo z litého asfaltu tl. do 100 mm, plochy přes 4 m2</t>
  </si>
  <si>
    <t>https://podminky.urs.cz/item/CS_URS_2024_02/965042141</t>
  </si>
  <si>
    <t>"94,770* 0,1</t>
  </si>
  <si>
    <t>"43,710 * 0,07</t>
  </si>
  <si>
    <t>19</t>
  </si>
  <si>
    <t>968062376</t>
  </si>
  <si>
    <t>Vybourání dřevěných rámů oken zdvojených včetně křídel pl do 4 m2</t>
  </si>
  <si>
    <t>1292397656</t>
  </si>
  <si>
    <t>Vybourání dřevěných rámů oken s křídly, dveřních zárubní, vrat, stěn, ostění nebo obkladů rámů oken s křídly zdvojených, plochy do 4 m2</t>
  </si>
  <si>
    <t>https://podminky.urs.cz/item/CS_URS_2024_02/968062376</t>
  </si>
  <si>
    <t xml:space="preserve">( 2,290 * 6) + 2,300 + 1,860 </t>
  </si>
  <si>
    <t>997</t>
  </si>
  <si>
    <t>Přesun sutě</t>
  </si>
  <si>
    <t>29</t>
  </si>
  <si>
    <t>997013111</t>
  </si>
  <si>
    <t>Vnitrostaveništní doprava suti a vybouraných hmot pro budovy v do 6 m</t>
  </si>
  <si>
    <t>t</t>
  </si>
  <si>
    <t>1255473398</t>
  </si>
  <si>
    <t>Vnitrostaveništní doprava suti a vybouraných hmot vodorovně do 50 m s naložením základní pro budovy a haly výšky do 6 m</t>
  </si>
  <si>
    <t>https://podminky.urs.cz/item/CS_URS_2024_02/997013111</t>
  </si>
  <si>
    <t>30</t>
  </si>
  <si>
    <t>997013501</t>
  </si>
  <si>
    <t>Odvoz suti a vybouraných hmot na skládku nebo meziskládku do 1 km se složením</t>
  </si>
  <si>
    <t>1039215731</t>
  </si>
  <si>
    <t>Odvoz suti a vybouraných hmot na skládku nebo meziskládku se složením, na vzdálenost do 1 km</t>
  </si>
  <si>
    <t>https://podminky.urs.cz/item/CS_URS_2024_02/997013501</t>
  </si>
  <si>
    <t>31</t>
  </si>
  <si>
    <t>997013509</t>
  </si>
  <si>
    <t>Příplatek k odvozu suti a vybouraných hmot na skládku ZKD 1 km přes 1 km</t>
  </si>
  <si>
    <t>453420547</t>
  </si>
  <si>
    <t>Odvoz suti a vybouraných hmot na skládku nebo meziskládku se složením, na vzdálenost Příplatek k ceně za každý další započatý 1 km přes 1 km</t>
  </si>
  <si>
    <t>https://podminky.urs.cz/item/CS_URS_2024_02/997013509</t>
  </si>
  <si>
    <t>P</t>
  </si>
  <si>
    <t xml:space="preserve">Poznámka k položce:_x000d_
SKLÁDKA AVE BENÁTKY N.JIZEROU - CELKEM 12 KM  _x000d_
+420 326 362 281</t>
  </si>
  <si>
    <t>377,866*11 'Přepočtené koeficientem množství</t>
  </si>
  <si>
    <t>44</t>
  </si>
  <si>
    <t>997013871</t>
  </si>
  <si>
    <t>Poplatek za uložení stavebního odpadu na recyklační skládce (skládkovné) směsného stavebního a demoličního kód odpadu 17 09 04</t>
  </si>
  <si>
    <t>-1066452474</t>
  </si>
  <si>
    <t>Poplatek za uložení stavebního odpadu na recyklační skládce (skládkovné) směsného stavebního a demoličního zatříděného do Katalogu odpadů pod kódem 17 09 04</t>
  </si>
  <si>
    <t>https://podminky.urs.cz/item/CS_URS_2025_01/997013871</t>
  </si>
  <si>
    <t>Poznámka k položce:_x000d_
AVE Benátky n. Jizerou</t>
  </si>
  <si>
    <t>PSV</t>
  </si>
  <si>
    <t>Práce a dodávky PSV</t>
  </si>
  <si>
    <t>713</t>
  </si>
  <si>
    <t>Izolace tepelné</t>
  </si>
  <si>
    <t>35</t>
  </si>
  <si>
    <t>713112813</t>
  </si>
  <si>
    <t>Odstranění tepelné izolace foukané běžných stavebních konstrukcí vodorovných tl přes 100 mm</t>
  </si>
  <si>
    <t>-1924400312</t>
  </si>
  <si>
    <t>Odstranění tepelné foukané izolace běžných stavebních konstrukcí vodorovných tloušťky vrstvy přes 100 mm</t>
  </si>
  <si>
    <t>https://podminky.urs.cz/item/CS_URS_2024_02/713112813</t>
  </si>
  <si>
    <t>"94,770</t>
  </si>
  <si>
    <t>725</t>
  </si>
  <si>
    <t>Zdravotechnika - zařizovací předměty</t>
  </si>
  <si>
    <t>37</t>
  </si>
  <si>
    <t>725110811</t>
  </si>
  <si>
    <t>Demontáž klozetů splachovacích s nádrží</t>
  </si>
  <si>
    <t>soubor</t>
  </si>
  <si>
    <t>-292095719</t>
  </si>
  <si>
    <t>Demontáž klozetů splachovacíchch s nádrží nebo tlakovým splachovačem</t>
  </si>
  <si>
    <t>https://podminky.urs.cz/item/CS_URS_2024_02/725110811</t>
  </si>
  <si>
    <t>38</t>
  </si>
  <si>
    <t>725210821</t>
  </si>
  <si>
    <t>Demontáž umyvadel bez výtokových armatur</t>
  </si>
  <si>
    <t>-1528127120</t>
  </si>
  <si>
    <t>Demontáž umyvadel bez výtokových armatur umyvadel</t>
  </si>
  <si>
    <t>https://podminky.urs.cz/item/CS_URS_2024_02/725210821</t>
  </si>
  <si>
    <t>762</t>
  </si>
  <si>
    <t>Konstrukce tesařské</t>
  </si>
  <si>
    <t>5</t>
  </si>
  <si>
    <t>762085822</t>
  </si>
  <si>
    <t>Demontáž svorníků nebo šroubů dl přes 150 do 300 mm</t>
  </si>
  <si>
    <t>kus</t>
  </si>
  <si>
    <t>-1245410502</t>
  </si>
  <si>
    <t>Demontáž svorníků nebo šroubů délky přes 150 do 300 mm</t>
  </si>
  <si>
    <t>https://podminky.urs.cz/item/CS_URS_2024_02/762085822</t>
  </si>
  <si>
    <t>25+18+16</t>
  </si>
  <si>
    <t>32</t>
  </si>
  <si>
    <t>762331813</t>
  </si>
  <si>
    <t>Demontáž vázaných kcí krovů z hranolů průřezové pl přes 224 do 288 cm2</t>
  </si>
  <si>
    <t>m</t>
  </si>
  <si>
    <t>321255693</t>
  </si>
  <si>
    <t>Demontáž vázaných konstrukcí krovů sklonu do 60° z hranolů, hranolků, fošen, průřezové plochy přes 224 do 288 cm2</t>
  </si>
  <si>
    <t>https://podminky.urs.cz/item/CS_URS_2024_02/762331813</t>
  </si>
  <si>
    <t>6</t>
  </si>
  <si>
    <t>762331814</t>
  </si>
  <si>
    <t>Demontáž vázaných kcí krovů z hranolů průřezové pl přes 288 do 450 cm2</t>
  </si>
  <si>
    <t>-1381617088</t>
  </si>
  <si>
    <t>Demontáž vázaných konstrukcí krovů sklonu do 60° z hranolů, hranolků, fošen, průřezové plochy přes 288 do 450 cm2</t>
  </si>
  <si>
    <t>https://podminky.urs.cz/item/CS_URS_2024_02/762331814</t>
  </si>
  <si>
    <t>"9,701* 15</t>
  </si>
  <si>
    <t>"45,092+3,361" pozednice a kleštiny</t>
  </si>
  <si>
    <t>33</t>
  </si>
  <si>
    <t>762341811</t>
  </si>
  <si>
    <t>Demontáž bednění střech z prken</t>
  </si>
  <si>
    <t>-809407845</t>
  </si>
  <si>
    <t>Demontáž bednění a laťování bednění střech rovných, obloukových, sklonu do 60° se všemi nadstřešními konstrukcemi z prken hrubých, hoblovaných tl. do 32 mm</t>
  </si>
  <si>
    <t>https://podminky.urs.cz/item/CS_URS_2024_02/762341811</t>
  </si>
  <si>
    <t>"58,550+47,900+ (9,701*17,011)</t>
  </si>
  <si>
    <t>7</t>
  </si>
  <si>
    <t>762811811</t>
  </si>
  <si>
    <t>Demontáž záklopů stropů z hrubých prken tl do 32 mm</t>
  </si>
  <si>
    <t>-2062475172</t>
  </si>
  <si>
    <t>Demontáž záklopů stropů vrchních a zapuštěných z hrubých prken, tl. do 32 mm</t>
  </si>
  <si>
    <t>https://podminky.urs.cz/item/CS_URS_2024_02/762811811</t>
  </si>
  <si>
    <t>"96,560</t>
  </si>
  <si>
    <t>8</t>
  </si>
  <si>
    <t>762822830</t>
  </si>
  <si>
    <t>Demontáž stropních trámů z hraněného řeziva průřezové pl přes 288 do 450 cm2</t>
  </si>
  <si>
    <t>1685936214</t>
  </si>
  <si>
    <t>Demontáž stropních trámů z hraněného řeziva, průřezové plochy přes 288 do 450 cm2</t>
  </si>
  <si>
    <t>https://podminky.urs.cz/item/CS_URS_2024_02/762822830</t>
  </si>
  <si>
    <t>"6,653* 13</t>
  </si>
  <si>
    <t>762841812</t>
  </si>
  <si>
    <t>Demontáž podbíjení obkladů stropů a střech sklonu do 60° z hrubých prken s omítkou</t>
  </si>
  <si>
    <t>-1526167950</t>
  </si>
  <si>
    <t>Demontáž podbíjení obkladů stropů a střech sklonu do 60° z hrubých prken tl. do 35 mm s omítkou</t>
  </si>
  <si>
    <t>https://podminky.urs.cz/item/CS_URS_2024_02/762841812</t>
  </si>
  <si>
    <t>764</t>
  </si>
  <si>
    <t>Konstrukce klempířské</t>
  </si>
  <si>
    <t>22</t>
  </si>
  <si>
    <t>764001821</t>
  </si>
  <si>
    <t>Demontáž krytiny ze svitků nebo tabulí do suti</t>
  </si>
  <si>
    <t>304347836</t>
  </si>
  <si>
    <t>Demontáž klempířských konstrukcí krytiny ze svitků nebo tabulí do suti</t>
  </si>
  <si>
    <t>https://podminky.urs.cz/item/CS_URS_2024_02/764001821</t>
  </si>
  <si>
    <t>"47,900+58,550</t>
  </si>
  <si>
    <t>23</t>
  </si>
  <si>
    <t>764002841</t>
  </si>
  <si>
    <t>Demontáž oplechování horních ploch zdí a nadezdívek do suti</t>
  </si>
  <si>
    <t>1541778526</t>
  </si>
  <si>
    <t>Demontáž klempířských konstrukcí oplechování horních ploch zdí a nadezdívek do suti</t>
  </si>
  <si>
    <t>https://podminky.urs.cz/item/CS_URS_2024_02/764002841</t>
  </si>
  <si>
    <t>24</t>
  </si>
  <si>
    <t>764002871</t>
  </si>
  <si>
    <t>Demontáž lemování zdí do suti</t>
  </si>
  <si>
    <t>1758910876</t>
  </si>
  <si>
    <t>Demontáž klempířských konstrukcí lemování zdí do suti</t>
  </si>
  <si>
    <t>https://podminky.urs.cz/item/CS_URS_2024_02/764002871</t>
  </si>
  <si>
    <t>"6,897+24,528+6,722</t>
  </si>
  <si>
    <t>25</t>
  </si>
  <si>
    <t>764004801</t>
  </si>
  <si>
    <t>Demontáž podokapního žlabu do suti</t>
  </si>
  <si>
    <t>1249098218</t>
  </si>
  <si>
    <t>Demontáž klempířských konstrukcí žlabu podokapního do suti</t>
  </si>
  <si>
    <t>https://podminky.urs.cz/item/CS_URS_2024_02/764004801</t>
  </si>
  <si>
    <t>"22,367+8,006+20,695</t>
  </si>
  <si>
    <t>765</t>
  </si>
  <si>
    <t>Krytina skládaná</t>
  </si>
  <si>
    <t>26</t>
  </si>
  <si>
    <t>765131801</t>
  </si>
  <si>
    <t>Demontáž vláknocementové skládané krytiny sklonu do 30° do suti</t>
  </si>
  <si>
    <t>1578536726</t>
  </si>
  <si>
    <t>Demontáž vláknocementové krytiny skládané sklonu do 30° do suti</t>
  </si>
  <si>
    <t>https://podminky.urs.cz/item/CS_URS_2024_02/765131801</t>
  </si>
  <si>
    <t>"9,701*17,011</t>
  </si>
  <si>
    <t>34</t>
  </si>
  <si>
    <t>765191911</t>
  </si>
  <si>
    <t>Demontáž pojistné hydroizolační fólie kladené ve sklonu přes 30°</t>
  </si>
  <si>
    <t>-1363547597</t>
  </si>
  <si>
    <t>https://podminky.urs.cz/item/CS_URS_2024_02/765191911</t>
  </si>
  <si>
    <t>775</t>
  </si>
  <si>
    <t>Podlahy skládané</t>
  </si>
  <si>
    <t>15</t>
  </si>
  <si>
    <t>775521810</t>
  </si>
  <si>
    <t>Demontáž parketových tabulí s lištami přibíjenými do suti</t>
  </si>
  <si>
    <t>1708308995</t>
  </si>
  <si>
    <t>Demontáž parketových tabulí s lištami do suti přibíjených</t>
  </si>
  <si>
    <t>https://podminky.urs.cz/item/CS_URS_2024_02/775521810</t>
  </si>
  <si>
    <t>"36,040 "zasedačka</t>
  </si>
  <si>
    <t>M</t>
  </si>
  <si>
    <t>Práce a dodávky M</t>
  </si>
  <si>
    <t>21-M</t>
  </si>
  <si>
    <t>Elektromontáže</t>
  </si>
  <si>
    <t>36</t>
  </si>
  <si>
    <t>218100004.R</t>
  </si>
  <si>
    <t>Odpojení přípojky elektro</t>
  </si>
  <si>
    <t>64</t>
  </si>
  <si>
    <t>-220289534</t>
  </si>
  <si>
    <t>Odpojení vodičů izolovaných z rozváděče nebo přístroje průřezu žíly do 25 mm2</t>
  </si>
  <si>
    <t>Vedlejší rozpočtové náklady</t>
  </si>
  <si>
    <t>VRN4</t>
  </si>
  <si>
    <t>Inženýrská činnost</t>
  </si>
  <si>
    <t>42</t>
  </si>
  <si>
    <t>041203000</t>
  </si>
  <si>
    <t xml:space="preserve">Technický dozor </t>
  </si>
  <si>
    <t>sestava</t>
  </si>
  <si>
    <t>1024</t>
  </si>
  <si>
    <t>-1375263790</t>
  </si>
  <si>
    <t>Technický dozor při manipulaci sazbestem</t>
  </si>
  <si>
    <t>https://podminky.urs.cz/item/CS_URS_2024_02/041203000</t>
  </si>
  <si>
    <t>VRN7</t>
  </si>
  <si>
    <t>43</t>
  </si>
  <si>
    <t>072203000</t>
  </si>
  <si>
    <t>Silniční provoz - zajištění DIO (dopravní značení)</t>
  </si>
  <si>
    <t>sada</t>
  </si>
  <si>
    <t>919990099</t>
  </si>
  <si>
    <t>https://podminky.urs.cz/item/CS_URS_2024_02/072203000</t>
  </si>
  <si>
    <t>Poznámka k položce:_x000d_
VČ. PRONÁJMU DOPRAVNÍCH ZNAČEK</t>
  </si>
  <si>
    <t>SEZNAM FIGUR</t>
  </si>
  <si>
    <t>Výměra</t>
  </si>
  <si>
    <t>0,870*6,128</t>
  </si>
  <si>
    <t>0,700*6,128+6,128</t>
  </si>
  <si>
    <t>1,050* 16,492</t>
  </si>
  <si>
    <t>0,930* 16,492</t>
  </si>
  <si>
    <t>(5,445+1,535) * 2 *0,440 " pod sklepem</t>
  </si>
  <si>
    <t>Použití figury:</t>
  </si>
  <si>
    <t>7,918* 0,6 * 0,45 " pod vinárnou - odhad</t>
  </si>
  <si>
    <t>0,480*21,427 " pod přístavbou</t>
  </si>
  <si>
    <t>58,550* 0,15 " deska pod vinárnou - odhad</t>
  </si>
  <si>
    <t>(116,660+50,070) * 0,1 "deska</t>
  </si>
  <si>
    <t>94,770* 0,1</t>
  </si>
  <si>
    <t>43,710 * 0,07</t>
  </si>
  <si>
    <t>36,040 "zasedačka</t>
  </si>
  <si>
    <t>VV0006</t>
  </si>
  <si>
    <t>Výkaz (7)</t>
  </si>
  <si>
    <t>39,959</t>
  </si>
  <si>
    <t>(0,279*1,791*11,948) + (0,451*2,462*2,348) " sklep</t>
  </si>
  <si>
    <t>VV0008</t>
  </si>
  <si>
    <t>Výkaz (9)</t>
  </si>
  <si>
    <t>- ((2,290* 6) + ( +2,300+1,860)) * 0,45 " okna, dveře</t>
  </si>
  <si>
    <t>21,692+3,440*0,299</t>
  </si>
  <si>
    <t>47,125*4,007*0,445</t>
  </si>
  <si>
    <t>-(( 1,2*1,2*0,45 ) + ( 0,9 * 2 *0,45)) " okna vinárna</t>
  </si>
  <si>
    <t>(7,918*2,431* 0,45 ) + (1,007*2,431* 0,705 )</t>
  </si>
  <si>
    <t>-((2,290* 6) +2,300+1,860) * 0,45</t>
  </si>
  <si>
    <t>(47,125*4,007*0,445) + (21,692*3,440*0,299)</t>
  </si>
  <si>
    <t>6,043*2,716* 2</t>
  </si>
  <si>
    <t>2,431* 2,78 " vinárna</t>
  </si>
  <si>
    <t>6,346* 2,573</t>
  </si>
  <si>
    <t>((3,692* 2 ) + (1,479* 2 )) * +2,716</t>
  </si>
  <si>
    <t>VV0012</t>
  </si>
  <si>
    <t>Výkaz (13)</t>
  </si>
  <si>
    <t>( 0,49 * 0,49 * 2 *2,431) + (0,49 * 0,6 * +2,431)</t>
  </si>
  <si>
    <t>58,550* 0,11 " hurdisky s potěrem</t>
  </si>
  <si>
    <t>47,900+58,550</t>
  </si>
  <si>
    <t>VV0015</t>
  </si>
  <si>
    <t>Výkaz (16)</t>
  </si>
  <si>
    <t>+7,186</t>
  </si>
  <si>
    <t>6,897+24,528+6,722</t>
  </si>
  <si>
    <t>22,367+8,006+20,695</t>
  </si>
  <si>
    <t>9,701*17,011</t>
  </si>
  <si>
    <t>VV0019</t>
  </si>
  <si>
    <t>Výkaz (20)</t>
  </si>
  <si>
    <t>6,618*0,482* 0,3 " nad vinárnou - viz foto</t>
  </si>
  <si>
    <t>96,560</t>
  </si>
  <si>
    <t>6,653* 13</t>
  </si>
  <si>
    <t>9,701* 15</t>
  </si>
  <si>
    <t>45,092+3,361" pozednice a kleštiny</t>
  </si>
  <si>
    <t>VV0023</t>
  </si>
  <si>
    <t>Výkaz (24)</t>
  </si>
  <si>
    <t>6,176* 8 "nad vinárnou - odhad</t>
  </si>
  <si>
    <t>7,614* 9 " nad kanceláří</t>
  </si>
  <si>
    <t>VV0024</t>
  </si>
  <si>
    <t>Výkaz (25)</t>
  </si>
  <si>
    <t>47,900 " kancelář</t>
  </si>
  <si>
    <t>58,550 " vinárna</t>
  </si>
  <si>
    <t>58,550+47,900+ (9,701*17,011)</t>
  </si>
  <si>
    <t>94,770</t>
  </si>
  <si>
    <t>0,882*1,906</t>
  </si>
  <si>
    <t>2,150*0,768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</si>
</sst>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u/>
      <sz val="8"/>
      <color theme="10"/>
      <name val="Arial CE"/>
    </font>
    <font>
      <i/>
      <sz val="7"/>
      <color rgb="FF969696"/>
      <name val="Arial CE"/>
    </font>
    <font>
      <u/>
      <sz val="9"/>
      <color theme="10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7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5" fillId="4" borderId="0" xfId="0" applyNumberFormat="1" applyFont="1" applyFill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2" fillId="0" borderId="0" xfId="0" applyNumberFormat="1" applyFont="1" applyAlignment="1" applyProtection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9" fillId="0" borderId="0" xfId="1" applyFont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0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6" xfId="1" applyFont="1" applyBorder="1" applyAlignment="1">
      <alignment vertical="center" wrapText="1"/>
    </xf>
    <xf numFmtId="0" fontId="42" fillId="0" borderId="23" xfId="0" applyFont="1" applyBorder="1" applyAlignment="1">
      <alignment horizontal="left" vertical="center" wrapText="1"/>
    </xf>
    <xf numFmtId="167" fontId="42" fillId="0" borderId="18" xfId="0" applyNumberFormat="1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123" TargetMode="External" /><Relationship Id="rId2" Type="http://schemas.openxmlformats.org/officeDocument/2006/relationships/hyperlink" Target="https://podminky.urs.cz/item/CS_URS_2024_02/139951122" TargetMode="External" /><Relationship Id="rId3" Type="http://schemas.openxmlformats.org/officeDocument/2006/relationships/hyperlink" Target="https://vymery.bimplatforma.cz/version/168519_qseb3Krd7P7o9J9l5AqGCcsyGV-Efur3GuGPmbYOFsb7e9RT79-glx3k_lpwsc5EzyF5jGOOdCLJnKK7pNuGbg" TargetMode="External" /><Relationship Id="rId4" Type="http://schemas.openxmlformats.org/officeDocument/2006/relationships/hyperlink" Target="https://podminky.urs.cz/item/CS_URS_2024_02/139951121" TargetMode="External" /><Relationship Id="rId5" Type="http://schemas.openxmlformats.org/officeDocument/2006/relationships/hyperlink" Target="https://vymery.bimplatforma.cz/version/168519_BhinHUIJTPqen1nVgYTR0dxQMeQmbnS2_T6S_LysDaC3BG9Riv6vU9gVr5dkxlfSandssgq7X4thOoDrVE5JzA" TargetMode="External" /><Relationship Id="rId6" Type="http://schemas.openxmlformats.org/officeDocument/2006/relationships/hyperlink" Target="https://podminky.urs.cz/item/CS_URS_2024_02/961055111" TargetMode="External" /><Relationship Id="rId7" Type="http://schemas.openxmlformats.org/officeDocument/2006/relationships/hyperlink" Target="https://vymery.bimplatforma.cz/version/168519_hHZj72AnwI2QFuTDuaarVreMMP7dBxoIHBIFSTfzeV56BB9jlW8yFdjv9YhgcdbO1YqwwZorHsyDDOrTvtfGew" TargetMode="External" /><Relationship Id="rId8" Type="http://schemas.openxmlformats.org/officeDocument/2006/relationships/hyperlink" Target="https://podminky.urs.cz/item/CS_URS_2024_02/962021112" TargetMode="External" /><Relationship Id="rId9" Type="http://schemas.openxmlformats.org/officeDocument/2006/relationships/hyperlink" Target="https://podminky.urs.cz/item/CS_URS_2024_02/962031132" TargetMode="External" /><Relationship Id="rId10" Type="http://schemas.openxmlformats.org/officeDocument/2006/relationships/hyperlink" Target="https://vymery.bimplatforma.cz/version/168519_vX7mQFqGjNP9NY-PB2qy9udHhpsNDrYlBWlO65saSSJSPw1L6cwC3tkdZwNT3sXQL27-rdlJTk5qofPkyJJ01Q" TargetMode="External" /><Relationship Id="rId11" Type="http://schemas.openxmlformats.org/officeDocument/2006/relationships/hyperlink" Target="https://podminky.urs.cz/item/CS_URS_2024_02/962031133" TargetMode="External" /><Relationship Id="rId12" Type="http://schemas.openxmlformats.org/officeDocument/2006/relationships/hyperlink" Target="https://vymery.bimplatforma.cz/version/168519_oD4Lkr2I1RsKDO2RW5dbMfGmPpLma7UX3D26PJAQKaahUftEVkTHjce5fTzJPDq_II89P6sN5uE1GH5yx2BZQw" TargetMode="External" /><Relationship Id="rId13" Type="http://schemas.openxmlformats.org/officeDocument/2006/relationships/hyperlink" Target="https://podminky.urs.cz/item/CS_URS_2024_02/962032241" TargetMode="External" /><Relationship Id="rId14" Type="http://schemas.openxmlformats.org/officeDocument/2006/relationships/hyperlink" Target="https://vymery.bimplatforma.cz/version/168519_p92Lsrgo2k5D5JXYsNT599SiV2wrezL9P1mB-2OrDkN3E-GQ9Vcwaq8_6X2OJTFO1rSQpqFSSVwSNOPq77-H9A" TargetMode="External" /><Relationship Id="rId15" Type="http://schemas.openxmlformats.org/officeDocument/2006/relationships/hyperlink" Target="https://podminky.urs.cz/item/CS_URS_2024_02/962032231" TargetMode="External" /><Relationship Id="rId16" Type="http://schemas.openxmlformats.org/officeDocument/2006/relationships/hyperlink" Target="https://vymery.bimplatforma.cz/version/168519_0ASRk2lmN_Hd_DVQXLfsIw5QU7_n1Ljt3cFqkCoQkB5OFuFOH7Z3ovc_VuZGVHyIabuNHSNyrJT6oc1PRiEeFQ" TargetMode="External" /><Relationship Id="rId17" Type="http://schemas.openxmlformats.org/officeDocument/2006/relationships/hyperlink" Target="https://podminky.urs.cz/item/CS_URS_2024_02/962033121" TargetMode="External" /><Relationship Id="rId18" Type="http://schemas.openxmlformats.org/officeDocument/2006/relationships/hyperlink" Target="https://podminky.urs.cz/item/CS_URS_2024_02/962052314" TargetMode="External" /><Relationship Id="rId19" Type="http://schemas.openxmlformats.org/officeDocument/2006/relationships/hyperlink" Target="https://podminky.urs.cz/item/CS_URS_2024_02/963013530" TargetMode="External" /><Relationship Id="rId20" Type="http://schemas.openxmlformats.org/officeDocument/2006/relationships/hyperlink" Target="https://vymery.bimplatforma.cz/version/168519_tN6J128GdcX_XxsCZjpSTCR9-IDX8K-ae6c9kv1P69jKfbIwinmdmKKqxHz7l73M_ZTElKmBCDSlGiK8QE1Hfg" TargetMode="External" /><Relationship Id="rId21" Type="http://schemas.openxmlformats.org/officeDocument/2006/relationships/hyperlink" Target="https://podminky.urs.cz/item/CS_URS_2024_02/963053937" TargetMode="External" /><Relationship Id="rId22" Type="http://schemas.openxmlformats.org/officeDocument/2006/relationships/hyperlink" Target="https://vymery.bimplatforma.cz/version/168519_I-XMHplX7rqPrYI3v7buox7mN9Eij9pLwJIm1DByXzqI9XDvzI-dr96SKs8UDDSF0b4JAsrDiiXFJruHpgeZuA" TargetMode="External" /><Relationship Id="rId23" Type="http://schemas.openxmlformats.org/officeDocument/2006/relationships/hyperlink" Target="https://podminky.urs.cz/item/CS_URS_2024_02/964053111" TargetMode="External" /><Relationship Id="rId24" Type="http://schemas.openxmlformats.org/officeDocument/2006/relationships/hyperlink" Target="https://podminky.urs.cz/item/CS_URS_2024_02/965042141" TargetMode="External" /><Relationship Id="rId25" Type="http://schemas.openxmlformats.org/officeDocument/2006/relationships/hyperlink" Target="https://vymery.bimplatforma.cz/version/168519_IuBDkZnk7ImXBuHRkaOyr2Q2zQH7DVK_9ftbp2EVrZ7W0XQzSfIcRHzk1QRW9aHtde3FyuZ4PZf093KhKRC3eQ" TargetMode="External" /><Relationship Id="rId26" Type="http://schemas.openxmlformats.org/officeDocument/2006/relationships/hyperlink" Target="https://podminky.urs.cz/item/CS_URS_2024_02/968062376" TargetMode="External" /><Relationship Id="rId27" Type="http://schemas.openxmlformats.org/officeDocument/2006/relationships/hyperlink" Target="https://podminky.urs.cz/item/CS_URS_2024_02/997013111" TargetMode="External" /><Relationship Id="rId28" Type="http://schemas.openxmlformats.org/officeDocument/2006/relationships/hyperlink" Target="https://podminky.urs.cz/item/CS_URS_2024_02/997013501" TargetMode="External" /><Relationship Id="rId29" Type="http://schemas.openxmlformats.org/officeDocument/2006/relationships/hyperlink" Target="https://podminky.urs.cz/item/CS_URS_2024_02/997013509" TargetMode="External" /><Relationship Id="rId30" Type="http://schemas.openxmlformats.org/officeDocument/2006/relationships/hyperlink" Target="https://podminky.urs.cz/item/CS_URS_2025_01/997013871" TargetMode="External" /><Relationship Id="rId31" Type="http://schemas.openxmlformats.org/officeDocument/2006/relationships/hyperlink" Target="https://podminky.urs.cz/item/CS_URS_2024_02/713112813" TargetMode="External" /><Relationship Id="rId32" Type="http://schemas.openxmlformats.org/officeDocument/2006/relationships/hyperlink" Target="https://vymery.bimplatforma.cz/version/168519_tclsvNy0BR63ptuhbilAHUz64YPENYsVStPVP9cWk-w0rNMPtGeKDv4JI0zm7PjUh9misBYPJP17bxLPZ4YD1g" TargetMode="External" /><Relationship Id="rId33" Type="http://schemas.openxmlformats.org/officeDocument/2006/relationships/hyperlink" Target="https://podminky.urs.cz/item/CS_URS_2024_02/725110811" TargetMode="External" /><Relationship Id="rId34" Type="http://schemas.openxmlformats.org/officeDocument/2006/relationships/hyperlink" Target="https://podminky.urs.cz/item/CS_URS_2024_02/725210821" TargetMode="External" /><Relationship Id="rId35" Type="http://schemas.openxmlformats.org/officeDocument/2006/relationships/hyperlink" Target="https://podminky.urs.cz/item/CS_URS_2024_02/762085822" TargetMode="External" /><Relationship Id="rId36" Type="http://schemas.openxmlformats.org/officeDocument/2006/relationships/hyperlink" Target="https://podminky.urs.cz/item/CS_URS_2024_02/762331813" TargetMode="External" /><Relationship Id="rId37" Type="http://schemas.openxmlformats.org/officeDocument/2006/relationships/hyperlink" Target="https://podminky.urs.cz/item/CS_URS_2024_02/762331814" TargetMode="External" /><Relationship Id="rId38" Type="http://schemas.openxmlformats.org/officeDocument/2006/relationships/hyperlink" Target="https://vymery.bimplatforma.cz/version/168519_VjZpVeCnNGv9W2d1-cLFQ2FW0-XX2faJbm28L7H8I1snU640EutNHamCIFu6y7kQxZo3bHuhWICDOxX48SNFvA" TargetMode="External" /><Relationship Id="rId39" Type="http://schemas.openxmlformats.org/officeDocument/2006/relationships/hyperlink" Target="https://podminky.urs.cz/item/CS_URS_2024_02/762341811" TargetMode="External" /><Relationship Id="rId40" Type="http://schemas.openxmlformats.org/officeDocument/2006/relationships/hyperlink" Target="https://vymery.bimplatforma.cz/version/168519_fv7z3wK2kQ6PJyhaKbqaw_gF4ogDULjrTlGRxXgoyVNbwodEBDcXvQmeGAbEe0DATM4d-Q9ptUxyfdfjYHBa9A" TargetMode="External" /><Relationship Id="rId41" Type="http://schemas.openxmlformats.org/officeDocument/2006/relationships/hyperlink" Target="https://podminky.urs.cz/item/CS_URS_2024_02/762811811" TargetMode="External" /><Relationship Id="rId42" Type="http://schemas.openxmlformats.org/officeDocument/2006/relationships/hyperlink" Target="https://vymery.bimplatforma.cz/version/168519_EWarqdQ5RX0vYrlyO2m97ZFvtUHIigWK-guzCPLh3NJ-4JYdg48_yo9TVU4zm91YpyutWuwQpN288rB_p9iFXA" TargetMode="External" /><Relationship Id="rId43" Type="http://schemas.openxmlformats.org/officeDocument/2006/relationships/hyperlink" Target="https://podminky.urs.cz/item/CS_URS_2024_02/762822830" TargetMode="External" /><Relationship Id="rId44" Type="http://schemas.openxmlformats.org/officeDocument/2006/relationships/hyperlink" Target="https://vymery.bimplatforma.cz/version/168519_koAQ4NGdKteNFjH0bIqIWnn4obx4aW7InR8NgrqG7PCtQhxvIf906yZE0LPJkIu_qAnuSXf0gdeioXxPT5wjkQ" TargetMode="External" /><Relationship Id="rId45" Type="http://schemas.openxmlformats.org/officeDocument/2006/relationships/hyperlink" Target="https://podminky.urs.cz/item/CS_URS_2024_02/762841812" TargetMode="External" /><Relationship Id="rId46" Type="http://schemas.openxmlformats.org/officeDocument/2006/relationships/hyperlink" Target="https://vymery.bimplatforma.cz/version/168519_EWarqdQ5RX0vYrlyO2m97ZFvtUHIigWK-guzCPLh3NJ-4JYdg48_yo9TVU4zm91YpyutWuwQpN288rB_p9iFXA" TargetMode="External" /><Relationship Id="rId47" Type="http://schemas.openxmlformats.org/officeDocument/2006/relationships/hyperlink" Target="https://podminky.urs.cz/item/CS_URS_2024_02/764001821" TargetMode="External" /><Relationship Id="rId48" Type="http://schemas.openxmlformats.org/officeDocument/2006/relationships/hyperlink" Target="https://vymery.bimplatforma.cz/version/168519_dtMuufOsA21E_-7O4UnI6xwn7eQ6GtryOVjj07yGm8A5TO3SLDbEQ2jKLzBjUB1AiB2FYvTU6qhRNO6QQfdLFQ" TargetMode="External" /><Relationship Id="rId49" Type="http://schemas.openxmlformats.org/officeDocument/2006/relationships/hyperlink" Target="https://podminky.urs.cz/item/CS_URS_2024_02/764002841" TargetMode="External" /><Relationship Id="rId50" Type="http://schemas.openxmlformats.org/officeDocument/2006/relationships/hyperlink" Target="https://podminky.urs.cz/item/CS_URS_2024_02/764002871" TargetMode="External" /><Relationship Id="rId51" Type="http://schemas.openxmlformats.org/officeDocument/2006/relationships/hyperlink" Target="https://vymery.bimplatforma.cz/version/168519_G6CIKS2wwZhW2yShMHgULmbSJMlhgHdh5VLRT0lk82DHugegsusJgidRvhfrWV7VAZnOrB6CNb9LF8Cp7rzk4w" TargetMode="External" /><Relationship Id="rId52" Type="http://schemas.openxmlformats.org/officeDocument/2006/relationships/hyperlink" Target="https://podminky.urs.cz/item/CS_URS_2024_02/764004801" TargetMode="External" /><Relationship Id="rId53" Type="http://schemas.openxmlformats.org/officeDocument/2006/relationships/hyperlink" Target="https://vymery.bimplatforma.cz/version/168519_l8lpN_kI6jwvAGjoLpFLt3tIQUENvTyIKNOWczUsOP5Dd4ZyoJ8o9yTxiMbn4H1Cjcpvvz6p1EPJrhpn0kfG5Q" TargetMode="External" /><Relationship Id="rId54" Type="http://schemas.openxmlformats.org/officeDocument/2006/relationships/hyperlink" Target="https://podminky.urs.cz/item/CS_URS_2024_02/765131801" TargetMode="External" /><Relationship Id="rId55" Type="http://schemas.openxmlformats.org/officeDocument/2006/relationships/hyperlink" Target="https://vymery.bimplatforma.cz/version/168519_CoMg7CrM6_pWps9JyWXZKW6absEg_RWhynFJQKMW6s8MT16X3BCIqtVf6KN-kkOSL96hZOdVZFe-KaF9ZzbReA" TargetMode="External" /><Relationship Id="rId56" Type="http://schemas.openxmlformats.org/officeDocument/2006/relationships/hyperlink" Target="https://podminky.urs.cz/item/CS_URS_2024_02/765191911" TargetMode="External" /><Relationship Id="rId57" Type="http://schemas.openxmlformats.org/officeDocument/2006/relationships/hyperlink" Target="https://podminky.urs.cz/item/CS_URS_2024_02/775521810" TargetMode="External" /><Relationship Id="rId58" Type="http://schemas.openxmlformats.org/officeDocument/2006/relationships/hyperlink" Target="https://vymery.bimplatforma.cz/version/168519_9xzTR9D6CrQy_q2qil6ko0LmwEcUAc5BqzlBtpvF0tDSJlEvqJ7xXRAWRow0BMRIaUgizsiDa2mXFsM-ZpBBWw" TargetMode="External" /><Relationship Id="rId59" Type="http://schemas.openxmlformats.org/officeDocument/2006/relationships/hyperlink" Target="https://podminky.urs.cz/item/CS_URS_2024_02/041203000" TargetMode="External" /><Relationship Id="rId60" Type="http://schemas.openxmlformats.org/officeDocument/2006/relationships/hyperlink" Target="https://podminky.urs.cz/item/CS_URS_2024_02/072203000" TargetMode="External" /><Relationship Id="rId6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vymery.bimplatforma.cz/version/168519_qseb3Krd7P7o9J9l5AqGCcsyGV-Efur3GuGPmbYOFsb7e9RT79-glx3k_lpwsc5EzyF5jGOOdCLJnKK7pNuGbg" TargetMode="External" /><Relationship Id="rId2" Type="http://schemas.openxmlformats.org/officeDocument/2006/relationships/hyperlink" Target="https://vymery.bimplatforma.cz/version/168519_BhinHUIJTPqen1nVgYTR0dxQMeQmbnS2_T6S_LysDaC3BG9Riv6vU9gVr5dkxlfSandssgq7X4thOoDrVE5JzA" TargetMode="External" /><Relationship Id="rId3" Type="http://schemas.openxmlformats.org/officeDocument/2006/relationships/hyperlink" Target="https://vymery.bimplatforma.cz/version/168519_hHZj72AnwI2QFuTDuaarVreMMP7dBxoIHBIFSTfzeV56BB9jlW8yFdjv9YhgcdbO1YqwwZorHsyDDOrTvtfGew" TargetMode="External" /><Relationship Id="rId4" Type="http://schemas.openxmlformats.org/officeDocument/2006/relationships/hyperlink" Target="https://vymery.bimplatforma.cz/version/168519_IuBDkZnk7ImXBuHRkaOyr2Q2zQH7DVK_9ftbp2EVrZ7W0XQzSfIcRHzk1QRW9aHtde3FyuZ4PZf093KhKRC3eQ" TargetMode="External" /><Relationship Id="rId5" Type="http://schemas.openxmlformats.org/officeDocument/2006/relationships/hyperlink" Target="https://vymery.bimplatforma.cz/version/168519_9xzTR9D6CrQy_q2qil6ko0LmwEcUAc5BqzlBtpvF0tDSJlEvqJ7xXRAWRow0BMRIaUgizsiDa2mXFsM-ZpBBWw" TargetMode="External" /><Relationship Id="rId6" Type="http://schemas.openxmlformats.org/officeDocument/2006/relationships/hyperlink" Target="https://vymery.bimplatforma.cz/version/168519_R6uZDQS2vNgoq6qCe8tFm-OC088hkTF1QYFOPyysWyOG1rtNQQ8Ma1jY3-hx-H_beBRKqhs1xCPkdKfzcl0TDQ" TargetMode="External" /><Relationship Id="rId7" Type="http://schemas.openxmlformats.org/officeDocument/2006/relationships/hyperlink" Target="https://vymery.bimplatforma.cz/version/168519_p92Lsrgo2k5D5JXYsNT599SiV2wrezL9P1mB-2OrDkN3E-GQ9Vcwaq8_6X2OJTFO1rSQpqFSSVwSNOPq77-H9A" TargetMode="External" /><Relationship Id="rId8" Type="http://schemas.openxmlformats.org/officeDocument/2006/relationships/hyperlink" Target="https://vymery.bimplatforma.cz/version/168519_hv_zsgQ-WPG9KyoP4knzXVOZM02y2Sw4PRHx5kCDBGgKpCobN0rIxP_OD7FAn4VO9Lr98aXpwpZT3sVuUghu_w" TargetMode="External" /><Relationship Id="rId9" Type="http://schemas.openxmlformats.org/officeDocument/2006/relationships/hyperlink" Target="https://vymery.bimplatforma.cz/version/168519_0ASRk2lmN_Hd_DVQXLfsIw5QU7_n1Ljt3cFqkCoQkB5OFuFOH7Z3ovc_VuZGVHyIabuNHSNyrJT6oc1PRiEeFQ" TargetMode="External" /><Relationship Id="rId10" Type="http://schemas.openxmlformats.org/officeDocument/2006/relationships/hyperlink" Target="https://vymery.bimplatforma.cz/version/168519_oD4Lkr2I1RsKDO2RW5dbMfGmPpLma7UX3D26PJAQKaahUftEVkTHjce5fTzJPDq_II89P6sN5uE1GH5yx2BZQw" TargetMode="External" /><Relationship Id="rId11" Type="http://schemas.openxmlformats.org/officeDocument/2006/relationships/hyperlink" Target="https://vymery.bimplatforma.cz/version/168519_vX7mQFqGjNP9NY-PB2qy9udHhpsNDrYlBWlO65saSSJSPw1L6cwC3tkdZwNT3sXQL27-rdlJTk5qofPkyJJ01Q" TargetMode="External" /><Relationship Id="rId12" Type="http://schemas.openxmlformats.org/officeDocument/2006/relationships/hyperlink" Target="https://vymery.bimplatforma.cz/version/168519_snfSBoL7fmkj8tpfm3_-I8UepfEGA7HMH-a82do2LY1ri1tUeBvs8iW8G23jm8eMEdfqDXxba7FcgXYHo1jqzQ" TargetMode="External" /><Relationship Id="rId13" Type="http://schemas.openxmlformats.org/officeDocument/2006/relationships/hyperlink" Target="https://vymery.bimplatforma.cz/version/168519_tN6J128GdcX_XxsCZjpSTCR9-IDX8K-ae6c9kv1P69jKfbIwinmdmKKqxHz7l73M_ZTElKmBCDSlGiK8QE1Hfg" TargetMode="External" /><Relationship Id="rId14" Type="http://schemas.openxmlformats.org/officeDocument/2006/relationships/hyperlink" Target="https://vymery.bimplatforma.cz/version/168519_dtMuufOsA21E_-7O4UnI6xwn7eQ6GtryOVjj07yGm8A5TO3SLDbEQ2jKLzBjUB1AiB2FYvTU6qhRNO6QQfdLFQ" TargetMode="External" /><Relationship Id="rId15" Type="http://schemas.openxmlformats.org/officeDocument/2006/relationships/hyperlink" Target="https://vymery.bimplatforma.cz/version/168519_9HN2kbTPyz5FZu0Y3PzE9NBThFUH97OEoAKkBaDQ5LiT_Ri3flHDdhPmwbmhet2PlXBcc4X-_q0rFoo62oUB4Q" TargetMode="External" /><Relationship Id="rId16" Type="http://schemas.openxmlformats.org/officeDocument/2006/relationships/hyperlink" Target="https://vymery.bimplatforma.cz/version/168519_G6CIKS2wwZhW2yShMHgULmbSJMlhgHdh5VLRT0lk82DHugegsusJgidRvhfrWV7VAZnOrB6CNb9LF8Cp7rzk4w" TargetMode="External" /><Relationship Id="rId17" Type="http://schemas.openxmlformats.org/officeDocument/2006/relationships/hyperlink" Target="https://vymery.bimplatforma.cz/version/168519_l8lpN_kI6jwvAGjoLpFLt3tIQUENvTyIKNOWczUsOP5Dd4ZyoJ8o9yTxiMbn4H1Cjcpvvz6p1EPJrhpn0kfG5Q" TargetMode="External" /><Relationship Id="rId18" Type="http://schemas.openxmlformats.org/officeDocument/2006/relationships/hyperlink" Target="https://vymery.bimplatforma.cz/version/168519_CoMg7CrM6_pWps9JyWXZKW6absEg_RWhynFJQKMW6s8MT16X3BCIqtVf6KN-kkOSL96hZOdVZFe-KaF9ZzbReA" TargetMode="External" /><Relationship Id="rId19" Type="http://schemas.openxmlformats.org/officeDocument/2006/relationships/hyperlink" Target="https://vymery.bimplatforma.cz/version/168519_c3RatyMBHyDJJcw59yKDcATvcYJHz5yA2eMyUp3rU8B8JQBIJDV7-ol4sv4zOwh20ShOD6KJHgTFtzm-HLVAQg" TargetMode="External" /><Relationship Id="rId20" Type="http://schemas.openxmlformats.org/officeDocument/2006/relationships/hyperlink" Target="https://vymery.bimplatforma.cz/version/168519_EWarqdQ5RX0vYrlyO2m97ZFvtUHIigWK-guzCPLh3NJ-4JYdg48_yo9TVU4zm91YpyutWuwQpN288rB_p9iFXA" TargetMode="External" /><Relationship Id="rId21" Type="http://schemas.openxmlformats.org/officeDocument/2006/relationships/hyperlink" Target="https://vymery.bimplatforma.cz/version/168519_koAQ4NGdKteNFjH0bIqIWnn4obx4aW7InR8NgrqG7PCtQhxvIf906yZE0LPJkIu_qAnuSXf0gdeioXxPT5wjkQ" TargetMode="External" /><Relationship Id="rId22" Type="http://schemas.openxmlformats.org/officeDocument/2006/relationships/hyperlink" Target="https://vymery.bimplatforma.cz/version/168519_VjZpVeCnNGv9W2d1-cLFQ2FW0-XX2faJbm28L7H8I1snU640EutNHamCIFu6y7kQxZo3bHuhWICDOxX48SNFvA" TargetMode="External" /><Relationship Id="rId23" Type="http://schemas.openxmlformats.org/officeDocument/2006/relationships/hyperlink" Target="https://vymery.bimplatforma.cz/version/168519_hx4uGcSuyBBspmanDcAlf3PV0fC23PVshLDNmj8NnQOQualpQxkaD6xK6cCcnB1-NRfINW188509kRrLq2t3xg" TargetMode="External" /><Relationship Id="rId24" Type="http://schemas.openxmlformats.org/officeDocument/2006/relationships/hyperlink" Target="https://vymery.bimplatforma.cz/version/168519_FxDzGg73_KuUyhsPvbwpP5XXpH47LqnawRiLU1MC1_lsGB5THuvJ_OE3Fs8dbwSapGg9EJSmhzOHMW2xbYcjwg" TargetMode="External" /><Relationship Id="rId25" Type="http://schemas.openxmlformats.org/officeDocument/2006/relationships/hyperlink" Target="https://vymery.bimplatforma.cz/version/168519_fv7z3wK2kQ6PJyhaKbqaw_gF4ogDULjrTlGRxXgoyVNbwodEBDcXvQmeGAbEe0DATM4d-Q9ptUxyfdfjYHBa9A" TargetMode="External" /><Relationship Id="rId26" Type="http://schemas.openxmlformats.org/officeDocument/2006/relationships/hyperlink" Target="https://vymery.bimplatforma.cz/version/168519_tclsvNy0BR63ptuhbilAHUz64YPENYsVStPVP9cWk-w0rNMPtGeKDv4JI0zm7PjUh9misBYPJP17bxLPZ4YD1g" TargetMode="External" /><Relationship Id="rId27" Type="http://schemas.openxmlformats.org/officeDocument/2006/relationships/hyperlink" Target="https://vymery.bimplatforma.cz/version/168519_I-XMHplX7rqPrYI3v7buox7mN9Eij9pLwJIm1DByXzqI9XDvzI-dr96SKs8UDDSF0b4JAsrDiiXFJruHpgeZuA" TargetMode="External" /><Relationship Id="rId28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26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1" customFormat="1" ht="14.4" customHeight="1">
      <c r="B26" s="21"/>
      <c r="C26" s="22"/>
      <c r="D26" s="38" t="s">
        <v>34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39">
        <f>ROUND(AG94,2)</f>
        <v>0</v>
      </c>
      <c r="AL26" s="22"/>
      <c r="AM26" s="22"/>
      <c r="AN26" s="22"/>
      <c r="AO26" s="22"/>
      <c r="AP26" s="22"/>
      <c r="AQ26" s="22"/>
      <c r="AR26" s="20"/>
      <c r="BE26" s="31"/>
    </row>
    <row r="27" s="1" customFormat="1" ht="14.4" customHeight="1">
      <c r="B27" s="21"/>
      <c r="C27" s="22"/>
      <c r="D27" s="38" t="s">
        <v>35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39">
        <f>ROUND(AG97, 2)</f>
        <v>0</v>
      </c>
      <c r="AL27" s="39"/>
      <c r="AM27" s="39"/>
      <c r="AN27" s="39"/>
      <c r="AO27" s="39"/>
      <c r="AP27" s="22"/>
      <c r="AQ27" s="22"/>
      <c r="AR27" s="20"/>
      <c r="BE27" s="31"/>
    </row>
    <row r="28" s="2" customFormat="1" ht="6.96" customHeigh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3"/>
      <c r="BE28" s="31"/>
    </row>
    <row r="29" s="2" customFormat="1" ht="25.92" customHeight="1">
      <c r="A29" s="40"/>
      <c r="B29" s="41"/>
      <c r="C29" s="42"/>
      <c r="D29" s="44" t="s">
        <v>36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6">
        <f>ROUND(AK26 + AK27, 2)</f>
        <v>0</v>
      </c>
      <c r="AL29" s="45"/>
      <c r="AM29" s="45"/>
      <c r="AN29" s="45"/>
      <c r="AO29" s="45"/>
      <c r="AP29" s="42"/>
      <c r="AQ29" s="42"/>
      <c r="AR29" s="43"/>
      <c r="BE29" s="31"/>
    </row>
    <row r="30" s="2" customFormat="1" ht="6.96" customHeight="1">
      <c r="A30" s="40"/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3"/>
      <c r="BE30" s="31"/>
    </row>
    <row r="31" s="2" customFormat="1">
      <c r="A31" s="40"/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7" t="s">
        <v>37</v>
      </c>
      <c r="M31" s="47"/>
      <c r="N31" s="47"/>
      <c r="O31" s="47"/>
      <c r="P31" s="47"/>
      <c r="Q31" s="42"/>
      <c r="R31" s="42"/>
      <c r="S31" s="42"/>
      <c r="T31" s="42"/>
      <c r="U31" s="42"/>
      <c r="V31" s="42"/>
      <c r="W31" s="47" t="s">
        <v>38</v>
      </c>
      <c r="X31" s="47"/>
      <c r="Y31" s="47"/>
      <c r="Z31" s="47"/>
      <c r="AA31" s="47"/>
      <c r="AB31" s="47"/>
      <c r="AC31" s="47"/>
      <c r="AD31" s="47"/>
      <c r="AE31" s="47"/>
      <c r="AF31" s="42"/>
      <c r="AG31" s="42"/>
      <c r="AH31" s="42"/>
      <c r="AI31" s="42"/>
      <c r="AJ31" s="42"/>
      <c r="AK31" s="47" t="s">
        <v>39</v>
      </c>
      <c r="AL31" s="47"/>
      <c r="AM31" s="47"/>
      <c r="AN31" s="47"/>
      <c r="AO31" s="47"/>
      <c r="AP31" s="42"/>
      <c r="AQ31" s="42"/>
      <c r="AR31" s="43"/>
      <c r="BE31" s="31"/>
    </row>
    <row r="32" s="3" customFormat="1" ht="14.4" customHeight="1">
      <c r="A32" s="3"/>
      <c r="B32" s="48"/>
      <c r="C32" s="49"/>
      <c r="D32" s="32" t="s">
        <v>40</v>
      </c>
      <c r="E32" s="49"/>
      <c r="F32" s="32" t="s">
        <v>41</v>
      </c>
      <c r="G32" s="49"/>
      <c r="H32" s="49"/>
      <c r="I32" s="49"/>
      <c r="J32" s="49"/>
      <c r="K32" s="49"/>
      <c r="L32" s="50">
        <v>0.20999999999999999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ROUND(AZ94 + SUM(CD97:CD101),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f>ROUND(AV94 + SUM(BY97:BY101), 2)</f>
        <v>0</v>
      </c>
      <c r="AL32" s="49"/>
      <c r="AM32" s="49"/>
      <c r="AN32" s="49"/>
      <c r="AO32" s="49"/>
      <c r="AP32" s="49"/>
      <c r="AQ32" s="49"/>
      <c r="AR32" s="52"/>
      <c r="BE32" s="53"/>
    </row>
    <row r="33" s="3" customFormat="1" ht="14.4" customHeight="1">
      <c r="A33" s="3"/>
      <c r="B33" s="48"/>
      <c r="C33" s="49"/>
      <c r="D33" s="49"/>
      <c r="E33" s="49"/>
      <c r="F33" s="32" t="s">
        <v>42</v>
      </c>
      <c r="G33" s="49"/>
      <c r="H33" s="49"/>
      <c r="I33" s="49"/>
      <c r="J33" s="49"/>
      <c r="K33" s="49"/>
      <c r="L33" s="50">
        <v>0.12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ROUND(BA94 + SUM(CE97:CE101),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f>ROUND(AW94 + SUM(BZ97:BZ101), 2)</f>
        <v>0</v>
      </c>
      <c r="AL33" s="49"/>
      <c r="AM33" s="49"/>
      <c r="AN33" s="49"/>
      <c r="AO33" s="49"/>
      <c r="AP33" s="49"/>
      <c r="AQ33" s="49"/>
      <c r="AR33" s="52"/>
      <c r="BE33" s="53"/>
    </row>
    <row r="34" hidden="1" s="3" customFormat="1" ht="14.4" customHeight="1">
      <c r="A34" s="3"/>
      <c r="B34" s="48"/>
      <c r="C34" s="49"/>
      <c r="D34" s="49"/>
      <c r="E34" s="49"/>
      <c r="F34" s="32" t="s">
        <v>43</v>
      </c>
      <c r="G34" s="49"/>
      <c r="H34" s="49"/>
      <c r="I34" s="49"/>
      <c r="J34" s="49"/>
      <c r="K34" s="49"/>
      <c r="L34" s="50">
        <v>0.20999999999999999</v>
      </c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1">
        <f>ROUND(BB94 + SUM(CF97:CF101), 2)</f>
        <v>0</v>
      </c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51">
        <v>0</v>
      </c>
      <c r="AL34" s="49"/>
      <c r="AM34" s="49"/>
      <c r="AN34" s="49"/>
      <c r="AO34" s="49"/>
      <c r="AP34" s="49"/>
      <c r="AQ34" s="49"/>
      <c r="AR34" s="52"/>
      <c r="BE34" s="53"/>
    </row>
    <row r="35" hidden="1" s="3" customFormat="1" ht="14.4" customHeight="1">
      <c r="A35" s="3"/>
      <c r="B35" s="48"/>
      <c r="C35" s="49"/>
      <c r="D35" s="49"/>
      <c r="E35" s="49"/>
      <c r="F35" s="32" t="s">
        <v>44</v>
      </c>
      <c r="G35" s="49"/>
      <c r="H35" s="49"/>
      <c r="I35" s="49"/>
      <c r="J35" s="49"/>
      <c r="K35" s="49"/>
      <c r="L35" s="50">
        <v>0.12</v>
      </c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1">
        <f>ROUND(BC94 + SUM(CG97:CG101), 2)</f>
        <v>0</v>
      </c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1">
        <v>0</v>
      </c>
      <c r="AL35" s="49"/>
      <c r="AM35" s="49"/>
      <c r="AN35" s="49"/>
      <c r="AO35" s="49"/>
      <c r="AP35" s="49"/>
      <c r="AQ35" s="49"/>
      <c r="AR35" s="52"/>
      <c r="BE35" s="3"/>
    </row>
    <row r="36" hidden="1" s="3" customFormat="1" ht="14.4" customHeight="1">
      <c r="A36" s="3"/>
      <c r="B36" s="48"/>
      <c r="C36" s="49"/>
      <c r="D36" s="49"/>
      <c r="E36" s="49"/>
      <c r="F36" s="32" t="s">
        <v>45</v>
      </c>
      <c r="G36" s="49"/>
      <c r="H36" s="49"/>
      <c r="I36" s="49"/>
      <c r="J36" s="49"/>
      <c r="K36" s="49"/>
      <c r="L36" s="50">
        <v>0</v>
      </c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1">
        <f>ROUND(BD94 + SUM(CH97:CH101), 2)</f>
        <v>0</v>
      </c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51">
        <v>0</v>
      </c>
      <c r="AL36" s="49"/>
      <c r="AM36" s="49"/>
      <c r="AN36" s="49"/>
      <c r="AO36" s="49"/>
      <c r="AP36" s="49"/>
      <c r="AQ36" s="49"/>
      <c r="AR36" s="52"/>
      <c r="BE36" s="3"/>
    </row>
    <row r="37" s="2" customFormat="1" ht="6.96" customHeight="1">
      <c r="A37" s="40"/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3"/>
      <c r="BE37" s="40"/>
    </row>
    <row r="38" s="2" customFormat="1" ht="25.92" customHeight="1">
      <c r="A38" s="40"/>
      <c r="B38" s="41"/>
      <c r="C38" s="54"/>
      <c r="D38" s="55" t="s">
        <v>46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7" t="s">
        <v>47</v>
      </c>
      <c r="U38" s="56"/>
      <c r="V38" s="56"/>
      <c r="W38" s="56"/>
      <c r="X38" s="58" t="s">
        <v>48</v>
      </c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9">
        <f>SUM(AK29:AK36)</f>
        <v>0</v>
      </c>
      <c r="AL38" s="56"/>
      <c r="AM38" s="56"/>
      <c r="AN38" s="56"/>
      <c r="AO38" s="60"/>
      <c r="AP38" s="54"/>
      <c r="AQ38" s="54"/>
      <c r="AR38" s="43"/>
      <c r="BE38" s="40"/>
    </row>
    <row r="39" s="2" customFormat="1" ht="6.96" customHeight="1">
      <c r="A39" s="40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3"/>
      <c r="BE39" s="40"/>
    </row>
    <row r="40" s="2" customFormat="1" ht="14.4" customHeight="1">
      <c r="A40" s="40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3"/>
      <c r="BE40" s="4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61"/>
      <c r="C49" s="62"/>
      <c r="D49" s="63" t="s">
        <v>49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3" t="s">
        <v>50</v>
      </c>
      <c r="AI49" s="64"/>
      <c r="AJ49" s="64"/>
      <c r="AK49" s="64"/>
      <c r="AL49" s="64"/>
      <c r="AM49" s="64"/>
      <c r="AN49" s="64"/>
      <c r="AO49" s="64"/>
      <c r="AP49" s="62"/>
      <c r="AQ49" s="62"/>
      <c r="AR49" s="65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40"/>
      <c r="B60" s="41"/>
      <c r="C60" s="42"/>
      <c r="D60" s="66" t="s">
        <v>51</v>
      </c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66" t="s">
        <v>52</v>
      </c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66" t="s">
        <v>51</v>
      </c>
      <c r="AI60" s="45"/>
      <c r="AJ60" s="45"/>
      <c r="AK60" s="45"/>
      <c r="AL60" s="45"/>
      <c r="AM60" s="66" t="s">
        <v>52</v>
      </c>
      <c r="AN60" s="45"/>
      <c r="AO60" s="45"/>
      <c r="AP60" s="42"/>
      <c r="AQ60" s="42"/>
      <c r="AR60" s="43"/>
      <c r="BE60" s="40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40"/>
      <c r="B64" s="41"/>
      <c r="C64" s="42"/>
      <c r="D64" s="63" t="s">
        <v>53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3" t="s">
        <v>54</v>
      </c>
      <c r="AI64" s="67"/>
      <c r="AJ64" s="67"/>
      <c r="AK64" s="67"/>
      <c r="AL64" s="67"/>
      <c r="AM64" s="67"/>
      <c r="AN64" s="67"/>
      <c r="AO64" s="67"/>
      <c r="AP64" s="42"/>
      <c r="AQ64" s="42"/>
      <c r="AR64" s="43"/>
      <c r="BE64" s="40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40"/>
      <c r="B75" s="41"/>
      <c r="C75" s="42"/>
      <c r="D75" s="66" t="s">
        <v>51</v>
      </c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66" t="s">
        <v>52</v>
      </c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66" t="s">
        <v>51</v>
      </c>
      <c r="AI75" s="45"/>
      <c r="AJ75" s="45"/>
      <c r="AK75" s="45"/>
      <c r="AL75" s="45"/>
      <c r="AM75" s="66" t="s">
        <v>52</v>
      </c>
      <c r="AN75" s="45"/>
      <c r="AO75" s="45"/>
      <c r="AP75" s="42"/>
      <c r="AQ75" s="42"/>
      <c r="AR75" s="43"/>
      <c r="BE75" s="40"/>
    </row>
    <row r="76" s="2" customForma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3"/>
      <c r="BE76" s="40"/>
    </row>
    <row r="77" s="2" customFormat="1" ht="6.96" customHeight="1">
      <c r="A77" s="40"/>
      <c r="B77" s="68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43"/>
      <c r="BE77" s="40"/>
    </row>
    <row r="81" s="2" customFormat="1" ht="6.96" customHeight="1">
      <c r="A81" s="40"/>
      <c r="B81" s="70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43"/>
      <c r="BE81" s="40"/>
    </row>
    <row r="82" s="2" customFormat="1" ht="24.96" customHeight="1">
      <c r="A82" s="40"/>
      <c r="B82" s="41"/>
      <c r="C82" s="23" t="s">
        <v>55</v>
      </c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3"/>
      <c r="B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3"/>
      <c r="BE83" s="40"/>
    </row>
    <row r="84" s="4" customFormat="1" ht="12" customHeight="1">
      <c r="A84" s="4"/>
      <c r="B84" s="72"/>
      <c r="C84" s="32" t="s">
        <v>13</v>
      </c>
      <c r="D84" s="73"/>
      <c r="E84" s="73"/>
      <c r="F84" s="73"/>
      <c r="G84" s="73"/>
      <c r="H84" s="73"/>
      <c r="I84" s="73"/>
      <c r="J84" s="73"/>
      <c r="K84" s="73"/>
      <c r="L84" s="73" t="str">
        <f>K5</f>
        <v>RK03</v>
      </c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4"/>
      <c r="BE84" s="4"/>
    </row>
    <row r="85" s="5" customFormat="1" ht="36.96" customHeight="1">
      <c r="A85" s="5"/>
      <c r="B85" s="75"/>
      <c r="C85" s="76" t="s">
        <v>16</v>
      </c>
      <c r="D85" s="77"/>
      <c r="E85" s="77"/>
      <c r="F85" s="77"/>
      <c r="G85" s="77"/>
      <c r="H85" s="77"/>
      <c r="I85" s="77"/>
      <c r="J85" s="77"/>
      <c r="K85" s="77"/>
      <c r="L85" s="78" t="str">
        <f>K6</f>
        <v xml:space="preserve">Demolice části č.p.50 na  parcele 127</v>
      </c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9"/>
      <c r="BE85" s="5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3"/>
      <c r="BE86" s="40"/>
    </row>
    <row r="87" s="2" customFormat="1" ht="12" customHeight="1">
      <c r="A87" s="40"/>
      <c r="B87" s="41"/>
      <c r="C87" s="32" t="s">
        <v>20</v>
      </c>
      <c r="D87" s="42"/>
      <c r="E87" s="42"/>
      <c r="F87" s="42"/>
      <c r="G87" s="42"/>
      <c r="H87" s="42"/>
      <c r="I87" s="42"/>
      <c r="J87" s="42"/>
      <c r="K87" s="42"/>
      <c r="L87" s="80" t="str">
        <f>IF(K8="","",K8)</f>
        <v>Mečeříž</v>
      </c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32" t="s">
        <v>22</v>
      </c>
      <c r="AJ87" s="42"/>
      <c r="AK87" s="42"/>
      <c r="AL87" s="42"/>
      <c r="AM87" s="81" t="str">
        <f>IF(AN8= "","",AN8)</f>
        <v>8. 12. 2024</v>
      </c>
      <c r="AN87" s="81"/>
      <c r="AO87" s="42"/>
      <c r="AP87" s="42"/>
      <c r="AQ87" s="42"/>
      <c r="AR87" s="43"/>
      <c r="B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3"/>
      <c r="BE88" s="40"/>
    </row>
    <row r="89" s="2" customFormat="1" ht="15.15" customHeight="1">
      <c r="A89" s="40"/>
      <c r="B89" s="41"/>
      <c r="C89" s="32" t="s">
        <v>24</v>
      </c>
      <c r="D89" s="42"/>
      <c r="E89" s="42"/>
      <c r="F89" s="42"/>
      <c r="G89" s="42"/>
      <c r="H89" s="42"/>
      <c r="I89" s="42"/>
      <c r="J89" s="42"/>
      <c r="K89" s="42"/>
      <c r="L89" s="73" t="str">
        <f>IF(E11= "","",E11)</f>
        <v xml:space="preserve"> </v>
      </c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32" t="s">
        <v>30</v>
      </c>
      <c r="AJ89" s="42"/>
      <c r="AK89" s="42"/>
      <c r="AL89" s="42"/>
      <c r="AM89" s="82" t="str">
        <f>IF(E17="","",E17)</f>
        <v xml:space="preserve"> </v>
      </c>
      <c r="AN89" s="73"/>
      <c r="AO89" s="73"/>
      <c r="AP89" s="73"/>
      <c r="AQ89" s="42"/>
      <c r="AR89" s="43"/>
      <c r="AS89" s="83" t="s">
        <v>56</v>
      </c>
      <c r="AT89" s="84"/>
      <c r="AU89" s="85"/>
      <c r="AV89" s="85"/>
      <c r="AW89" s="85"/>
      <c r="AX89" s="85"/>
      <c r="AY89" s="85"/>
      <c r="AZ89" s="85"/>
      <c r="BA89" s="85"/>
      <c r="BB89" s="85"/>
      <c r="BC89" s="85"/>
      <c r="BD89" s="86"/>
      <c r="BE89" s="40"/>
    </row>
    <row r="90" s="2" customFormat="1" ht="15.15" customHeight="1">
      <c r="A90" s="40"/>
      <c r="B90" s="41"/>
      <c r="C90" s="32" t="s">
        <v>28</v>
      </c>
      <c r="D90" s="42"/>
      <c r="E90" s="42"/>
      <c r="F90" s="42"/>
      <c r="G90" s="42"/>
      <c r="H90" s="42"/>
      <c r="I90" s="42"/>
      <c r="J90" s="42"/>
      <c r="K90" s="42"/>
      <c r="L90" s="73" t="str">
        <f>IF(E14= "Vyplň údaj","",E14)</f>
        <v/>
      </c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32" t="s">
        <v>32</v>
      </c>
      <c r="AJ90" s="42"/>
      <c r="AK90" s="42"/>
      <c r="AL90" s="42"/>
      <c r="AM90" s="82" t="str">
        <f>IF(E20="","",E20)</f>
        <v xml:space="preserve"> </v>
      </c>
      <c r="AN90" s="73"/>
      <c r="AO90" s="73"/>
      <c r="AP90" s="73"/>
      <c r="AQ90" s="42"/>
      <c r="AR90" s="43"/>
      <c r="AS90" s="87"/>
      <c r="AT90" s="88"/>
      <c r="AU90" s="89"/>
      <c r="AV90" s="89"/>
      <c r="AW90" s="89"/>
      <c r="AX90" s="89"/>
      <c r="AY90" s="89"/>
      <c r="AZ90" s="89"/>
      <c r="BA90" s="89"/>
      <c r="BB90" s="89"/>
      <c r="BC90" s="89"/>
      <c r="BD90" s="90"/>
      <c r="BE90" s="40"/>
    </row>
    <row r="91" s="2" customFormat="1" ht="10.8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3"/>
      <c r="AS91" s="91"/>
      <c r="AT91" s="92"/>
      <c r="AU91" s="93"/>
      <c r="AV91" s="93"/>
      <c r="AW91" s="93"/>
      <c r="AX91" s="93"/>
      <c r="AY91" s="93"/>
      <c r="AZ91" s="93"/>
      <c r="BA91" s="93"/>
      <c r="BB91" s="93"/>
      <c r="BC91" s="93"/>
      <c r="BD91" s="94"/>
      <c r="BE91" s="40"/>
    </row>
    <row r="92" s="2" customFormat="1" ht="29.28" customHeight="1">
      <c r="A92" s="40"/>
      <c r="B92" s="41"/>
      <c r="C92" s="95" t="s">
        <v>57</v>
      </c>
      <c r="D92" s="96"/>
      <c r="E92" s="96"/>
      <c r="F92" s="96"/>
      <c r="G92" s="96"/>
      <c r="H92" s="97"/>
      <c r="I92" s="98" t="s">
        <v>58</v>
      </c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9" t="s">
        <v>59</v>
      </c>
      <c r="AH92" s="96"/>
      <c r="AI92" s="96"/>
      <c r="AJ92" s="96"/>
      <c r="AK92" s="96"/>
      <c r="AL92" s="96"/>
      <c r="AM92" s="96"/>
      <c r="AN92" s="98" t="s">
        <v>60</v>
      </c>
      <c r="AO92" s="96"/>
      <c r="AP92" s="100"/>
      <c r="AQ92" s="101" t="s">
        <v>61</v>
      </c>
      <c r="AR92" s="43"/>
      <c r="AS92" s="102" t="s">
        <v>62</v>
      </c>
      <c r="AT92" s="103" t="s">
        <v>63</v>
      </c>
      <c r="AU92" s="103" t="s">
        <v>64</v>
      </c>
      <c r="AV92" s="103" t="s">
        <v>65</v>
      </c>
      <c r="AW92" s="103" t="s">
        <v>66</v>
      </c>
      <c r="AX92" s="103" t="s">
        <v>67</v>
      </c>
      <c r="AY92" s="103" t="s">
        <v>68</v>
      </c>
      <c r="AZ92" s="103" t="s">
        <v>69</v>
      </c>
      <c r="BA92" s="103" t="s">
        <v>70</v>
      </c>
      <c r="BB92" s="103" t="s">
        <v>71</v>
      </c>
      <c r="BC92" s="103" t="s">
        <v>72</v>
      </c>
      <c r="BD92" s="104" t="s">
        <v>73</v>
      </c>
      <c r="BE92" s="40"/>
    </row>
    <row r="93" s="2" customFormat="1" ht="10.8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3"/>
      <c r="AS93" s="105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7"/>
      <c r="BE93" s="40"/>
    </row>
    <row r="94" s="6" customFormat="1" ht="32.4" customHeight="1">
      <c r="A94" s="6"/>
      <c r="B94" s="108"/>
      <c r="C94" s="109" t="s">
        <v>74</v>
      </c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1">
        <f>ROUND(AG95,2)</f>
        <v>0</v>
      </c>
      <c r="AH94" s="111"/>
      <c r="AI94" s="111"/>
      <c r="AJ94" s="111"/>
      <c r="AK94" s="111"/>
      <c r="AL94" s="111"/>
      <c r="AM94" s="111"/>
      <c r="AN94" s="112">
        <f>SUM(AG94,AT94)</f>
        <v>0</v>
      </c>
      <c r="AO94" s="112"/>
      <c r="AP94" s="112"/>
      <c r="AQ94" s="113" t="s">
        <v>1</v>
      </c>
      <c r="AR94" s="114"/>
      <c r="AS94" s="115">
        <f>ROUND(AS95,2)</f>
        <v>0</v>
      </c>
      <c r="AT94" s="116">
        <f>ROUND(SUM(AV94:AW94),2)</f>
        <v>0</v>
      </c>
      <c r="AU94" s="117">
        <f>ROUND(AU95,5)</f>
        <v>0</v>
      </c>
      <c r="AV94" s="116">
        <f>ROUND(AZ94*L32,2)</f>
        <v>0</v>
      </c>
      <c r="AW94" s="116">
        <f>ROUND(BA94*L33,2)</f>
        <v>0</v>
      </c>
      <c r="AX94" s="116">
        <f>ROUND(BB94*L32,2)</f>
        <v>0</v>
      </c>
      <c r="AY94" s="116">
        <f>ROUND(BC94*L33,2)</f>
        <v>0</v>
      </c>
      <c r="AZ94" s="116">
        <f>ROUND(AZ95,2)</f>
        <v>0</v>
      </c>
      <c r="BA94" s="116">
        <f>ROUND(BA95,2)</f>
        <v>0</v>
      </c>
      <c r="BB94" s="116">
        <f>ROUND(BB95,2)</f>
        <v>0</v>
      </c>
      <c r="BC94" s="116">
        <f>ROUND(BC95,2)</f>
        <v>0</v>
      </c>
      <c r="BD94" s="118">
        <f>ROUND(BD95,2)</f>
        <v>0</v>
      </c>
      <c r="BE94" s="6"/>
      <c r="BS94" s="119" t="s">
        <v>75</v>
      </c>
      <c r="BT94" s="119" t="s">
        <v>76</v>
      </c>
      <c r="BV94" s="119" t="s">
        <v>77</v>
      </c>
      <c r="BW94" s="119" t="s">
        <v>5</v>
      </c>
      <c r="BX94" s="119" t="s">
        <v>78</v>
      </c>
      <c r="CL94" s="119" t="s">
        <v>1</v>
      </c>
    </row>
    <row r="95" s="7" customFormat="1" ht="16.5" customHeight="1">
      <c r="A95" s="120" t="s">
        <v>79</v>
      </c>
      <c r="B95" s="121"/>
      <c r="C95" s="122"/>
      <c r="D95" s="123" t="s">
        <v>14</v>
      </c>
      <c r="E95" s="123"/>
      <c r="F95" s="123"/>
      <c r="G95" s="123"/>
      <c r="H95" s="123"/>
      <c r="I95" s="124"/>
      <c r="J95" s="123" t="s">
        <v>17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'RK03 - Demolice části č.p...'!J30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80</v>
      </c>
      <c r="AR95" s="127"/>
      <c r="AS95" s="128">
        <v>0</v>
      </c>
      <c r="AT95" s="129">
        <f>ROUND(SUM(AV95:AW95),2)</f>
        <v>0</v>
      </c>
      <c r="AU95" s="130">
        <f>'RK03 - Demolice části č.p...'!P138</f>
        <v>0</v>
      </c>
      <c r="AV95" s="129">
        <f>'RK03 - Demolice části č.p...'!J33</f>
        <v>0</v>
      </c>
      <c r="AW95" s="129">
        <f>'RK03 - Demolice části č.p...'!J34</f>
        <v>0</v>
      </c>
      <c r="AX95" s="129">
        <f>'RK03 - Demolice části č.p...'!J35</f>
        <v>0</v>
      </c>
      <c r="AY95" s="129">
        <f>'RK03 - Demolice části č.p...'!J36</f>
        <v>0</v>
      </c>
      <c r="AZ95" s="129">
        <f>'RK03 - Demolice části č.p...'!F33</f>
        <v>0</v>
      </c>
      <c r="BA95" s="129">
        <f>'RK03 - Demolice části č.p...'!F34</f>
        <v>0</v>
      </c>
      <c r="BB95" s="129">
        <f>'RK03 - Demolice části č.p...'!F35</f>
        <v>0</v>
      </c>
      <c r="BC95" s="129">
        <f>'RK03 - Demolice části č.p...'!F36</f>
        <v>0</v>
      </c>
      <c r="BD95" s="131">
        <f>'RK03 - Demolice části č.p...'!F37</f>
        <v>0</v>
      </c>
      <c r="BE95" s="7"/>
      <c r="BT95" s="132" t="s">
        <v>81</v>
      </c>
      <c r="BU95" s="132" t="s">
        <v>82</v>
      </c>
      <c r="BV95" s="132" t="s">
        <v>77</v>
      </c>
      <c r="BW95" s="132" t="s">
        <v>5</v>
      </c>
      <c r="BX95" s="132" t="s">
        <v>78</v>
      </c>
      <c r="CL95" s="132" t="s">
        <v>1</v>
      </c>
    </row>
    <row r="96">
      <c r="B96" s="21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0"/>
    </row>
    <row r="97" s="2" customFormat="1" ht="30" customHeight="1">
      <c r="A97" s="40"/>
      <c r="B97" s="41"/>
      <c r="C97" s="109" t="s">
        <v>83</v>
      </c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112">
        <f>ROUND(SUM(AG98:AG101), 2)</f>
        <v>0</v>
      </c>
      <c r="AH97" s="112"/>
      <c r="AI97" s="112"/>
      <c r="AJ97" s="112"/>
      <c r="AK97" s="112"/>
      <c r="AL97" s="112"/>
      <c r="AM97" s="112"/>
      <c r="AN97" s="112">
        <f>ROUND(SUM(AN98:AN101), 2)</f>
        <v>0</v>
      </c>
      <c r="AO97" s="112"/>
      <c r="AP97" s="112"/>
      <c r="AQ97" s="133"/>
      <c r="AR97" s="43"/>
      <c r="AS97" s="102" t="s">
        <v>84</v>
      </c>
      <c r="AT97" s="103" t="s">
        <v>85</v>
      </c>
      <c r="AU97" s="103" t="s">
        <v>40</v>
      </c>
      <c r="AV97" s="104" t="s">
        <v>63</v>
      </c>
      <c r="AW97" s="40"/>
      <c r="AX97" s="40"/>
      <c r="AY97" s="40"/>
      <c r="AZ97" s="40"/>
      <c r="BA97" s="40"/>
      <c r="BB97" s="40"/>
      <c r="BC97" s="40"/>
      <c r="BD97" s="40"/>
      <c r="BE97" s="40"/>
    </row>
    <row r="98" s="2" customFormat="1" ht="19.92" customHeight="1">
      <c r="A98" s="40"/>
      <c r="B98" s="41"/>
      <c r="C98" s="42"/>
      <c r="D98" s="134" t="s">
        <v>86</v>
      </c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42"/>
      <c r="AD98" s="42"/>
      <c r="AE98" s="42"/>
      <c r="AF98" s="42"/>
      <c r="AG98" s="135">
        <f>ROUND(AG94 * AS98, 2)</f>
        <v>0</v>
      </c>
      <c r="AH98" s="136"/>
      <c r="AI98" s="136"/>
      <c r="AJ98" s="136"/>
      <c r="AK98" s="136"/>
      <c r="AL98" s="136"/>
      <c r="AM98" s="136"/>
      <c r="AN98" s="136">
        <f>ROUND(AG98 + AV98, 2)</f>
        <v>0</v>
      </c>
      <c r="AO98" s="136"/>
      <c r="AP98" s="136"/>
      <c r="AQ98" s="42"/>
      <c r="AR98" s="43"/>
      <c r="AS98" s="137">
        <v>0</v>
      </c>
      <c r="AT98" s="138" t="s">
        <v>87</v>
      </c>
      <c r="AU98" s="138" t="s">
        <v>41</v>
      </c>
      <c r="AV98" s="139">
        <f>ROUND(IF(AU98="základní",AG98*L32,IF(AU98="snížená",AG98*L33,0)), 2)</f>
        <v>0</v>
      </c>
      <c r="AW98" s="40"/>
      <c r="AX98" s="40"/>
      <c r="AY98" s="40"/>
      <c r="AZ98" s="40"/>
      <c r="BA98" s="40"/>
      <c r="BB98" s="40"/>
      <c r="BC98" s="40"/>
      <c r="BD98" s="40"/>
      <c r="BE98" s="40"/>
      <c r="BV98" s="17" t="s">
        <v>88</v>
      </c>
      <c r="BY98" s="140">
        <f>IF(AU98="základní",AV98,0)</f>
        <v>0</v>
      </c>
      <c r="BZ98" s="140">
        <f>IF(AU98="snížená",AV98,0)</f>
        <v>0</v>
      </c>
      <c r="CA98" s="140">
        <v>0</v>
      </c>
      <c r="CB98" s="140">
        <v>0</v>
      </c>
      <c r="CC98" s="140">
        <v>0</v>
      </c>
      <c r="CD98" s="140">
        <f>IF(AU98="základní",AG98,0)</f>
        <v>0</v>
      </c>
      <c r="CE98" s="140">
        <f>IF(AU98="snížená",AG98,0)</f>
        <v>0</v>
      </c>
      <c r="CF98" s="140">
        <f>IF(AU98="zákl. přenesená",AG98,0)</f>
        <v>0</v>
      </c>
      <c r="CG98" s="140">
        <f>IF(AU98="sníž. přenesená",AG98,0)</f>
        <v>0</v>
      </c>
      <c r="CH98" s="140">
        <f>IF(AU98="nulová",AG98,0)</f>
        <v>0</v>
      </c>
      <c r="CI98" s="17">
        <f>IF(AU98="základní",1,IF(AU98="snížená",2,IF(AU98="zákl. přenesená",4,IF(AU98="sníž. přenesená",5,3))))</f>
        <v>1</v>
      </c>
      <c r="CJ98" s="17">
        <f>IF(AT98="stavební čast",1,IF(AT98="investiční čast",2,3))</f>
        <v>1</v>
      </c>
      <c r="CK98" s="17" t="str">
        <f>IF(D98="Vyplň vlastní","","x")</f>
        <v>x</v>
      </c>
    </row>
    <row r="99" s="2" customFormat="1" ht="19.92" customHeight="1">
      <c r="A99" s="40"/>
      <c r="B99" s="41"/>
      <c r="C99" s="42"/>
      <c r="D99" s="141" t="s">
        <v>89</v>
      </c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42"/>
      <c r="AD99" s="42"/>
      <c r="AE99" s="42"/>
      <c r="AF99" s="42"/>
      <c r="AG99" s="135">
        <f>ROUND(AG94 * AS99, 2)</f>
        <v>0</v>
      </c>
      <c r="AH99" s="136"/>
      <c r="AI99" s="136"/>
      <c r="AJ99" s="136"/>
      <c r="AK99" s="136"/>
      <c r="AL99" s="136"/>
      <c r="AM99" s="136"/>
      <c r="AN99" s="136">
        <f>ROUND(AG99 + AV99, 2)</f>
        <v>0</v>
      </c>
      <c r="AO99" s="136"/>
      <c r="AP99" s="136"/>
      <c r="AQ99" s="42"/>
      <c r="AR99" s="43"/>
      <c r="AS99" s="137">
        <v>0</v>
      </c>
      <c r="AT99" s="138" t="s">
        <v>87</v>
      </c>
      <c r="AU99" s="138" t="s">
        <v>41</v>
      </c>
      <c r="AV99" s="139">
        <f>ROUND(IF(AU99="základní",AG99*L32,IF(AU99="snížená",AG99*L33,0)), 2)</f>
        <v>0</v>
      </c>
      <c r="AW99" s="40"/>
      <c r="AX99" s="40"/>
      <c r="AY99" s="40"/>
      <c r="AZ99" s="40"/>
      <c r="BA99" s="40"/>
      <c r="BB99" s="40"/>
      <c r="BC99" s="40"/>
      <c r="BD99" s="40"/>
      <c r="BE99" s="40"/>
      <c r="BV99" s="17" t="s">
        <v>90</v>
      </c>
      <c r="BY99" s="140">
        <f>IF(AU99="základní",AV99,0)</f>
        <v>0</v>
      </c>
      <c r="BZ99" s="140">
        <f>IF(AU99="snížená",AV99,0)</f>
        <v>0</v>
      </c>
      <c r="CA99" s="140">
        <v>0</v>
      </c>
      <c r="CB99" s="140">
        <v>0</v>
      </c>
      <c r="CC99" s="140">
        <v>0</v>
      </c>
      <c r="CD99" s="140">
        <f>IF(AU99="základní",AG99,0)</f>
        <v>0</v>
      </c>
      <c r="CE99" s="140">
        <f>IF(AU99="snížená",AG99,0)</f>
        <v>0</v>
      </c>
      <c r="CF99" s="140">
        <f>IF(AU99="zákl. přenesená",AG99,0)</f>
        <v>0</v>
      </c>
      <c r="CG99" s="140">
        <f>IF(AU99="sníž. přenesená",AG99,0)</f>
        <v>0</v>
      </c>
      <c r="CH99" s="140">
        <f>IF(AU99="nulová",AG99,0)</f>
        <v>0</v>
      </c>
      <c r="CI99" s="17">
        <f>IF(AU99="základní",1,IF(AU99="snížená",2,IF(AU99="zákl. přenesená",4,IF(AU99="sníž. přenesená",5,3))))</f>
        <v>1</v>
      </c>
      <c r="CJ99" s="17">
        <f>IF(AT99="stavební čast",1,IF(AT99="investiční čast",2,3))</f>
        <v>1</v>
      </c>
      <c r="CK99" s="17" t="str">
        <f>IF(D99="Vyplň vlastní","","x")</f>
        <v/>
      </c>
    </row>
    <row r="100" s="2" customFormat="1" ht="19.92" customHeight="1">
      <c r="A100" s="40"/>
      <c r="B100" s="41"/>
      <c r="C100" s="42"/>
      <c r="D100" s="141" t="s">
        <v>89</v>
      </c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42"/>
      <c r="AD100" s="42"/>
      <c r="AE100" s="42"/>
      <c r="AF100" s="42"/>
      <c r="AG100" s="135">
        <f>ROUND(AG94 * AS100, 2)</f>
        <v>0</v>
      </c>
      <c r="AH100" s="136"/>
      <c r="AI100" s="136"/>
      <c r="AJ100" s="136"/>
      <c r="AK100" s="136"/>
      <c r="AL100" s="136"/>
      <c r="AM100" s="136"/>
      <c r="AN100" s="136">
        <f>ROUND(AG100 + AV100, 2)</f>
        <v>0</v>
      </c>
      <c r="AO100" s="136"/>
      <c r="AP100" s="136"/>
      <c r="AQ100" s="42"/>
      <c r="AR100" s="43"/>
      <c r="AS100" s="137">
        <v>0</v>
      </c>
      <c r="AT100" s="138" t="s">
        <v>87</v>
      </c>
      <c r="AU100" s="138" t="s">
        <v>41</v>
      </c>
      <c r="AV100" s="139">
        <f>ROUND(IF(AU100="základní",AG100*L32,IF(AU100="snížená",AG100*L33,0)), 2)</f>
        <v>0</v>
      </c>
      <c r="AW100" s="40"/>
      <c r="AX100" s="40"/>
      <c r="AY100" s="40"/>
      <c r="AZ100" s="40"/>
      <c r="BA100" s="40"/>
      <c r="BB100" s="40"/>
      <c r="BC100" s="40"/>
      <c r="BD100" s="40"/>
      <c r="BE100" s="40"/>
      <c r="BV100" s="17" t="s">
        <v>90</v>
      </c>
      <c r="BY100" s="140">
        <f>IF(AU100="základní",AV100,0)</f>
        <v>0</v>
      </c>
      <c r="BZ100" s="140">
        <f>IF(AU100="snížená",AV100,0)</f>
        <v>0</v>
      </c>
      <c r="CA100" s="140">
        <v>0</v>
      </c>
      <c r="CB100" s="140">
        <v>0</v>
      </c>
      <c r="CC100" s="140">
        <v>0</v>
      </c>
      <c r="CD100" s="140">
        <f>IF(AU100="základní",AG100,0)</f>
        <v>0</v>
      </c>
      <c r="CE100" s="140">
        <f>IF(AU100="snížená",AG100,0)</f>
        <v>0</v>
      </c>
      <c r="CF100" s="140">
        <f>IF(AU100="zákl. přenesená",AG100,0)</f>
        <v>0</v>
      </c>
      <c r="CG100" s="140">
        <f>IF(AU100="sníž. přenesená",AG100,0)</f>
        <v>0</v>
      </c>
      <c r="CH100" s="140">
        <f>IF(AU100="nulová",AG100,0)</f>
        <v>0</v>
      </c>
      <c r="CI100" s="17">
        <f>IF(AU100="základní",1,IF(AU100="snížená",2,IF(AU100="zákl. přenesená",4,IF(AU100="sníž. přenesená",5,3))))</f>
        <v>1</v>
      </c>
      <c r="CJ100" s="17">
        <f>IF(AT100="stavební čast",1,IF(AT100="investiční čast",2,3))</f>
        <v>1</v>
      </c>
      <c r="CK100" s="17" t="str">
        <f>IF(D100="Vyplň vlastní","","x")</f>
        <v/>
      </c>
    </row>
    <row r="101" s="2" customFormat="1" ht="19.92" customHeight="1">
      <c r="A101" s="40"/>
      <c r="B101" s="41"/>
      <c r="C101" s="42"/>
      <c r="D101" s="141" t="s">
        <v>89</v>
      </c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42"/>
      <c r="AD101" s="42"/>
      <c r="AE101" s="42"/>
      <c r="AF101" s="42"/>
      <c r="AG101" s="135">
        <f>ROUND(AG94 * AS101, 2)</f>
        <v>0</v>
      </c>
      <c r="AH101" s="136"/>
      <c r="AI101" s="136"/>
      <c r="AJ101" s="136"/>
      <c r="AK101" s="136"/>
      <c r="AL101" s="136"/>
      <c r="AM101" s="136"/>
      <c r="AN101" s="136">
        <f>ROUND(AG101 + AV101, 2)</f>
        <v>0</v>
      </c>
      <c r="AO101" s="136"/>
      <c r="AP101" s="136"/>
      <c r="AQ101" s="42"/>
      <c r="AR101" s="43"/>
      <c r="AS101" s="142">
        <v>0</v>
      </c>
      <c r="AT101" s="143" t="s">
        <v>87</v>
      </c>
      <c r="AU101" s="143" t="s">
        <v>41</v>
      </c>
      <c r="AV101" s="144">
        <f>ROUND(IF(AU101="základní",AG101*L32,IF(AU101="snížená",AG101*L33,0)), 2)</f>
        <v>0</v>
      </c>
      <c r="AW101" s="40"/>
      <c r="AX101" s="40"/>
      <c r="AY101" s="40"/>
      <c r="AZ101" s="40"/>
      <c r="BA101" s="40"/>
      <c r="BB101" s="40"/>
      <c r="BC101" s="40"/>
      <c r="BD101" s="40"/>
      <c r="BE101" s="40"/>
      <c r="BV101" s="17" t="s">
        <v>90</v>
      </c>
      <c r="BY101" s="140">
        <f>IF(AU101="základní",AV101,0)</f>
        <v>0</v>
      </c>
      <c r="BZ101" s="140">
        <f>IF(AU101="snížená",AV101,0)</f>
        <v>0</v>
      </c>
      <c r="CA101" s="140">
        <v>0</v>
      </c>
      <c r="CB101" s="140">
        <v>0</v>
      </c>
      <c r="CC101" s="140">
        <v>0</v>
      </c>
      <c r="CD101" s="140">
        <f>IF(AU101="základní",AG101,0)</f>
        <v>0</v>
      </c>
      <c r="CE101" s="140">
        <f>IF(AU101="snížená",AG101,0)</f>
        <v>0</v>
      </c>
      <c r="CF101" s="140">
        <f>IF(AU101="zákl. přenesená",AG101,0)</f>
        <v>0</v>
      </c>
      <c r="CG101" s="140">
        <f>IF(AU101="sníž. přenesená",AG101,0)</f>
        <v>0</v>
      </c>
      <c r="CH101" s="140">
        <f>IF(AU101="nulová",AG101,0)</f>
        <v>0</v>
      </c>
      <c r="CI101" s="17">
        <f>IF(AU101="základní",1,IF(AU101="snížená",2,IF(AU101="zákl. přenesená",4,IF(AU101="sníž. přenesená",5,3))))</f>
        <v>1</v>
      </c>
      <c r="CJ101" s="17">
        <f>IF(AT101="stavební čast",1,IF(AT101="investiční čast",2,3))</f>
        <v>1</v>
      </c>
      <c r="CK101" s="17" t="str">
        <f>IF(D101="Vyplň vlastní","","x")</f>
        <v/>
      </c>
    </row>
    <row r="102" s="2" customFormat="1" ht="10.8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3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="2" customFormat="1" ht="30" customHeight="1">
      <c r="A103" s="40"/>
      <c r="B103" s="41"/>
      <c r="C103" s="145" t="s">
        <v>91</v>
      </c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  <c r="AD103" s="146"/>
      <c r="AE103" s="146"/>
      <c r="AF103" s="146"/>
      <c r="AG103" s="147">
        <f>ROUND(AG94 + AG97, 2)</f>
        <v>0</v>
      </c>
      <c r="AH103" s="147"/>
      <c r="AI103" s="147"/>
      <c r="AJ103" s="147"/>
      <c r="AK103" s="147"/>
      <c r="AL103" s="147"/>
      <c r="AM103" s="147"/>
      <c r="AN103" s="147">
        <f>ROUND(AN94 + AN97, 2)</f>
        <v>0</v>
      </c>
      <c r="AO103" s="147"/>
      <c r="AP103" s="147"/>
      <c r="AQ103" s="146"/>
      <c r="AR103" s="43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="2" customFormat="1" ht="6.96" customHeight="1">
      <c r="A104" s="40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43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</sheetData>
  <sheetProtection sheet="1" formatColumns="0" formatRows="0" objects="1" scenarios="1" spinCount="100000" saltValue="MGMswqeI/LVyMDwojnc1OUHr6/wsi8KEdykpkKmgQ3ETPSXGZye0yIJfbuln42AkljCEu6a3zt3GyGMnuuK6rg==" hashValue="1Zsry5cwiRfzI6199gRwJ8T6ssDBwQZErm65msR3+IbPCsr6KfcOpZBO8YMpRjWJI0a8+XB25I3l5N1N9jfONg==" algorithmName="SHA-512" password="CC35"/>
  <mergeCells count="60">
    <mergeCell ref="L85:AJ85"/>
    <mergeCell ref="AM87:AN87"/>
    <mergeCell ref="AS89:AT91"/>
    <mergeCell ref="AM89:AP89"/>
    <mergeCell ref="AM90:AP90"/>
    <mergeCell ref="AN92:AP92"/>
    <mergeCell ref="C92:G92"/>
    <mergeCell ref="AG92:AM92"/>
    <mergeCell ref="I92:AF92"/>
    <mergeCell ref="J95:AF95"/>
    <mergeCell ref="D95:H95"/>
    <mergeCell ref="AN95:AP95"/>
    <mergeCell ref="AG95:AM95"/>
    <mergeCell ref="AG98:AM98"/>
    <mergeCell ref="D98:AB98"/>
    <mergeCell ref="AN98:AP98"/>
    <mergeCell ref="AG99:AM99"/>
    <mergeCell ref="D99:AB99"/>
    <mergeCell ref="AN99:AP99"/>
    <mergeCell ref="D100:AB100"/>
    <mergeCell ref="AG100:AM100"/>
    <mergeCell ref="AN100:AP100"/>
    <mergeCell ref="D101:AB101"/>
    <mergeCell ref="AG101:AM101"/>
    <mergeCell ref="AN101:AP101"/>
    <mergeCell ref="AG94:AM94"/>
    <mergeCell ref="AN94:AP94"/>
    <mergeCell ref="AG97:AM97"/>
    <mergeCell ref="AN97:AP97"/>
    <mergeCell ref="AG103:AM103"/>
    <mergeCell ref="AN103:AP103"/>
    <mergeCell ref="BE5:BE34"/>
    <mergeCell ref="K5:AJ5"/>
    <mergeCell ref="K6:AJ6"/>
    <mergeCell ref="E14:AJ14"/>
    <mergeCell ref="E23:AN23"/>
    <mergeCell ref="AK26:AO26"/>
    <mergeCell ref="AK27:AO27"/>
    <mergeCell ref="AK29:AO29"/>
    <mergeCell ref="W31:AE31"/>
    <mergeCell ref="L31:P31"/>
    <mergeCell ref="AK31:AO31"/>
    <mergeCell ref="L32:P32"/>
    <mergeCell ref="W32:AE32"/>
    <mergeCell ref="AK32:AO32"/>
    <mergeCell ref="L33:P33"/>
    <mergeCell ref="AK33:AO33"/>
    <mergeCell ref="W33:AE33"/>
    <mergeCell ref="L34:P34"/>
    <mergeCell ref="AK34:AO34"/>
    <mergeCell ref="W34:AE34"/>
    <mergeCell ref="W35:AE35"/>
    <mergeCell ref="L35:P35"/>
    <mergeCell ref="AK35:AO35"/>
    <mergeCell ref="AK36:AO36"/>
    <mergeCell ref="L36:P36"/>
    <mergeCell ref="W36:AE36"/>
    <mergeCell ref="X38:AB38"/>
    <mergeCell ref="AK38:AO38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97:AU101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7:AT101">
      <formula1>"stavební čast, technologická čast, investiční čast"</formula1>
    </dataValidation>
  </dataValidations>
  <hyperlinks>
    <hyperlink ref="A95" location="'RK03 - Demolice části č.p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  <c r="AZ2" s="148" t="s">
        <v>92</v>
      </c>
      <c r="BA2" s="148" t="s">
        <v>93</v>
      </c>
      <c r="BB2" s="148" t="s">
        <v>1</v>
      </c>
      <c r="BC2" s="148" t="s">
        <v>94</v>
      </c>
      <c r="BD2" s="148" t="s">
        <v>95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20"/>
      <c r="AT3" s="17" t="s">
        <v>96</v>
      </c>
      <c r="AZ3" s="148" t="s">
        <v>97</v>
      </c>
      <c r="BA3" s="148" t="s">
        <v>98</v>
      </c>
      <c r="BB3" s="148" t="s">
        <v>1</v>
      </c>
      <c r="BC3" s="148" t="s">
        <v>99</v>
      </c>
      <c r="BD3" s="148" t="s">
        <v>95</v>
      </c>
    </row>
    <row r="4" s="1" customFormat="1" ht="24.96" customHeight="1">
      <c r="B4" s="20"/>
      <c r="D4" s="151" t="s">
        <v>100</v>
      </c>
      <c r="L4" s="20"/>
      <c r="M4" s="152" t="s">
        <v>10</v>
      </c>
      <c r="AT4" s="17" t="s">
        <v>4</v>
      </c>
      <c r="AZ4" s="148" t="s">
        <v>101</v>
      </c>
      <c r="BA4" s="148" t="s">
        <v>102</v>
      </c>
      <c r="BB4" s="148" t="s">
        <v>1</v>
      </c>
      <c r="BC4" s="148" t="s">
        <v>103</v>
      </c>
      <c r="BD4" s="148" t="s">
        <v>95</v>
      </c>
    </row>
    <row r="5" s="1" customFormat="1" ht="6.96" customHeight="1">
      <c r="B5" s="20"/>
      <c r="L5" s="20"/>
      <c r="AZ5" s="148" t="s">
        <v>104</v>
      </c>
      <c r="BA5" s="148" t="s">
        <v>105</v>
      </c>
      <c r="BB5" s="148" t="s">
        <v>1</v>
      </c>
      <c r="BC5" s="148" t="s">
        <v>106</v>
      </c>
      <c r="BD5" s="148" t="s">
        <v>95</v>
      </c>
    </row>
    <row r="6" s="2" customFormat="1" ht="12" customHeight="1">
      <c r="A6" s="40"/>
      <c r="B6" s="43"/>
      <c r="C6" s="40"/>
      <c r="D6" s="153" t="s">
        <v>16</v>
      </c>
      <c r="E6" s="40"/>
      <c r="F6" s="40"/>
      <c r="G6" s="40"/>
      <c r="H6" s="40"/>
      <c r="I6" s="40"/>
      <c r="J6" s="40"/>
      <c r="K6" s="40"/>
      <c r="L6" s="65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Z6" s="148" t="s">
        <v>107</v>
      </c>
      <c r="BA6" s="148" t="s">
        <v>108</v>
      </c>
      <c r="BB6" s="148" t="s">
        <v>1</v>
      </c>
      <c r="BC6" s="148" t="s">
        <v>109</v>
      </c>
      <c r="BD6" s="148" t="s">
        <v>95</v>
      </c>
    </row>
    <row r="7" s="2" customFormat="1" ht="16.5" customHeight="1">
      <c r="A7" s="40"/>
      <c r="B7" s="43"/>
      <c r="C7" s="40"/>
      <c r="D7" s="40"/>
      <c r="E7" s="154" t="s">
        <v>17</v>
      </c>
      <c r="F7" s="40"/>
      <c r="G7" s="40"/>
      <c r="H7" s="40"/>
      <c r="I7" s="40"/>
      <c r="J7" s="40"/>
      <c r="K7" s="40"/>
      <c r="L7" s="65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Z7" s="148" t="s">
        <v>110</v>
      </c>
      <c r="BA7" s="148" t="s">
        <v>111</v>
      </c>
      <c r="BB7" s="148" t="s">
        <v>1</v>
      </c>
      <c r="BC7" s="148" t="s">
        <v>112</v>
      </c>
      <c r="BD7" s="148" t="s">
        <v>95</v>
      </c>
    </row>
    <row r="8" s="2" customFormat="1">
      <c r="A8" s="40"/>
      <c r="B8" s="43"/>
      <c r="C8" s="40"/>
      <c r="D8" s="40"/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148" t="s">
        <v>113</v>
      </c>
      <c r="BA8" s="148" t="s">
        <v>114</v>
      </c>
      <c r="BB8" s="148" t="s">
        <v>1</v>
      </c>
      <c r="BC8" s="148" t="s">
        <v>115</v>
      </c>
      <c r="BD8" s="148" t="s">
        <v>95</v>
      </c>
    </row>
    <row r="9" s="2" customFormat="1" ht="12" customHeight="1">
      <c r="A9" s="40"/>
      <c r="B9" s="43"/>
      <c r="C9" s="40"/>
      <c r="D9" s="153" t="s">
        <v>18</v>
      </c>
      <c r="E9" s="40"/>
      <c r="F9" s="155" t="s">
        <v>1</v>
      </c>
      <c r="G9" s="40"/>
      <c r="H9" s="40"/>
      <c r="I9" s="153" t="s">
        <v>19</v>
      </c>
      <c r="J9" s="155" t="s">
        <v>1</v>
      </c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148" t="s">
        <v>116</v>
      </c>
      <c r="BA9" s="148" t="s">
        <v>117</v>
      </c>
      <c r="BB9" s="148" t="s">
        <v>1</v>
      </c>
      <c r="BC9" s="148" t="s">
        <v>118</v>
      </c>
      <c r="BD9" s="148" t="s">
        <v>95</v>
      </c>
    </row>
    <row r="10" s="2" customFormat="1" ht="12" customHeight="1">
      <c r="A10" s="40"/>
      <c r="B10" s="43"/>
      <c r="C10" s="40"/>
      <c r="D10" s="153" t="s">
        <v>20</v>
      </c>
      <c r="E10" s="40"/>
      <c r="F10" s="155" t="s">
        <v>21</v>
      </c>
      <c r="G10" s="40"/>
      <c r="H10" s="40"/>
      <c r="I10" s="153" t="s">
        <v>22</v>
      </c>
      <c r="J10" s="156" t="str">
        <f>'Rekapitulace stavby'!AN8</f>
        <v>8. 12. 2024</v>
      </c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Z10" s="148" t="s">
        <v>119</v>
      </c>
      <c r="BA10" s="148" t="s">
        <v>120</v>
      </c>
      <c r="BB10" s="148" t="s">
        <v>1</v>
      </c>
      <c r="BC10" s="148" t="s">
        <v>121</v>
      </c>
      <c r="BD10" s="148" t="s">
        <v>95</v>
      </c>
    </row>
    <row r="11" s="2" customFormat="1" ht="10.8" customHeight="1">
      <c r="A11" s="40"/>
      <c r="B11" s="43"/>
      <c r="C11" s="40"/>
      <c r="D11" s="40"/>
      <c r="E11" s="40"/>
      <c r="F11" s="40"/>
      <c r="G11" s="40"/>
      <c r="H11" s="40"/>
      <c r="I11" s="40"/>
      <c r="J11" s="40"/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Z11" s="148" t="s">
        <v>122</v>
      </c>
      <c r="BA11" s="148" t="s">
        <v>123</v>
      </c>
      <c r="BB11" s="148" t="s">
        <v>1</v>
      </c>
      <c r="BC11" s="148" t="s">
        <v>124</v>
      </c>
      <c r="BD11" s="148" t="s">
        <v>95</v>
      </c>
    </row>
    <row r="12" s="2" customFormat="1" ht="12" customHeight="1">
      <c r="A12" s="40"/>
      <c r="B12" s="43"/>
      <c r="C12" s="40"/>
      <c r="D12" s="153" t="s">
        <v>24</v>
      </c>
      <c r="E12" s="40"/>
      <c r="F12" s="40"/>
      <c r="G12" s="40"/>
      <c r="H12" s="40"/>
      <c r="I12" s="153" t="s">
        <v>25</v>
      </c>
      <c r="J12" s="155" t="str">
        <f>IF('Rekapitulace stavby'!AN10="","",'Rekapitulace stavby'!AN10)</f>
        <v/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Z12" s="148" t="s">
        <v>125</v>
      </c>
      <c r="BA12" s="148" t="s">
        <v>126</v>
      </c>
      <c r="BB12" s="148" t="s">
        <v>1</v>
      </c>
      <c r="BC12" s="148" t="s">
        <v>127</v>
      </c>
      <c r="BD12" s="148" t="s">
        <v>95</v>
      </c>
    </row>
    <row r="13" s="2" customFormat="1" ht="18" customHeight="1">
      <c r="A13" s="40"/>
      <c r="B13" s="43"/>
      <c r="C13" s="40"/>
      <c r="D13" s="40"/>
      <c r="E13" s="155" t="str">
        <f>IF('Rekapitulace stavby'!E11="","",'Rekapitulace stavby'!E11)</f>
        <v xml:space="preserve"> </v>
      </c>
      <c r="F13" s="40"/>
      <c r="G13" s="40"/>
      <c r="H13" s="40"/>
      <c r="I13" s="153" t="s">
        <v>27</v>
      </c>
      <c r="J13" s="155" t="str">
        <f>IF('Rekapitulace stavby'!AN11="","",'Rekapitulace stavby'!AN11)</f>
        <v/>
      </c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Z13" s="148" t="s">
        <v>128</v>
      </c>
      <c r="BA13" s="148" t="s">
        <v>129</v>
      </c>
      <c r="BB13" s="148" t="s">
        <v>1</v>
      </c>
      <c r="BC13" s="148" t="s">
        <v>130</v>
      </c>
      <c r="BD13" s="148" t="s">
        <v>95</v>
      </c>
    </row>
    <row r="14" s="2" customFormat="1" ht="6.96" customHeight="1">
      <c r="A14" s="40"/>
      <c r="B14" s="43"/>
      <c r="C14" s="40"/>
      <c r="D14" s="40"/>
      <c r="E14" s="40"/>
      <c r="F14" s="40"/>
      <c r="G14" s="40"/>
      <c r="H14" s="40"/>
      <c r="I14" s="40"/>
      <c r="J14" s="40"/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Z14" s="148" t="s">
        <v>131</v>
      </c>
      <c r="BA14" s="148" t="s">
        <v>132</v>
      </c>
      <c r="BB14" s="148" t="s">
        <v>1</v>
      </c>
      <c r="BC14" s="148" t="s">
        <v>133</v>
      </c>
      <c r="BD14" s="148" t="s">
        <v>95</v>
      </c>
    </row>
    <row r="15" s="2" customFormat="1" ht="12" customHeight="1">
      <c r="A15" s="40"/>
      <c r="B15" s="43"/>
      <c r="C15" s="40"/>
      <c r="D15" s="153" t="s">
        <v>28</v>
      </c>
      <c r="E15" s="40"/>
      <c r="F15" s="40"/>
      <c r="G15" s="40"/>
      <c r="H15" s="40"/>
      <c r="I15" s="153" t="s">
        <v>25</v>
      </c>
      <c r="J15" s="33" t="str">
        <f>'Rekapitulace stavby'!AN13</f>
        <v>Vyplň údaj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Z15" s="148" t="s">
        <v>134</v>
      </c>
      <c r="BA15" s="148" t="s">
        <v>135</v>
      </c>
      <c r="BB15" s="148" t="s">
        <v>1</v>
      </c>
      <c r="BC15" s="148" t="s">
        <v>136</v>
      </c>
      <c r="BD15" s="148" t="s">
        <v>95</v>
      </c>
    </row>
    <row r="16" s="2" customFormat="1" ht="18" customHeight="1">
      <c r="A16" s="40"/>
      <c r="B16" s="43"/>
      <c r="C16" s="40"/>
      <c r="D16" s="40"/>
      <c r="E16" s="33" t="str">
        <f>'Rekapitulace stavby'!E14</f>
        <v>Vyplň údaj</v>
      </c>
      <c r="F16" s="155"/>
      <c r="G16" s="155"/>
      <c r="H16" s="155"/>
      <c r="I16" s="153" t="s">
        <v>27</v>
      </c>
      <c r="J16" s="33" t="str">
        <f>'Rekapitulace stavby'!AN14</f>
        <v>Vyplň údaj</v>
      </c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Z16" s="148" t="s">
        <v>137</v>
      </c>
      <c r="BA16" s="148" t="s">
        <v>138</v>
      </c>
      <c r="BB16" s="148" t="s">
        <v>1</v>
      </c>
      <c r="BC16" s="148" t="s">
        <v>139</v>
      </c>
      <c r="BD16" s="148" t="s">
        <v>95</v>
      </c>
    </row>
    <row r="17" s="2" customFormat="1" ht="6.96" customHeight="1">
      <c r="A17" s="40"/>
      <c r="B17" s="43"/>
      <c r="C17" s="40"/>
      <c r="D17" s="40"/>
      <c r="E17" s="40"/>
      <c r="F17" s="40"/>
      <c r="G17" s="40"/>
      <c r="H17" s="40"/>
      <c r="I17" s="40"/>
      <c r="J17" s="40"/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Z17" s="148" t="s">
        <v>140</v>
      </c>
      <c r="BA17" s="148" t="s">
        <v>141</v>
      </c>
      <c r="BB17" s="148" t="s">
        <v>1</v>
      </c>
      <c r="BC17" s="148" t="s">
        <v>142</v>
      </c>
      <c r="BD17" s="148" t="s">
        <v>95</v>
      </c>
    </row>
    <row r="18" s="2" customFormat="1" ht="12" customHeight="1">
      <c r="A18" s="40"/>
      <c r="B18" s="43"/>
      <c r="C18" s="40"/>
      <c r="D18" s="153" t="s">
        <v>30</v>
      </c>
      <c r="E18" s="40"/>
      <c r="F18" s="40"/>
      <c r="G18" s="40"/>
      <c r="H18" s="40"/>
      <c r="I18" s="153" t="s">
        <v>25</v>
      </c>
      <c r="J18" s="155" t="str">
        <f>IF('Rekapitulace stavby'!AN16="","",'Rekapitulace stavby'!AN16)</f>
        <v/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Z18" s="148" t="s">
        <v>143</v>
      </c>
      <c r="BA18" s="148" t="s">
        <v>144</v>
      </c>
      <c r="BB18" s="148" t="s">
        <v>1</v>
      </c>
      <c r="BC18" s="148" t="s">
        <v>145</v>
      </c>
      <c r="BD18" s="148" t="s">
        <v>95</v>
      </c>
    </row>
    <row r="19" s="2" customFormat="1" ht="18" customHeight="1">
      <c r="A19" s="40"/>
      <c r="B19" s="43"/>
      <c r="C19" s="40"/>
      <c r="D19" s="40"/>
      <c r="E19" s="155" t="str">
        <f>IF('Rekapitulace stavby'!E17="","",'Rekapitulace stavby'!E17)</f>
        <v xml:space="preserve"> </v>
      </c>
      <c r="F19" s="40"/>
      <c r="G19" s="40"/>
      <c r="H19" s="40"/>
      <c r="I19" s="153" t="s">
        <v>27</v>
      </c>
      <c r="J19" s="155" t="str">
        <f>IF('Rekapitulace stavby'!AN17="","",'Rekapitulace stavby'!AN17)</f>
        <v/>
      </c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Z19" s="148" t="s">
        <v>146</v>
      </c>
      <c r="BA19" s="148" t="s">
        <v>147</v>
      </c>
      <c r="BB19" s="148" t="s">
        <v>1</v>
      </c>
      <c r="BC19" s="148" t="s">
        <v>148</v>
      </c>
      <c r="BD19" s="148" t="s">
        <v>95</v>
      </c>
    </row>
    <row r="20" s="2" customFormat="1" ht="6.96" customHeight="1">
      <c r="A20" s="40"/>
      <c r="B20" s="43"/>
      <c r="C20" s="40"/>
      <c r="D20" s="40"/>
      <c r="E20" s="40"/>
      <c r="F20" s="40"/>
      <c r="G20" s="40"/>
      <c r="H20" s="40"/>
      <c r="I20" s="40"/>
      <c r="J20" s="40"/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Z20" s="148" t="s">
        <v>149</v>
      </c>
      <c r="BA20" s="148" t="s">
        <v>150</v>
      </c>
      <c r="BB20" s="148" t="s">
        <v>1</v>
      </c>
      <c r="BC20" s="148" t="s">
        <v>151</v>
      </c>
      <c r="BD20" s="148" t="s">
        <v>95</v>
      </c>
    </row>
    <row r="21" s="2" customFormat="1" ht="12" customHeight="1">
      <c r="A21" s="40"/>
      <c r="B21" s="43"/>
      <c r="C21" s="40"/>
      <c r="D21" s="153" t="s">
        <v>32</v>
      </c>
      <c r="E21" s="40"/>
      <c r="F21" s="40"/>
      <c r="G21" s="40"/>
      <c r="H21" s="40"/>
      <c r="I21" s="153" t="s">
        <v>25</v>
      </c>
      <c r="J21" s="155" t="str">
        <f>IF('Rekapitulace stavby'!AN19="","",'Rekapitulace stavby'!AN19)</f>
        <v/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Z21" s="148" t="s">
        <v>152</v>
      </c>
      <c r="BA21" s="148" t="s">
        <v>153</v>
      </c>
      <c r="BB21" s="148" t="s">
        <v>1</v>
      </c>
      <c r="BC21" s="148" t="s">
        <v>154</v>
      </c>
      <c r="BD21" s="148" t="s">
        <v>95</v>
      </c>
    </row>
    <row r="22" s="2" customFormat="1" ht="18" customHeight="1">
      <c r="A22" s="40"/>
      <c r="B22" s="43"/>
      <c r="C22" s="40"/>
      <c r="D22" s="40"/>
      <c r="E22" s="155" t="str">
        <f>IF('Rekapitulace stavby'!E20="","",'Rekapitulace stavby'!E20)</f>
        <v xml:space="preserve"> </v>
      </c>
      <c r="F22" s="40"/>
      <c r="G22" s="40"/>
      <c r="H22" s="40"/>
      <c r="I22" s="153" t="s">
        <v>27</v>
      </c>
      <c r="J22" s="155" t="str">
        <f>IF('Rekapitulace stavby'!AN20="","",'Rekapitulace stavby'!AN20)</f>
        <v/>
      </c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3"/>
      <c r="C23" s="40"/>
      <c r="D23" s="40"/>
      <c r="E23" s="40"/>
      <c r="F23" s="40"/>
      <c r="G23" s="40"/>
      <c r="H23" s="40"/>
      <c r="I23" s="40"/>
      <c r="J23" s="40"/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3"/>
      <c r="C24" s="40"/>
      <c r="D24" s="153" t="s">
        <v>33</v>
      </c>
      <c r="E24" s="40"/>
      <c r="F24" s="40"/>
      <c r="G24" s="40"/>
      <c r="H24" s="40"/>
      <c r="I24" s="40"/>
      <c r="J24" s="40"/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8" customFormat="1" ht="16.5" customHeight="1">
      <c r="A25" s="157"/>
      <c r="B25" s="158"/>
      <c r="C25" s="157"/>
      <c r="D25" s="157"/>
      <c r="E25" s="159" t="s">
        <v>1</v>
      </c>
      <c r="F25" s="159"/>
      <c r="G25" s="159"/>
      <c r="H25" s="159"/>
      <c r="I25" s="157"/>
      <c r="J25" s="157"/>
      <c r="K25" s="157"/>
      <c r="L25" s="160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</row>
    <row r="26" s="2" customFormat="1" ht="6.96" customHeight="1">
      <c r="A26" s="40"/>
      <c r="B26" s="43"/>
      <c r="C26" s="40"/>
      <c r="D26" s="40"/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3"/>
      <c r="C27" s="40"/>
      <c r="D27" s="161"/>
      <c r="E27" s="161"/>
      <c r="F27" s="161"/>
      <c r="G27" s="161"/>
      <c r="H27" s="161"/>
      <c r="I27" s="161"/>
      <c r="J27" s="161"/>
      <c r="K27" s="161"/>
      <c r="L27" s="65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4.4" customHeight="1">
      <c r="A28" s="40"/>
      <c r="B28" s="43"/>
      <c r="C28" s="40"/>
      <c r="D28" s="155" t="s">
        <v>155</v>
      </c>
      <c r="E28" s="40"/>
      <c r="F28" s="40"/>
      <c r="G28" s="40"/>
      <c r="H28" s="40"/>
      <c r="I28" s="40"/>
      <c r="J28" s="162">
        <f>J94</f>
        <v>0</v>
      </c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14.4" customHeight="1">
      <c r="A29" s="40"/>
      <c r="B29" s="43"/>
      <c r="C29" s="40"/>
      <c r="D29" s="163" t="s">
        <v>86</v>
      </c>
      <c r="E29" s="40"/>
      <c r="F29" s="40"/>
      <c r="G29" s="40"/>
      <c r="H29" s="40"/>
      <c r="I29" s="40"/>
      <c r="J29" s="162">
        <f>J113</f>
        <v>0</v>
      </c>
      <c r="K29" s="40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3"/>
      <c r="C30" s="40"/>
      <c r="D30" s="164" t="s">
        <v>36</v>
      </c>
      <c r="E30" s="40"/>
      <c r="F30" s="40"/>
      <c r="G30" s="40"/>
      <c r="H30" s="40"/>
      <c r="I30" s="40"/>
      <c r="J30" s="165">
        <f>ROUND(J28 + J29, 2)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3"/>
      <c r="C31" s="40"/>
      <c r="D31" s="161"/>
      <c r="E31" s="161"/>
      <c r="F31" s="161"/>
      <c r="G31" s="161"/>
      <c r="H31" s="161"/>
      <c r="I31" s="161"/>
      <c r="J31" s="161"/>
      <c r="K31" s="161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3"/>
      <c r="C32" s="40"/>
      <c r="D32" s="40"/>
      <c r="E32" s="40"/>
      <c r="F32" s="166" t="s">
        <v>38</v>
      </c>
      <c r="G32" s="40"/>
      <c r="H32" s="40"/>
      <c r="I32" s="166" t="s">
        <v>37</v>
      </c>
      <c r="J32" s="166" t="s">
        <v>39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3"/>
      <c r="C33" s="40"/>
      <c r="D33" s="167" t="s">
        <v>40</v>
      </c>
      <c r="E33" s="153" t="s">
        <v>41</v>
      </c>
      <c r="F33" s="168">
        <f>ROUND((SUM(BE113:BE120) + SUM(BE138:BE363)),  2)</f>
        <v>0</v>
      </c>
      <c r="G33" s="40"/>
      <c r="H33" s="40"/>
      <c r="I33" s="169">
        <v>0.20999999999999999</v>
      </c>
      <c r="J33" s="168">
        <f>ROUND(((SUM(BE113:BE120) + SUM(BE138:BE363))*I33),  2)</f>
        <v>0</v>
      </c>
      <c r="K33" s="40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3"/>
      <c r="C34" s="40"/>
      <c r="D34" s="40"/>
      <c r="E34" s="153" t="s">
        <v>42</v>
      </c>
      <c r="F34" s="168">
        <f>ROUND((SUM(BF113:BF120) + SUM(BF138:BF363)),  2)</f>
        <v>0</v>
      </c>
      <c r="G34" s="40"/>
      <c r="H34" s="40"/>
      <c r="I34" s="169">
        <v>0.12</v>
      </c>
      <c r="J34" s="168">
        <f>ROUND(((SUM(BF113:BF120) + SUM(BF138:BF363))*I34),  2)</f>
        <v>0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3"/>
      <c r="C35" s="40"/>
      <c r="D35" s="40"/>
      <c r="E35" s="153" t="s">
        <v>43</v>
      </c>
      <c r="F35" s="168">
        <f>ROUND((SUM(BG113:BG120) + SUM(BG138:BG363)),  2)</f>
        <v>0</v>
      </c>
      <c r="G35" s="40"/>
      <c r="H35" s="40"/>
      <c r="I35" s="169">
        <v>0.20999999999999999</v>
      </c>
      <c r="J35" s="168">
        <f>0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3"/>
      <c r="C36" s="40"/>
      <c r="D36" s="40"/>
      <c r="E36" s="153" t="s">
        <v>44</v>
      </c>
      <c r="F36" s="168">
        <f>ROUND((SUM(BH113:BH120) + SUM(BH138:BH363)),  2)</f>
        <v>0</v>
      </c>
      <c r="G36" s="40"/>
      <c r="H36" s="40"/>
      <c r="I36" s="169">
        <v>0.12</v>
      </c>
      <c r="J36" s="168">
        <f>0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3"/>
      <c r="C37" s="40"/>
      <c r="D37" s="40"/>
      <c r="E37" s="153" t="s">
        <v>45</v>
      </c>
      <c r="F37" s="168">
        <f>ROUND((SUM(BI113:BI120) + SUM(BI138:BI363)),  2)</f>
        <v>0</v>
      </c>
      <c r="G37" s="40"/>
      <c r="H37" s="40"/>
      <c r="I37" s="169">
        <v>0</v>
      </c>
      <c r="J37" s="168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3"/>
      <c r="C38" s="40"/>
      <c r="D38" s="40"/>
      <c r="E38" s="40"/>
      <c r="F38" s="40"/>
      <c r="G38" s="40"/>
      <c r="H38" s="40"/>
      <c r="I38" s="40"/>
      <c r="J38" s="40"/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3"/>
      <c r="C39" s="170"/>
      <c r="D39" s="171" t="s">
        <v>46</v>
      </c>
      <c r="E39" s="172"/>
      <c r="F39" s="172"/>
      <c r="G39" s="173" t="s">
        <v>47</v>
      </c>
      <c r="H39" s="174" t="s">
        <v>48</v>
      </c>
      <c r="I39" s="172"/>
      <c r="J39" s="175">
        <f>SUM(J30:J37)</f>
        <v>0</v>
      </c>
      <c r="K39" s="176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43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5"/>
      <c r="D50" s="177" t="s">
        <v>49</v>
      </c>
      <c r="E50" s="178"/>
      <c r="F50" s="178"/>
      <c r="G50" s="177" t="s">
        <v>50</v>
      </c>
      <c r="H50" s="178"/>
      <c r="I50" s="178"/>
      <c r="J50" s="178"/>
      <c r="K50" s="178"/>
      <c r="L50" s="65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40"/>
      <c r="B61" s="43"/>
      <c r="C61" s="40"/>
      <c r="D61" s="179" t="s">
        <v>51</v>
      </c>
      <c r="E61" s="180"/>
      <c r="F61" s="181" t="s">
        <v>52</v>
      </c>
      <c r="G61" s="179" t="s">
        <v>51</v>
      </c>
      <c r="H61" s="180"/>
      <c r="I61" s="180"/>
      <c r="J61" s="182" t="s">
        <v>52</v>
      </c>
      <c r="K61" s="180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40"/>
      <c r="B65" s="43"/>
      <c r="C65" s="40"/>
      <c r="D65" s="177" t="s">
        <v>53</v>
      </c>
      <c r="E65" s="183"/>
      <c r="F65" s="183"/>
      <c r="G65" s="177" t="s">
        <v>54</v>
      </c>
      <c r="H65" s="183"/>
      <c r="I65" s="183"/>
      <c r="J65" s="183"/>
      <c r="K65" s="183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40"/>
      <c r="B76" s="43"/>
      <c r="C76" s="40"/>
      <c r="D76" s="179" t="s">
        <v>51</v>
      </c>
      <c r="E76" s="180"/>
      <c r="F76" s="181" t="s">
        <v>52</v>
      </c>
      <c r="G76" s="179" t="s">
        <v>51</v>
      </c>
      <c r="H76" s="180"/>
      <c r="I76" s="180"/>
      <c r="J76" s="182" t="s">
        <v>52</v>
      </c>
      <c r="K76" s="180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84"/>
      <c r="C77" s="185"/>
      <c r="D77" s="185"/>
      <c r="E77" s="185"/>
      <c r="F77" s="185"/>
      <c r="G77" s="185"/>
      <c r="H77" s="185"/>
      <c r="I77" s="185"/>
      <c r="J77" s="185"/>
      <c r="K77" s="185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86"/>
      <c r="C81" s="187"/>
      <c r="D81" s="187"/>
      <c r="E81" s="187"/>
      <c r="F81" s="187"/>
      <c r="G81" s="187"/>
      <c r="H81" s="187"/>
      <c r="I81" s="187"/>
      <c r="J81" s="187"/>
      <c r="K81" s="187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3" t="s">
        <v>156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2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8" t="str">
        <f>E7</f>
        <v xml:space="preserve">Demolice části č.p.50 na  parcele 127</v>
      </c>
      <c r="F85" s="42"/>
      <c r="G85" s="42"/>
      <c r="H85" s="42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2" t="s">
        <v>20</v>
      </c>
      <c r="D87" s="42"/>
      <c r="E87" s="42"/>
      <c r="F87" s="27" t="str">
        <f>F10</f>
        <v>Mečeříž</v>
      </c>
      <c r="G87" s="42"/>
      <c r="H87" s="42"/>
      <c r="I87" s="32" t="s">
        <v>22</v>
      </c>
      <c r="J87" s="81" t="str">
        <f>IF(J10="","",J10)</f>
        <v>8. 12. 2024</v>
      </c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2" t="s">
        <v>24</v>
      </c>
      <c r="D89" s="42"/>
      <c r="E89" s="42"/>
      <c r="F89" s="27" t="str">
        <f>E13</f>
        <v xml:space="preserve"> </v>
      </c>
      <c r="G89" s="42"/>
      <c r="H89" s="42"/>
      <c r="I89" s="32" t="s">
        <v>30</v>
      </c>
      <c r="J89" s="36" t="str">
        <f>E19</f>
        <v xml:space="preserve"> 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2" t="s">
        <v>28</v>
      </c>
      <c r="D90" s="42"/>
      <c r="E90" s="42"/>
      <c r="F90" s="27" t="str">
        <f>IF(E16="","",E16)</f>
        <v>Vyplň údaj</v>
      </c>
      <c r="G90" s="42"/>
      <c r="H90" s="42"/>
      <c r="I90" s="32" t="s">
        <v>32</v>
      </c>
      <c r="J90" s="36" t="str">
        <f>E22</f>
        <v xml:space="preserve"> </v>
      </c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29.28" customHeight="1">
      <c r="A92" s="40"/>
      <c r="B92" s="41"/>
      <c r="C92" s="188" t="s">
        <v>157</v>
      </c>
      <c r="D92" s="146"/>
      <c r="E92" s="146"/>
      <c r="F92" s="146"/>
      <c r="G92" s="146"/>
      <c r="H92" s="146"/>
      <c r="I92" s="146"/>
      <c r="J92" s="189" t="s">
        <v>158</v>
      </c>
      <c r="K92" s="146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2.8" customHeight="1">
      <c r="A94" s="40"/>
      <c r="B94" s="41"/>
      <c r="C94" s="190" t="s">
        <v>159</v>
      </c>
      <c r="D94" s="42"/>
      <c r="E94" s="42"/>
      <c r="F94" s="42"/>
      <c r="G94" s="42"/>
      <c r="H94" s="42"/>
      <c r="I94" s="42"/>
      <c r="J94" s="112">
        <f>J138</f>
        <v>0</v>
      </c>
      <c r="K94" s="42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U94" s="17" t="s">
        <v>160</v>
      </c>
    </row>
    <row r="95" s="9" customFormat="1" ht="24.96" customHeight="1">
      <c r="A95" s="9"/>
      <c r="B95" s="191"/>
      <c r="C95" s="192"/>
      <c r="D95" s="193" t="s">
        <v>161</v>
      </c>
      <c r="E95" s="194"/>
      <c r="F95" s="194"/>
      <c r="G95" s="194"/>
      <c r="H95" s="194"/>
      <c r="I95" s="194"/>
      <c r="J95" s="195">
        <f>J139</f>
        <v>0</v>
      </c>
      <c r="K95" s="192"/>
      <c r="L95" s="19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97"/>
      <c r="C96" s="198"/>
      <c r="D96" s="199" t="s">
        <v>162</v>
      </c>
      <c r="E96" s="200"/>
      <c r="F96" s="200"/>
      <c r="G96" s="200"/>
      <c r="H96" s="200"/>
      <c r="I96" s="200"/>
      <c r="J96" s="201">
        <f>J140</f>
        <v>0</v>
      </c>
      <c r="K96" s="198"/>
      <c r="L96" s="20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97"/>
      <c r="C97" s="198"/>
      <c r="D97" s="199" t="s">
        <v>163</v>
      </c>
      <c r="E97" s="200"/>
      <c r="F97" s="200"/>
      <c r="G97" s="200"/>
      <c r="H97" s="200"/>
      <c r="I97" s="200"/>
      <c r="J97" s="201">
        <f>J145</f>
        <v>0</v>
      </c>
      <c r="K97" s="198"/>
      <c r="L97" s="20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97"/>
      <c r="C98" s="198"/>
      <c r="D98" s="199" t="s">
        <v>164</v>
      </c>
      <c r="E98" s="200"/>
      <c r="F98" s="200"/>
      <c r="G98" s="200"/>
      <c r="H98" s="200"/>
      <c r="I98" s="200"/>
      <c r="J98" s="201">
        <f>J240</f>
        <v>0</v>
      </c>
      <c r="K98" s="198"/>
      <c r="L98" s="20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91"/>
      <c r="C99" s="192"/>
      <c r="D99" s="193" t="s">
        <v>165</v>
      </c>
      <c r="E99" s="194"/>
      <c r="F99" s="194"/>
      <c r="G99" s="194"/>
      <c r="H99" s="194"/>
      <c r="I99" s="194"/>
      <c r="J99" s="195">
        <f>J256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98"/>
      <c r="D100" s="199" t="s">
        <v>166</v>
      </c>
      <c r="E100" s="200"/>
      <c r="F100" s="200"/>
      <c r="G100" s="200"/>
      <c r="H100" s="200"/>
      <c r="I100" s="200"/>
      <c r="J100" s="201">
        <f>J257</f>
        <v>0</v>
      </c>
      <c r="K100" s="198"/>
      <c r="L100" s="20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98"/>
      <c r="D101" s="199" t="s">
        <v>167</v>
      </c>
      <c r="E101" s="200"/>
      <c r="F101" s="200"/>
      <c r="G101" s="200"/>
      <c r="H101" s="200"/>
      <c r="I101" s="200"/>
      <c r="J101" s="201">
        <f>J264</f>
        <v>0</v>
      </c>
      <c r="K101" s="198"/>
      <c r="L101" s="20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98"/>
      <c r="D102" s="199" t="s">
        <v>168</v>
      </c>
      <c r="E102" s="200"/>
      <c r="F102" s="200"/>
      <c r="G102" s="200"/>
      <c r="H102" s="200"/>
      <c r="I102" s="200"/>
      <c r="J102" s="201">
        <f>J271</f>
        <v>0</v>
      </c>
      <c r="K102" s="198"/>
      <c r="L102" s="20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98"/>
      <c r="D103" s="199" t="s">
        <v>169</v>
      </c>
      <c r="E103" s="200"/>
      <c r="F103" s="200"/>
      <c r="G103" s="200"/>
      <c r="H103" s="200"/>
      <c r="I103" s="200"/>
      <c r="J103" s="201">
        <f>J310</f>
        <v>0</v>
      </c>
      <c r="K103" s="198"/>
      <c r="L103" s="20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98"/>
      <c r="D104" s="199" t="s">
        <v>170</v>
      </c>
      <c r="E104" s="200"/>
      <c r="F104" s="200"/>
      <c r="G104" s="200"/>
      <c r="H104" s="200"/>
      <c r="I104" s="200"/>
      <c r="J104" s="201">
        <f>J332</f>
        <v>0</v>
      </c>
      <c r="K104" s="198"/>
      <c r="L104" s="20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98"/>
      <c r="D105" s="199" t="s">
        <v>171</v>
      </c>
      <c r="E105" s="200"/>
      <c r="F105" s="200"/>
      <c r="G105" s="200"/>
      <c r="H105" s="200"/>
      <c r="I105" s="200"/>
      <c r="J105" s="201">
        <f>J342</f>
        <v>0</v>
      </c>
      <c r="K105" s="198"/>
      <c r="L105" s="20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91"/>
      <c r="C106" s="192"/>
      <c r="D106" s="193" t="s">
        <v>172</v>
      </c>
      <c r="E106" s="194"/>
      <c r="F106" s="194"/>
      <c r="G106" s="194"/>
      <c r="H106" s="194"/>
      <c r="I106" s="194"/>
      <c r="J106" s="195">
        <f>J349</f>
        <v>0</v>
      </c>
      <c r="K106" s="192"/>
      <c r="L106" s="19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7"/>
      <c r="C107" s="198"/>
      <c r="D107" s="199" t="s">
        <v>173</v>
      </c>
      <c r="E107" s="200"/>
      <c r="F107" s="200"/>
      <c r="G107" s="200"/>
      <c r="H107" s="200"/>
      <c r="I107" s="200"/>
      <c r="J107" s="201">
        <f>J350</f>
        <v>0</v>
      </c>
      <c r="K107" s="198"/>
      <c r="L107" s="20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91"/>
      <c r="C108" s="192"/>
      <c r="D108" s="193" t="s">
        <v>174</v>
      </c>
      <c r="E108" s="194"/>
      <c r="F108" s="194"/>
      <c r="G108" s="194"/>
      <c r="H108" s="194"/>
      <c r="I108" s="194"/>
      <c r="J108" s="195">
        <f>J354</f>
        <v>0</v>
      </c>
      <c r="K108" s="192"/>
      <c r="L108" s="19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97"/>
      <c r="C109" s="198"/>
      <c r="D109" s="199" t="s">
        <v>175</v>
      </c>
      <c r="E109" s="200"/>
      <c r="F109" s="200"/>
      <c r="G109" s="200"/>
      <c r="H109" s="200"/>
      <c r="I109" s="200"/>
      <c r="J109" s="201">
        <f>J355</f>
        <v>0</v>
      </c>
      <c r="K109" s="198"/>
      <c r="L109" s="20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7"/>
      <c r="C110" s="198"/>
      <c r="D110" s="199" t="s">
        <v>176</v>
      </c>
      <c r="E110" s="200"/>
      <c r="F110" s="200"/>
      <c r="G110" s="200"/>
      <c r="H110" s="200"/>
      <c r="I110" s="200"/>
      <c r="J110" s="201">
        <f>J359</f>
        <v>0</v>
      </c>
      <c r="K110" s="198"/>
      <c r="L110" s="20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40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6.96" customHeight="1">
      <c r="A112" s="40"/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29.28" customHeight="1">
      <c r="A113" s="40"/>
      <c r="B113" s="41"/>
      <c r="C113" s="190" t="s">
        <v>177</v>
      </c>
      <c r="D113" s="42"/>
      <c r="E113" s="42"/>
      <c r="F113" s="42"/>
      <c r="G113" s="42"/>
      <c r="H113" s="42"/>
      <c r="I113" s="42"/>
      <c r="J113" s="203">
        <f>ROUND(J114 + J115 + J116 + J117 + J118 + J119,2)</f>
        <v>0</v>
      </c>
      <c r="K113" s="42"/>
      <c r="L113" s="65"/>
      <c r="N113" s="204" t="s">
        <v>40</v>
      </c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</row>
    <row r="114" s="2" customFormat="1" ht="18" customHeight="1">
      <c r="A114" s="40"/>
      <c r="B114" s="41"/>
      <c r="C114" s="42"/>
      <c r="D114" s="141" t="s">
        <v>178</v>
      </c>
      <c r="E114" s="134"/>
      <c r="F114" s="134"/>
      <c r="G114" s="42"/>
      <c r="H114" s="42"/>
      <c r="I114" s="42"/>
      <c r="J114" s="135">
        <v>0</v>
      </c>
      <c r="K114" s="42"/>
      <c r="L114" s="205"/>
      <c r="M114" s="206"/>
      <c r="N114" s="207" t="s">
        <v>41</v>
      </c>
      <c r="O114" s="206"/>
      <c r="P114" s="206"/>
      <c r="Q114" s="206"/>
      <c r="R114" s="206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6"/>
      <c r="AG114" s="206"/>
      <c r="AH114" s="206"/>
      <c r="AI114" s="206"/>
      <c r="AJ114" s="206"/>
      <c r="AK114" s="206"/>
      <c r="AL114" s="206"/>
      <c r="AM114" s="206"/>
      <c r="AN114" s="206"/>
      <c r="AO114" s="206"/>
      <c r="AP114" s="206"/>
      <c r="AQ114" s="206"/>
      <c r="AR114" s="206"/>
      <c r="AS114" s="206"/>
      <c r="AT114" s="206"/>
      <c r="AU114" s="206"/>
      <c r="AV114" s="206"/>
      <c r="AW114" s="206"/>
      <c r="AX114" s="206"/>
      <c r="AY114" s="209" t="s">
        <v>179</v>
      </c>
      <c r="AZ114" s="206"/>
      <c r="BA114" s="206"/>
      <c r="BB114" s="206"/>
      <c r="BC114" s="206"/>
      <c r="BD114" s="206"/>
      <c r="BE114" s="210">
        <f>IF(N114="základní",J114,0)</f>
        <v>0</v>
      </c>
      <c r="BF114" s="210">
        <f>IF(N114="snížená",J114,0)</f>
        <v>0</v>
      </c>
      <c r="BG114" s="210">
        <f>IF(N114="zákl. přenesená",J114,0)</f>
        <v>0</v>
      </c>
      <c r="BH114" s="210">
        <f>IF(N114="sníž. přenesená",J114,0)</f>
        <v>0</v>
      </c>
      <c r="BI114" s="210">
        <f>IF(N114="nulová",J114,0)</f>
        <v>0</v>
      </c>
      <c r="BJ114" s="209" t="s">
        <v>81</v>
      </c>
      <c r="BK114" s="206"/>
      <c r="BL114" s="206"/>
      <c r="BM114" s="206"/>
    </row>
    <row r="115" s="2" customFormat="1" ht="18" customHeight="1">
      <c r="A115" s="40"/>
      <c r="B115" s="41"/>
      <c r="C115" s="42"/>
      <c r="D115" s="141" t="s">
        <v>180</v>
      </c>
      <c r="E115" s="134"/>
      <c r="F115" s="134"/>
      <c r="G115" s="42"/>
      <c r="H115" s="42"/>
      <c r="I115" s="42"/>
      <c r="J115" s="135">
        <v>0</v>
      </c>
      <c r="K115" s="42"/>
      <c r="L115" s="205"/>
      <c r="M115" s="206"/>
      <c r="N115" s="207" t="s">
        <v>41</v>
      </c>
      <c r="O115" s="206"/>
      <c r="P115" s="206"/>
      <c r="Q115" s="206"/>
      <c r="R115" s="206"/>
      <c r="S115" s="208"/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6"/>
      <c r="AG115" s="206"/>
      <c r="AH115" s="206"/>
      <c r="AI115" s="206"/>
      <c r="AJ115" s="206"/>
      <c r="AK115" s="206"/>
      <c r="AL115" s="206"/>
      <c r="AM115" s="206"/>
      <c r="AN115" s="206"/>
      <c r="AO115" s="206"/>
      <c r="AP115" s="206"/>
      <c r="AQ115" s="206"/>
      <c r="AR115" s="206"/>
      <c r="AS115" s="206"/>
      <c r="AT115" s="206"/>
      <c r="AU115" s="206"/>
      <c r="AV115" s="206"/>
      <c r="AW115" s="206"/>
      <c r="AX115" s="206"/>
      <c r="AY115" s="209" t="s">
        <v>179</v>
      </c>
      <c r="AZ115" s="206"/>
      <c r="BA115" s="206"/>
      <c r="BB115" s="206"/>
      <c r="BC115" s="206"/>
      <c r="BD115" s="206"/>
      <c r="BE115" s="210">
        <f>IF(N115="základní",J115,0)</f>
        <v>0</v>
      </c>
      <c r="BF115" s="210">
        <f>IF(N115="snížená",J115,0)</f>
        <v>0</v>
      </c>
      <c r="BG115" s="210">
        <f>IF(N115="zákl. přenesená",J115,0)</f>
        <v>0</v>
      </c>
      <c r="BH115" s="210">
        <f>IF(N115="sníž. přenesená",J115,0)</f>
        <v>0</v>
      </c>
      <c r="BI115" s="210">
        <f>IF(N115="nulová",J115,0)</f>
        <v>0</v>
      </c>
      <c r="BJ115" s="209" t="s">
        <v>81</v>
      </c>
      <c r="BK115" s="206"/>
      <c r="BL115" s="206"/>
      <c r="BM115" s="206"/>
    </row>
    <row r="116" s="2" customFormat="1" ht="18" customHeight="1">
      <c r="A116" s="40"/>
      <c r="B116" s="41"/>
      <c r="C116" s="42"/>
      <c r="D116" s="141" t="s">
        <v>181</v>
      </c>
      <c r="E116" s="134"/>
      <c r="F116" s="134"/>
      <c r="G116" s="42"/>
      <c r="H116" s="42"/>
      <c r="I116" s="42"/>
      <c r="J116" s="135">
        <v>0</v>
      </c>
      <c r="K116" s="42"/>
      <c r="L116" s="205"/>
      <c r="M116" s="206"/>
      <c r="N116" s="207" t="s">
        <v>41</v>
      </c>
      <c r="O116" s="206"/>
      <c r="P116" s="206"/>
      <c r="Q116" s="206"/>
      <c r="R116" s="206"/>
      <c r="S116" s="208"/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6"/>
      <c r="AG116" s="206"/>
      <c r="AH116" s="206"/>
      <c r="AI116" s="206"/>
      <c r="AJ116" s="206"/>
      <c r="AK116" s="206"/>
      <c r="AL116" s="206"/>
      <c r="AM116" s="206"/>
      <c r="AN116" s="206"/>
      <c r="AO116" s="206"/>
      <c r="AP116" s="206"/>
      <c r="AQ116" s="206"/>
      <c r="AR116" s="206"/>
      <c r="AS116" s="206"/>
      <c r="AT116" s="206"/>
      <c r="AU116" s="206"/>
      <c r="AV116" s="206"/>
      <c r="AW116" s="206"/>
      <c r="AX116" s="206"/>
      <c r="AY116" s="209" t="s">
        <v>179</v>
      </c>
      <c r="AZ116" s="206"/>
      <c r="BA116" s="206"/>
      <c r="BB116" s="206"/>
      <c r="BC116" s="206"/>
      <c r="BD116" s="206"/>
      <c r="BE116" s="210">
        <f>IF(N116="základní",J116,0)</f>
        <v>0</v>
      </c>
      <c r="BF116" s="210">
        <f>IF(N116="snížená",J116,0)</f>
        <v>0</v>
      </c>
      <c r="BG116" s="210">
        <f>IF(N116="zákl. přenesená",J116,0)</f>
        <v>0</v>
      </c>
      <c r="BH116" s="210">
        <f>IF(N116="sníž. přenesená",J116,0)</f>
        <v>0</v>
      </c>
      <c r="BI116" s="210">
        <f>IF(N116="nulová",J116,0)</f>
        <v>0</v>
      </c>
      <c r="BJ116" s="209" t="s">
        <v>81</v>
      </c>
      <c r="BK116" s="206"/>
      <c r="BL116" s="206"/>
      <c r="BM116" s="206"/>
    </row>
    <row r="117" s="2" customFormat="1" ht="18" customHeight="1">
      <c r="A117" s="40"/>
      <c r="B117" s="41"/>
      <c r="C117" s="42"/>
      <c r="D117" s="141" t="s">
        <v>182</v>
      </c>
      <c r="E117" s="134"/>
      <c r="F117" s="134"/>
      <c r="G117" s="42"/>
      <c r="H117" s="42"/>
      <c r="I117" s="42"/>
      <c r="J117" s="135">
        <v>0</v>
      </c>
      <c r="K117" s="42"/>
      <c r="L117" s="205"/>
      <c r="M117" s="206"/>
      <c r="N117" s="207" t="s">
        <v>41</v>
      </c>
      <c r="O117" s="206"/>
      <c r="P117" s="206"/>
      <c r="Q117" s="206"/>
      <c r="R117" s="206"/>
      <c r="S117" s="208"/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6"/>
      <c r="AG117" s="206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206"/>
      <c r="AX117" s="206"/>
      <c r="AY117" s="209" t="s">
        <v>179</v>
      </c>
      <c r="AZ117" s="206"/>
      <c r="BA117" s="206"/>
      <c r="BB117" s="206"/>
      <c r="BC117" s="206"/>
      <c r="BD117" s="206"/>
      <c r="BE117" s="210">
        <f>IF(N117="základní",J117,0)</f>
        <v>0</v>
      </c>
      <c r="BF117" s="210">
        <f>IF(N117="snížená",J117,0)</f>
        <v>0</v>
      </c>
      <c r="BG117" s="210">
        <f>IF(N117="zákl. přenesená",J117,0)</f>
        <v>0</v>
      </c>
      <c r="BH117" s="210">
        <f>IF(N117="sníž. přenesená",J117,0)</f>
        <v>0</v>
      </c>
      <c r="BI117" s="210">
        <f>IF(N117="nulová",J117,0)</f>
        <v>0</v>
      </c>
      <c r="BJ117" s="209" t="s">
        <v>81</v>
      </c>
      <c r="BK117" s="206"/>
      <c r="BL117" s="206"/>
      <c r="BM117" s="206"/>
    </row>
    <row r="118" s="2" customFormat="1" ht="18" customHeight="1">
      <c r="A118" s="40"/>
      <c r="B118" s="41"/>
      <c r="C118" s="42"/>
      <c r="D118" s="141" t="s">
        <v>183</v>
      </c>
      <c r="E118" s="134"/>
      <c r="F118" s="134"/>
      <c r="G118" s="42"/>
      <c r="H118" s="42"/>
      <c r="I118" s="42"/>
      <c r="J118" s="135">
        <v>0</v>
      </c>
      <c r="K118" s="42"/>
      <c r="L118" s="205"/>
      <c r="M118" s="206"/>
      <c r="N118" s="207" t="s">
        <v>41</v>
      </c>
      <c r="O118" s="206"/>
      <c r="P118" s="206"/>
      <c r="Q118" s="206"/>
      <c r="R118" s="206"/>
      <c r="S118" s="208"/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9" t="s">
        <v>179</v>
      </c>
      <c r="AZ118" s="206"/>
      <c r="BA118" s="206"/>
      <c r="BB118" s="206"/>
      <c r="BC118" s="206"/>
      <c r="BD118" s="206"/>
      <c r="BE118" s="210">
        <f>IF(N118="základní",J118,0)</f>
        <v>0</v>
      </c>
      <c r="BF118" s="210">
        <f>IF(N118="snížená",J118,0)</f>
        <v>0</v>
      </c>
      <c r="BG118" s="210">
        <f>IF(N118="zákl. přenesená",J118,0)</f>
        <v>0</v>
      </c>
      <c r="BH118" s="210">
        <f>IF(N118="sníž. přenesená",J118,0)</f>
        <v>0</v>
      </c>
      <c r="BI118" s="210">
        <f>IF(N118="nulová",J118,0)</f>
        <v>0</v>
      </c>
      <c r="BJ118" s="209" t="s">
        <v>81</v>
      </c>
      <c r="BK118" s="206"/>
      <c r="BL118" s="206"/>
      <c r="BM118" s="206"/>
    </row>
    <row r="119" s="2" customFormat="1" ht="18" customHeight="1">
      <c r="A119" s="40"/>
      <c r="B119" s="41"/>
      <c r="C119" s="42"/>
      <c r="D119" s="134" t="s">
        <v>184</v>
      </c>
      <c r="E119" s="42"/>
      <c r="F119" s="42"/>
      <c r="G119" s="42"/>
      <c r="H119" s="42"/>
      <c r="I119" s="42"/>
      <c r="J119" s="135">
        <f>ROUND(J28*T119,2)</f>
        <v>0</v>
      </c>
      <c r="K119" s="42"/>
      <c r="L119" s="205"/>
      <c r="M119" s="206"/>
      <c r="N119" s="207" t="s">
        <v>41</v>
      </c>
      <c r="O119" s="206"/>
      <c r="P119" s="206"/>
      <c r="Q119" s="206"/>
      <c r="R119" s="206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9" t="s">
        <v>185</v>
      </c>
      <c r="AZ119" s="206"/>
      <c r="BA119" s="206"/>
      <c r="BB119" s="206"/>
      <c r="BC119" s="206"/>
      <c r="BD119" s="206"/>
      <c r="BE119" s="210">
        <f>IF(N119="základní",J119,0)</f>
        <v>0</v>
      </c>
      <c r="BF119" s="210">
        <f>IF(N119="snížená",J119,0)</f>
        <v>0</v>
      </c>
      <c r="BG119" s="210">
        <f>IF(N119="zákl. přenesená",J119,0)</f>
        <v>0</v>
      </c>
      <c r="BH119" s="210">
        <f>IF(N119="sníž. přenesená",J119,0)</f>
        <v>0</v>
      </c>
      <c r="BI119" s="210">
        <f>IF(N119="nulová",J119,0)</f>
        <v>0</v>
      </c>
      <c r="BJ119" s="209" t="s">
        <v>81</v>
      </c>
      <c r="BK119" s="206"/>
      <c r="BL119" s="206"/>
      <c r="BM119" s="206"/>
    </row>
    <row r="120" s="2" customFormat="1">
      <c r="A120" s="40"/>
      <c r="B120" s="41"/>
      <c r="C120" s="42"/>
      <c r="D120" s="42"/>
      <c r="E120" s="42"/>
      <c r="F120" s="42"/>
      <c r="G120" s="42"/>
      <c r="H120" s="42"/>
      <c r="I120" s="42"/>
      <c r="J120" s="42"/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2" customFormat="1" ht="29.28" customHeight="1">
      <c r="A121" s="40"/>
      <c r="B121" s="41"/>
      <c r="C121" s="145" t="s">
        <v>91</v>
      </c>
      <c r="D121" s="146"/>
      <c r="E121" s="146"/>
      <c r="F121" s="146"/>
      <c r="G121" s="146"/>
      <c r="H121" s="146"/>
      <c r="I121" s="146"/>
      <c r="J121" s="147">
        <f>ROUND(J94+J113,2)</f>
        <v>0</v>
      </c>
      <c r="K121" s="146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2" s="2" customFormat="1" ht="6.96" customHeight="1">
      <c r="A122" s="40"/>
      <c r="B122" s="68"/>
      <c r="C122" s="69"/>
      <c r="D122" s="69"/>
      <c r="E122" s="69"/>
      <c r="F122" s="69"/>
      <c r="G122" s="69"/>
      <c r="H122" s="69"/>
      <c r="I122" s="69"/>
      <c r="J122" s="69"/>
      <c r="K122" s="69"/>
      <c r="L122" s="65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6" s="2" customFormat="1" ht="6.96" customHeight="1">
      <c r="A126" s="40"/>
      <c r="B126" s="70"/>
      <c r="C126" s="71"/>
      <c r="D126" s="71"/>
      <c r="E126" s="71"/>
      <c r="F126" s="71"/>
      <c r="G126" s="71"/>
      <c r="H126" s="71"/>
      <c r="I126" s="71"/>
      <c r="J126" s="71"/>
      <c r="K126" s="71"/>
      <c r="L126" s="65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  <row r="127" s="2" customFormat="1" ht="24.96" customHeight="1">
      <c r="A127" s="40"/>
      <c r="B127" s="41"/>
      <c r="C127" s="23" t="s">
        <v>186</v>
      </c>
      <c r="D127" s="42"/>
      <c r="E127" s="42"/>
      <c r="F127" s="42"/>
      <c r="G127" s="42"/>
      <c r="H127" s="42"/>
      <c r="I127" s="42"/>
      <c r="J127" s="42"/>
      <c r="K127" s="42"/>
      <c r="L127" s="65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</row>
    <row r="128" s="2" customFormat="1" ht="6.96" customHeight="1">
      <c r="A128" s="40"/>
      <c r="B128" s="41"/>
      <c r="C128" s="42"/>
      <c r="D128" s="42"/>
      <c r="E128" s="42"/>
      <c r="F128" s="42"/>
      <c r="G128" s="42"/>
      <c r="H128" s="42"/>
      <c r="I128" s="42"/>
      <c r="J128" s="42"/>
      <c r="K128" s="42"/>
      <c r="L128" s="65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  <row r="129" s="2" customFormat="1" ht="12" customHeight="1">
      <c r="A129" s="40"/>
      <c r="B129" s="41"/>
      <c r="C129" s="32" t="s">
        <v>16</v>
      </c>
      <c r="D129" s="42"/>
      <c r="E129" s="42"/>
      <c r="F129" s="42"/>
      <c r="G129" s="42"/>
      <c r="H129" s="42"/>
      <c r="I129" s="42"/>
      <c r="J129" s="42"/>
      <c r="K129" s="42"/>
      <c r="L129" s="65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  <row r="130" s="2" customFormat="1" ht="16.5" customHeight="1">
      <c r="A130" s="40"/>
      <c r="B130" s="41"/>
      <c r="C130" s="42"/>
      <c r="D130" s="42"/>
      <c r="E130" s="78" t="str">
        <f>E7</f>
        <v xml:space="preserve">Demolice části č.p.50 na  parcele 127</v>
      </c>
      <c r="F130" s="42"/>
      <c r="G130" s="42"/>
      <c r="H130" s="42"/>
      <c r="I130" s="42"/>
      <c r="J130" s="42"/>
      <c r="K130" s="42"/>
      <c r="L130" s="65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</row>
    <row r="131" s="2" customFormat="1" ht="6.96" customHeight="1">
      <c r="A131" s="40"/>
      <c r="B131" s="41"/>
      <c r="C131" s="42"/>
      <c r="D131" s="42"/>
      <c r="E131" s="42"/>
      <c r="F131" s="42"/>
      <c r="G131" s="42"/>
      <c r="H131" s="42"/>
      <c r="I131" s="42"/>
      <c r="J131" s="42"/>
      <c r="K131" s="42"/>
      <c r="L131" s="65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</row>
    <row r="132" s="2" customFormat="1" ht="12" customHeight="1">
      <c r="A132" s="40"/>
      <c r="B132" s="41"/>
      <c r="C132" s="32" t="s">
        <v>20</v>
      </c>
      <c r="D132" s="42"/>
      <c r="E132" s="42"/>
      <c r="F132" s="27" t="str">
        <f>F10</f>
        <v>Mečeříž</v>
      </c>
      <c r="G132" s="42"/>
      <c r="H132" s="42"/>
      <c r="I132" s="32" t="s">
        <v>22</v>
      </c>
      <c r="J132" s="81" t="str">
        <f>IF(J10="","",J10)</f>
        <v>8. 12. 2024</v>
      </c>
      <c r="K132" s="42"/>
      <c r="L132" s="65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</row>
    <row r="133" s="2" customFormat="1" ht="6.96" customHeight="1">
      <c r="A133" s="40"/>
      <c r="B133" s="41"/>
      <c r="C133" s="42"/>
      <c r="D133" s="42"/>
      <c r="E133" s="42"/>
      <c r="F133" s="42"/>
      <c r="G133" s="42"/>
      <c r="H133" s="42"/>
      <c r="I133" s="42"/>
      <c r="J133" s="42"/>
      <c r="K133" s="42"/>
      <c r="L133" s="65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</row>
    <row r="134" s="2" customFormat="1" ht="15.15" customHeight="1">
      <c r="A134" s="40"/>
      <c r="B134" s="41"/>
      <c r="C134" s="32" t="s">
        <v>24</v>
      </c>
      <c r="D134" s="42"/>
      <c r="E134" s="42"/>
      <c r="F134" s="27" t="str">
        <f>E13</f>
        <v xml:space="preserve"> </v>
      </c>
      <c r="G134" s="42"/>
      <c r="H134" s="42"/>
      <c r="I134" s="32" t="s">
        <v>30</v>
      </c>
      <c r="J134" s="36" t="str">
        <f>E19</f>
        <v xml:space="preserve"> </v>
      </c>
      <c r="K134" s="42"/>
      <c r="L134" s="65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</row>
    <row r="135" s="2" customFormat="1" ht="15.15" customHeight="1">
      <c r="A135" s="40"/>
      <c r="B135" s="41"/>
      <c r="C135" s="32" t="s">
        <v>28</v>
      </c>
      <c r="D135" s="42"/>
      <c r="E135" s="42"/>
      <c r="F135" s="27" t="str">
        <f>IF(E16="","",E16)</f>
        <v>Vyplň údaj</v>
      </c>
      <c r="G135" s="42"/>
      <c r="H135" s="42"/>
      <c r="I135" s="32" t="s">
        <v>32</v>
      </c>
      <c r="J135" s="36" t="str">
        <f>E22</f>
        <v xml:space="preserve"> </v>
      </c>
      <c r="K135" s="42"/>
      <c r="L135" s="65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</row>
    <row r="136" s="2" customFormat="1" ht="10.32" customHeight="1">
      <c r="A136" s="40"/>
      <c r="B136" s="41"/>
      <c r="C136" s="42"/>
      <c r="D136" s="42"/>
      <c r="E136" s="42"/>
      <c r="F136" s="42"/>
      <c r="G136" s="42"/>
      <c r="H136" s="42"/>
      <c r="I136" s="42"/>
      <c r="J136" s="42"/>
      <c r="K136" s="42"/>
      <c r="L136" s="65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</row>
    <row r="137" s="11" customFormat="1" ht="29.28" customHeight="1">
      <c r="A137" s="211"/>
      <c r="B137" s="212"/>
      <c r="C137" s="213" t="s">
        <v>187</v>
      </c>
      <c r="D137" s="214" t="s">
        <v>61</v>
      </c>
      <c r="E137" s="214" t="s">
        <v>57</v>
      </c>
      <c r="F137" s="214" t="s">
        <v>58</v>
      </c>
      <c r="G137" s="214" t="s">
        <v>188</v>
      </c>
      <c r="H137" s="214" t="s">
        <v>189</v>
      </c>
      <c r="I137" s="214" t="s">
        <v>190</v>
      </c>
      <c r="J137" s="215" t="s">
        <v>158</v>
      </c>
      <c r="K137" s="216" t="s">
        <v>191</v>
      </c>
      <c r="L137" s="217"/>
      <c r="M137" s="102" t="s">
        <v>1</v>
      </c>
      <c r="N137" s="103" t="s">
        <v>40</v>
      </c>
      <c r="O137" s="103" t="s">
        <v>192</v>
      </c>
      <c r="P137" s="103" t="s">
        <v>193</v>
      </c>
      <c r="Q137" s="103" t="s">
        <v>194</v>
      </c>
      <c r="R137" s="103" t="s">
        <v>195</v>
      </c>
      <c r="S137" s="103" t="s">
        <v>196</v>
      </c>
      <c r="T137" s="104" t="s">
        <v>197</v>
      </c>
      <c r="U137" s="211"/>
      <c r="V137" s="211"/>
      <c r="W137" s="211"/>
      <c r="X137" s="211"/>
      <c r="Y137" s="211"/>
      <c r="Z137" s="211"/>
      <c r="AA137" s="211"/>
      <c r="AB137" s="211"/>
      <c r="AC137" s="211"/>
      <c r="AD137" s="211"/>
      <c r="AE137" s="211"/>
    </row>
    <row r="138" s="2" customFormat="1" ht="22.8" customHeight="1">
      <c r="A138" s="40"/>
      <c r="B138" s="41"/>
      <c r="C138" s="109" t="s">
        <v>198</v>
      </c>
      <c r="D138" s="42"/>
      <c r="E138" s="42"/>
      <c r="F138" s="42"/>
      <c r="G138" s="42"/>
      <c r="H138" s="42"/>
      <c r="I138" s="42"/>
      <c r="J138" s="218">
        <f>BK138</f>
        <v>0</v>
      </c>
      <c r="K138" s="42"/>
      <c r="L138" s="43"/>
      <c r="M138" s="105"/>
      <c r="N138" s="219"/>
      <c r="O138" s="106"/>
      <c r="P138" s="220">
        <f>P139+P256+P349+P354</f>
        <v>0</v>
      </c>
      <c r="Q138" s="106"/>
      <c r="R138" s="220">
        <f>R139+R256+R349+R354</f>
        <v>0.013559999999999999</v>
      </c>
      <c r="S138" s="106"/>
      <c r="T138" s="221">
        <f>T139+T256+T349+T354</f>
        <v>377.8663411500001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7" t="s">
        <v>75</v>
      </c>
      <c r="AU138" s="17" t="s">
        <v>160</v>
      </c>
      <c r="BK138" s="222">
        <f>BK139+BK256+BK349+BK354</f>
        <v>0</v>
      </c>
    </row>
    <row r="139" s="12" customFormat="1" ht="25.92" customHeight="1">
      <c r="A139" s="12"/>
      <c r="B139" s="223"/>
      <c r="C139" s="224"/>
      <c r="D139" s="225" t="s">
        <v>75</v>
      </c>
      <c r="E139" s="226" t="s">
        <v>199</v>
      </c>
      <c r="F139" s="226" t="s">
        <v>200</v>
      </c>
      <c r="G139" s="224"/>
      <c r="H139" s="224"/>
      <c r="I139" s="227"/>
      <c r="J139" s="228">
        <f>BK139</f>
        <v>0</v>
      </c>
      <c r="K139" s="224"/>
      <c r="L139" s="229"/>
      <c r="M139" s="230"/>
      <c r="N139" s="231"/>
      <c r="O139" s="231"/>
      <c r="P139" s="232">
        <f>P140+P145+P240</f>
        <v>0</v>
      </c>
      <c r="Q139" s="231"/>
      <c r="R139" s="232">
        <f>R140+R145+R240</f>
        <v>0.013559999999999999</v>
      </c>
      <c r="S139" s="231"/>
      <c r="T139" s="233">
        <f>T140+T145+T240</f>
        <v>351.95203700000008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34" t="s">
        <v>81</v>
      </c>
      <c r="AT139" s="235" t="s">
        <v>75</v>
      </c>
      <c r="AU139" s="235" t="s">
        <v>76</v>
      </c>
      <c r="AY139" s="234" t="s">
        <v>201</v>
      </c>
      <c r="BK139" s="236">
        <f>BK140+BK145+BK240</f>
        <v>0</v>
      </c>
    </row>
    <row r="140" s="12" customFormat="1" ht="22.8" customHeight="1">
      <c r="A140" s="12"/>
      <c r="B140" s="223"/>
      <c r="C140" s="224"/>
      <c r="D140" s="225" t="s">
        <v>75</v>
      </c>
      <c r="E140" s="237" t="s">
        <v>81</v>
      </c>
      <c r="F140" s="237" t="s">
        <v>202</v>
      </c>
      <c r="G140" s="224"/>
      <c r="H140" s="224"/>
      <c r="I140" s="227"/>
      <c r="J140" s="238">
        <f>BK140</f>
        <v>0</v>
      </c>
      <c r="K140" s="224"/>
      <c r="L140" s="229"/>
      <c r="M140" s="230"/>
      <c r="N140" s="231"/>
      <c r="O140" s="231"/>
      <c r="P140" s="232">
        <f>SUM(P141:P144)</f>
        <v>0</v>
      </c>
      <c r="Q140" s="231"/>
      <c r="R140" s="232">
        <f>SUM(R141:R144)</f>
        <v>0</v>
      </c>
      <c r="S140" s="231"/>
      <c r="T140" s="233">
        <f>SUM(T141:T144)</f>
        <v>6.2400000000000002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34" t="s">
        <v>81</v>
      </c>
      <c r="AT140" s="235" t="s">
        <v>75</v>
      </c>
      <c r="AU140" s="235" t="s">
        <v>81</v>
      </c>
      <c r="AY140" s="234" t="s">
        <v>201</v>
      </c>
      <c r="BK140" s="236">
        <f>SUM(BK141:BK144)</f>
        <v>0</v>
      </c>
    </row>
    <row r="141" s="2" customFormat="1" ht="24.15" customHeight="1">
      <c r="A141" s="40"/>
      <c r="B141" s="41"/>
      <c r="C141" s="239" t="s">
        <v>203</v>
      </c>
      <c r="D141" s="239" t="s">
        <v>204</v>
      </c>
      <c r="E141" s="240" t="s">
        <v>205</v>
      </c>
      <c r="F141" s="241" t="s">
        <v>206</v>
      </c>
      <c r="G141" s="242" t="s">
        <v>207</v>
      </c>
      <c r="H141" s="243">
        <v>24</v>
      </c>
      <c r="I141" s="244"/>
      <c r="J141" s="245">
        <f>ROUND(I141*H141,2)</f>
        <v>0</v>
      </c>
      <c r="K141" s="246"/>
      <c r="L141" s="43"/>
      <c r="M141" s="247" t="s">
        <v>1</v>
      </c>
      <c r="N141" s="248" t="s">
        <v>41</v>
      </c>
      <c r="O141" s="93"/>
      <c r="P141" s="249">
        <f>O141*H141</f>
        <v>0</v>
      </c>
      <c r="Q141" s="249">
        <v>0</v>
      </c>
      <c r="R141" s="249">
        <f>Q141*H141</f>
        <v>0</v>
      </c>
      <c r="S141" s="249">
        <v>0.26000000000000001</v>
      </c>
      <c r="T141" s="250">
        <f>S141*H141</f>
        <v>6.2400000000000002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51" t="s">
        <v>208</v>
      </c>
      <c r="AT141" s="251" t="s">
        <v>204</v>
      </c>
      <c r="AU141" s="251" t="s">
        <v>96</v>
      </c>
      <c r="AY141" s="17" t="s">
        <v>201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7" t="s">
        <v>81</v>
      </c>
      <c r="BK141" s="140">
        <f>ROUND(I141*H141,2)</f>
        <v>0</v>
      </c>
      <c r="BL141" s="17" t="s">
        <v>208</v>
      </c>
      <c r="BM141" s="251" t="s">
        <v>209</v>
      </c>
    </row>
    <row r="142" s="2" customFormat="1">
      <c r="A142" s="40"/>
      <c r="B142" s="41"/>
      <c r="C142" s="42"/>
      <c r="D142" s="252" t="s">
        <v>210</v>
      </c>
      <c r="E142" s="42"/>
      <c r="F142" s="253" t="s">
        <v>211</v>
      </c>
      <c r="G142" s="42"/>
      <c r="H142" s="42"/>
      <c r="I142" s="208"/>
      <c r="J142" s="42"/>
      <c r="K142" s="42"/>
      <c r="L142" s="43"/>
      <c r="M142" s="254"/>
      <c r="N142" s="255"/>
      <c r="O142" s="93"/>
      <c r="P142" s="93"/>
      <c r="Q142" s="93"/>
      <c r="R142" s="93"/>
      <c r="S142" s="93"/>
      <c r="T142" s="94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7" t="s">
        <v>210</v>
      </c>
      <c r="AU142" s="17" t="s">
        <v>96</v>
      </c>
    </row>
    <row r="143" s="2" customFormat="1">
      <c r="A143" s="40"/>
      <c r="B143" s="41"/>
      <c r="C143" s="42"/>
      <c r="D143" s="256" t="s">
        <v>212</v>
      </c>
      <c r="E143" s="42"/>
      <c r="F143" s="257" t="s">
        <v>213</v>
      </c>
      <c r="G143" s="42"/>
      <c r="H143" s="42"/>
      <c r="I143" s="208"/>
      <c r="J143" s="42"/>
      <c r="K143" s="42"/>
      <c r="L143" s="43"/>
      <c r="M143" s="254"/>
      <c r="N143" s="255"/>
      <c r="O143" s="93"/>
      <c r="P143" s="93"/>
      <c r="Q143" s="93"/>
      <c r="R143" s="93"/>
      <c r="S143" s="93"/>
      <c r="T143" s="94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7" t="s">
        <v>212</v>
      </c>
      <c r="AU143" s="17" t="s">
        <v>96</v>
      </c>
    </row>
    <row r="144" s="13" customFormat="1">
      <c r="A144" s="13"/>
      <c r="B144" s="258"/>
      <c r="C144" s="259"/>
      <c r="D144" s="252" t="s">
        <v>214</v>
      </c>
      <c r="E144" s="260" t="s">
        <v>1</v>
      </c>
      <c r="F144" s="261" t="s">
        <v>215</v>
      </c>
      <c r="G144" s="259"/>
      <c r="H144" s="262">
        <v>24</v>
      </c>
      <c r="I144" s="263"/>
      <c r="J144" s="259"/>
      <c r="K144" s="259"/>
      <c r="L144" s="264"/>
      <c r="M144" s="265"/>
      <c r="N144" s="266"/>
      <c r="O144" s="266"/>
      <c r="P144" s="266"/>
      <c r="Q144" s="266"/>
      <c r="R144" s="266"/>
      <c r="S144" s="266"/>
      <c r="T144" s="26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68" t="s">
        <v>214</v>
      </c>
      <c r="AU144" s="268" t="s">
        <v>96</v>
      </c>
      <c r="AV144" s="13" t="s">
        <v>96</v>
      </c>
      <c r="AW144" s="13" t="s">
        <v>31</v>
      </c>
      <c r="AX144" s="13" t="s">
        <v>81</v>
      </c>
      <c r="AY144" s="268" t="s">
        <v>201</v>
      </c>
    </row>
    <row r="145" s="12" customFormat="1" ht="22.8" customHeight="1">
      <c r="A145" s="12"/>
      <c r="B145" s="223"/>
      <c r="C145" s="224"/>
      <c r="D145" s="225" t="s">
        <v>75</v>
      </c>
      <c r="E145" s="237" t="s">
        <v>216</v>
      </c>
      <c r="F145" s="237" t="s">
        <v>217</v>
      </c>
      <c r="G145" s="224"/>
      <c r="H145" s="224"/>
      <c r="I145" s="227"/>
      <c r="J145" s="238">
        <f>BK145</f>
        <v>0</v>
      </c>
      <c r="K145" s="224"/>
      <c r="L145" s="229"/>
      <c r="M145" s="230"/>
      <c r="N145" s="231"/>
      <c r="O145" s="231"/>
      <c r="P145" s="232">
        <f>SUM(P146:P239)</f>
        <v>0</v>
      </c>
      <c r="Q145" s="231"/>
      <c r="R145" s="232">
        <f>SUM(R146:R239)</f>
        <v>0.013559999999999999</v>
      </c>
      <c r="S145" s="231"/>
      <c r="T145" s="233">
        <f>SUM(T146:T239)</f>
        <v>345.71203700000007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34" t="s">
        <v>81</v>
      </c>
      <c r="AT145" s="235" t="s">
        <v>75</v>
      </c>
      <c r="AU145" s="235" t="s">
        <v>81</v>
      </c>
      <c r="AY145" s="234" t="s">
        <v>201</v>
      </c>
      <c r="BK145" s="236">
        <f>SUM(BK146:BK239)</f>
        <v>0</v>
      </c>
    </row>
    <row r="146" s="2" customFormat="1" ht="24.15" customHeight="1">
      <c r="A146" s="40"/>
      <c r="B146" s="41"/>
      <c r="C146" s="239" t="s">
        <v>81</v>
      </c>
      <c r="D146" s="239" t="s">
        <v>204</v>
      </c>
      <c r="E146" s="240" t="s">
        <v>218</v>
      </c>
      <c r="F146" s="241" t="s">
        <v>219</v>
      </c>
      <c r="G146" s="242" t="s">
        <v>220</v>
      </c>
      <c r="H146" s="243">
        <v>54.545999999999999</v>
      </c>
      <c r="I146" s="244"/>
      <c r="J146" s="245">
        <f>ROUND(I146*H146,2)</f>
        <v>0</v>
      </c>
      <c r="K146" s="246"/>
      <c r="L146" s="43"/>
      <c r="M146" s="247" t="s">
        <v>1</v>
      </c>
      <c r="N146" s="248" t="s">
        <v>41</v>
      </c>
      <c r="O146" s="93"/>
      <c r="P146" s="249">
        <f>O146*H146</f>
        <v>0</v>
      </c>
      <c r="Q146" s="249">
        <v>0</v>
      </c>
      <c r="R146" s="249">
        <f>Q146*H146</f>
        <v>0</v>
      </c>
      <c r="S146" s="249">
        <v>0</v>
      </c>
      <c r="T146" s="250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51" t="s">
        <v>208</v>
      </c>
      <c r="AT146" s="251" t="s">
        <v>204</v>
      </c>
      <c r="AU146" s="251" t="s">
        <v>96</v>
      </c>
      <c r="AY146" s="17" t="s">
        <v>201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7" t="s">
        <v>81</v>
      </c>
      <c r="BK146" s="140">
        <f>ROUND(I146*H146,2)</f>
        <v>0</v>
      </c>
      <c r="BL146" s="17" t="s">
        <v>208</v>
      </c>
      <c r="BM146" s="251" t="s">
        <v>221</v>
      </c>
    </row>
    <row r="147" s="2" customFormat="1">
      <c r="A147" s="40"/>
      <c r="B147" s="41"/>
      <c r="C147" s="42"/>
      <c r="D147" s="252" t="s">
        <v>210</v>
      </c>
      <c r="E147" s="42"/>
      <c r="F147" s="253" t="s">
        <v>222</v>
      </c>
      <c r="G147" s="42"/>
      <c r="H147" s="42"/>
      <c r="I147" s="208"/>
      <c r="J147" s="42"/>
      <c r="K147" s="42"/>
      <c r="L147" s="43"/>
      <c r="M147" s="254"/>
      <c r="N147" s="255"/>
      <c r="O147" s="93"/>
      <c r="P147" s="93"/>
      <c r="Q147" s="93"/>
      <c r="R147" s="93"/>
      <c r="S147" s="93"/>
      <c r="T147" s="94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7" t="s">
        <v>210</v>
      </c>
      <c r="AU147" s="17" t="s">
        <v>96</v>
      </c>
    </row>
    <row r="148" s="2" customFormat="1">
      <c r="A148" s="40"/>
      <c r="B148" s="41"/>
      <c r="C148" s="42"/>
      <c r="D148" s="256" t="s">
        <v>212</v>
      </c>
      <c r="E148" s="42"/>
      <c r="F148" s="257" t="s">
        <v>223</v>
      </c>
      <c r="G148" s="42"/>
      <c r="H148" s="42"/>
      <c r="I148" s="208"/>
      <c r="J148" s="42"/>
      <c r="K148" s="42"/>
      <c r="L148" s="43"/>
      <c r="M148" s="254"/>
      <c r="N148" s="255"/>
      <c r="O148" s="93"/>
      <c r="P148" s="93"/>
      <c r="Q148" s="93"/>
      <c r="R148" s="93"/>
      <c r="S148" s="93"/>
      <c r="T148" s="94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7" t="s">
        <v>212</v>
      </c>
      <c r="AU148" s="17" t="s">
        <v>96</v>
      </c>
    </row>
    <row r="149" s="14" customFormat="1">
      <c r="A149" s="14"/>
      <c r="B149" s="269"/>
      <c r="C149" s="270"/>
      <c r="D149" s="252" t="s">
        <v>214</v>
      </c>
      <c r="E149" s="271" t="s">
        <v>1</v>
      </c>
      <c r="F149" s="272" t="s">
        <v>224</v>
      </c>
      <c r="G149" s="270"/>
      <c r="H149" s="271" t="s">
        <v>1</v>
      </c>
      <c r="I149" s="273"/>
      <c r="J149" s="270"/>
      <c r="K149" s="270"/>
      <c r="L149" s="274"/>
      <c r="M149" s="275"/>
      <c r="N149" s="276"/>
      <c r="O149" s="276"/>
      <c r="P149" s="276"/>
      <c r="Q149" s="276"/>
      <c r="R149" s="276"/>
      <c r="S149" s="276"/>
      <c r="T149" s="27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78" t="s">
        <v>214</v>
      </c>
      <c r="AU149" s="278" t="s">
        <v>96</v>
      </c>
      <c r="AV149" s="14" t="s">
        <v>81</v>
      </c>
      <c r="AW149" s="14" t="s">
        <v>31</v>
      </c>
      <c r="AX149" s="14" t="s">
        <v>76</v>
      </c>
      <c r="AY149" s="278" t="s">
        <v>201</v>
      </c>
    </row>
    <row r="150" s="14" customFormat="1">
      <c r="A150" s="14"/>
      <c r="B150" s="269"/>
      <c r="C150" s="270"/>
      <c r="D150" s="252" t="s">
        <v>214</v>
      </c>
      <c r="E150" s="271" t="s">
        <v>1</v>
      </c>
      <c r="F150" s="272" t="s">
        <v>225</v>
      </c>
      <c r="G150" s="270"/>
      <c r="H150" s="271" t="s">
        <v>1</v>
      </c>
      <c r="I150" s="273"/>
      <c r="J150" s="270"/>
      <c r="K150" s="270"/>
      <c r="L150" s="274"/>
      <c r="M150" s="275"/>
      <c r="N150" s="276"/>
      <c r="O150" s="276"/>
      <c r="P150" s="276"/>
      <c r="Q150" s="276"/>
      <c r="R150" s="276"/>
      <c r="S150" s="276"/>
      <c r="T150" s="27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78" t="s">
        <v>214</v>
      </c>
      <c r="AU150" s="278" t="s">
        <v>96</v>
      </c>
      <c r="AV150" s="14" t="s">
        <v>81</v>
      </c>
      <c r="AW150" s="14" t="s">
        <v>31</v>
      </c>
      <c r="AX150" s="14" t="s">
        <v>76</v>
      </c>
      <c r="AY150" s="278" t="s">
        <v>201</v>
      </c>
    </row>
    <row r="151" s="14" customFormat="1">
      <c r="A151" s="14"/>
      <c r="B151" s="269"/>
      <c r="C151" s="270"/>
      <c r="D151" s="252" t="s">
        <v>214</v>
      </c>
      <c r="E151" s="271" t="s">
        <v>1</v>
      </c>
      <c r="F151" s="272" t="s">
        <v>226</v>
      </c>
      <c r="G151" s="270"/>
      <c r="H151" s="271" t="s">
        <v>1</v>
      </c>
      <c r="I151" s="273"/>
      <c r="J151" s="270"/>
      <c r="K151" s="270"/>
      <c r="L151" s="274"/>
      <c r="M151" s="275"/>
      <c r="N151" s="276"/>
      <c r="O151" s="276"/>
      <c r="P151" s="276"/>
      <c r="Q151" s="276"/>
      <c r="R151" s="276"/>
      <c r="S151" s="276"/>
      <c r="T151" s="277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78" t="s">
        <v>214</v>
      </c>
      <c r="AU151" s="278" t="s">
        <v>96</v>
      </c>
      <c r="AV151" s="14" t="s">
        <v>81</v>
      </c>
      <c r="AW151" s="14" t="s">
        <v>31</v>
      </c>
      <c r="AX151" s="14" t="s">
        <v>76</v>
      </c>
      <c r="AY151" s="278" t="s">
        <v>201</v>
      </c>
    </row>
    <row r="152" s="14" customFormat="1">
      <c r="A152" s="14"/>
      <c r="B152" s="269"/>
      <c r="C152" s="270"/>
      <c r="D152" s="252" t="s">
        <v>214</v>
      </c>
      <c r="E152" s="271" t="s">
        <v>1</v>
      </c>
      <c r="F152" s="272" t="s">
        <v>227</v>
      </c>
      <c r="G152" s="270"/>
      <c r="H152" s="271" t="s">
        <v>1</v>
      </c>
      <c r="I152" s="273"/>
      <c r="J152" s="270"/>
      <c r="K152" s="270"/>
      <c r="L152" s="274"/>
      <c r="M152" s="275"/>
      <c r="N152" s="276"/>
      <c r="O152" s="276"/>
      <c r="P152" s="276"/>
      <c r="Q152" s="276"/>
      <c r="R152" s="276"/>
      <c r="S152" s="276"/>
      <c r="T152" s="27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78" t="s">
        <v>214</v>
      </c>
      <c r="AU152" s="278" t="s">
        <v>96</v>
      </c>
      <c r="AV152" s="14" t="s">
        <v>81</v>
      </c>
      <c r="AW152" s="14" t="s">
        <v>31</v>
      </c>
      <c r="AX152" s="14" t="s">
        <v>76</v>
      </c>
      <c r="AY152" s="278" t="s">
        <v>201</v>
      </c>
    </row>
    <row r="153" s="14" customFormat="1">
      <c r="A153" s="14"/>
      <c r="B153" s="269"/>
      <c r="C153" s="270"/>
      <c r="D153" s="252" t="s">
        <v>214</v>
      </c>
      <c r="E153" s="271" t="s">
        <v>1</v>
      </c>
      <c r="F153" s="272" t="s">
        <v>228</v>
      </c>
      <c r="G153" s="270"/>
      <c r="H153" s="271" t="s">
        <v>1</v>
      </c>
      <c r="I153" s="273"/>
      <c r="J153" s="270"/>
      <c r="K153" s="270"/>
      <c r="L153" s="274"/>
      <c r="M153" s="275"/>
      <c r="N153" s="276"/>
      <c r="O153" s="276"/>
      <c r="P153" s="276"/>
      <c r="Q153" s="276"/>
      <c r="R153" s="276"/>
      <c r="S153" s="276"/>
      <c r="T153" s="27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78" t="s">
        <v>214</v>
      </c>
      <c r="AU153" s="278" t="s">
        <v>96</v>
      </c>
      <c r="AV153" s="14" t="s">
        <v>81</v>
      </c>
      <c r="AW153" s="14" t="s">
        <v>31</v>
      </c>
      <c r="AX153" s="14" t="s">
        <v>76</v>
      </c>
      <c r="AY153" s="278" t="s">
        <v>201</v>
      </c>
    </row>
    <row r="154" s="14" customFormat="1">
      <c r="A154" s="14"/>
      <c r="B154" s="269"/>
      <c r="C154" s="270"/>
      <c r="D154" s="252" t="s">
        <v>214</v>
      </c>
      <c r="E154" s="271" t="s">
        <v>1</v>
      </c>
      <c r="F154" s="272" t="s">
        <v>229</v>
      </c>
      <c r="G154" s="270"/>
      <c r="H154" s="271" t="s">
        <v>1</v>
      </c>
      <c r="I154" s="273"/>
      <c r="J154" s="270"/>
      <c r="K154" s="270"/>
      <c r="L154" s="274"/>
      <c r="M154" s="275"/>
      <c r="N154" s="276"/>
      <c r="O154" s="276"/>
      <c r="P154" s="276"/>
      <c r="Q154" s="276"/>
      <c r="R154" s="276"/>
      <c r="S154" s="276"/>
      <c r="T154" s="27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78" t="s">
        <v>214</v>
      </c>
      <c r="AU154" s="278" t="s">
        <v>96</v>
      </c>
      <c r="AV154" s="14" t="s">
        <v>81</v>
      </c>
      <c r="AW154" s="14" t="s">
        <v>31</v>
      </c>
      <c r="AX154" s="14" t="s">
        <v>76</v>
      </c>
      <c r="AY154" s="278" t="s">
        <v>201</v>
      </c>
    </row>
    <row r="155" s="13" customFormat="1">
      <c r="A155" s="13"/>
      <c r="B155" s="258"/>
      <c r="C155" s="259"/>
      <c r="D155" s="252" t="s">
        <v>214</v>
      </c>
      <c r="E155" s="261" t="s">
        <v>1</v>
      </c>
      <c r="F155" s="279" t="s">
        <v>92</v>
      </c>
      <c r="G155" s="259"/>
      <c r="H155" s="262">
        <v>54.545999999999999</v>
      </c>
      <c r="I155" s="263"/>
      <c r="J155" s="259"/>
      <c r="K155" s="259"/>
      <c r="L155" s="264"/>
      <c r="M155" s="265"/>
      <c r="N155" s="266"/>
      <c r="O155" s="266"/>
      <c r="P155" s="266"/>
      <c r="Q155" s="266"/>
      <c r="R155" s="266"/>
      <c r="S155" s="266"/>
      <c r="T155" s="26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68" t="s">
        <v>214</v>
      </c>
      <c r="AU155" s="268" t="s">
        <v>96</v>
      </c>
      <c r="AV155" s="13" t="s">
        <v>96</v>
      </c>
      <c r="AW155" s="13" t="s">
        <v>31</v>
      </c>
      <c r="AX155" s="13" t="s">
        <v>81</v>
      </c>
      <c r="AY155" s="268" t="s">
        <v>201</v>
      </c>
    </row>
    <row r="156" s="2" customFormat="1" ht="24.15" customHeight="1">
      <c r="A156" s="40"/>
      <c r="B156" s="41"/>
      <c r="C156" s="239" t="s">
        <v>8</v>
      </c>
      <c r="D156" s="239" t="s">
        <v>204</v>
      </c>
      <c r="E156" s="240" t="s">
        <v>230</v>
      </c>
      <c r="F156" s="241" t="s">
        <v>231</v>
      </c>
      <c r="G156" s="242" t="s">
        <v>220</v>
      </c>
      <c r="H156" s="243">
        <v>12.423</v>
      </c>
      <c r="I156" s="244"/>
      <c r="J156" s="245">
        <f>ROUND(I156*H156,2)</f>
        <v>0</v>
      </c>
      <c r="K156" s="246"/>
      <c r="L156" s="43"/>
      <c r="M156" s="247" t="s">
        <v>1</v>
      </c>
      <c r="N156" s="248" t="s">
        <v>41</v>
      </c>
      <c r="O156" s="93"/>
      <c r="P156" s="249">
        <f>O156*H156</f>
        <v>0</v>
      </c>
      <c r="Q156" s="249">
        <v>0</v>
      </c>
      <c r="R156" s="249">
        <f>Q156*H156</f>
        <v>0</v>
      </c>
      <c r="S156" s="249">
        <v>0</v>
      </c>
      <c r="T156" s="250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51" t="s">
        <v>208</v>
      </c>
      <c r="AT156" s="251" t="s">
        <v>204</v>
      </c>
      <c r="AU156" s="251" t="s">
        <v>96</v>
      </c>
      <c r="AY156" s="17" t="s">
        <v>201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7" t="s">
        <v>81</v>
      </c>
      <c r="BK156" s="140">
        <f>ROUND(I156*H156,2)</f>
        <v>0</v>
      </c>
      <c r="BL156" s="17" t="s">
        <v>208</v>
      </c>
      <c r="BM156" s="251" t="s">
        <v>232</v>
      </c>
    </row>
    <row r="157" s="2" customFormat="1">
      <c r="A157" s="40"/>
      <c r="B157" s="41"/>
      <c r="C157" s="42"/>
      <c r="D157" s="252" t="s">
        <v>210</v>
      </c>
      <c r="E157" s="42"/>
      <c r="F157" s="253" t="s">
        <v>233</v>
      </c>
      <c r="G157" s="42"/>
      <c r="H157" s="42"/>
      <c r="I157" s="208"/>
      <c r="J157" s="42"/>
      <c r="K157" s="42"/>
      <c r="L157" s="43"/>
      <c r="M157" s="254"/>
      <c r="N157" s="255"/>
      <c r="O157" s="93"/>
      <c r="P157" s="93"/>
      <c r="Q157" s="93"/>
      <c r="R157" s="93"/>
      <c r="S157" s="93"/>
      <c r="T157" s="94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7" t="s">
        <v>210</v>
      </c>
      <c r="AU157" s="17" t="s">
        <v>96</v>
      </c>
    </row>
    <row r="158" s="2" customFormat="1">
      <c r="A158" s="40"/>
      <c r="B158" s="41"/>
      <c r="C158" s="42"/>
      <c r="D158" s="256" t="s">
        <v>212</v>
      </c>
      <c r="E158" s="42"/>
      <c r="F158" s="257" t="s">
        <v>234</v>
      </c>
      <c r="G158" s="42"/>
      <c r="H158" s="42"/>
      <c r="I158" s="208"/>
      <c r="J158" s="42"/>
      <c r="K158" s="42"/>
      <c r="L158" s="43"/>
      <c r="M158" s="254"/>
      <c r="N158" s="255"/>
      <c r="O158" s="93"/>
      <c r="P158" s="93"/>
      <c r="Q158" s="93"/>
      <c r="R158" s="93"/>
      <c r="S158" s="93"/>
      <c r="T158" s="94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7" t="s">
        <v>212</v>
      </c>
      <c r="AU158" s="17" t="s">
        <v>96</v>
      </c>
    </row>
    <row r="159" s="14" customFormat="1">
      <c r="A159" s="14"/>
      <c r="B159" s="269"/>
      <c r="C159" s="270"/>
      <c r="D159" s="252" t="s">
        <v>214</v>
      </c>
      <c r="E159" s="271" t="s">
        <v>1</v>
      </c>
      <c r="F159" s="272" t="s">
        <v>224</v>
      </c>
      <c r="G159" s="270"/>
      <c r="H159" s="271" t="s">
        <v>1</v>
      </c>
      <c r="I159" s="273"/>
      <c r="J159" s="270"/>
      <c r="K159" s="270"/>
      <c r="L159" s="274"/>
      <c r="M159" s="275"/>
      <c r="N159" s="276"/>
      <c r="O159" s="276"/>
      <c r="P159" s="276"/>
      <c r="Q159" s="276"/>
      <c r="R159" s="276"/>
      <c r="S159" s="276"/>
      <c r="T159" s="27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78" t="s">
        <v>214</v>
      </c>
      <c r="AU159" s="278" t="s">
        <v>96</v>
      </c>
      <c r="AV159" s="14" t="s">
        <v>81</v>
      </c>
      <c r="AW159" s="14" t="s">
        <v>31</v>
      </c>
      <c r="AX159" s="14" t="s">
        <v>76</v>
      </c>
      <c r="AY159" s="278" t="s">
        <v>201</v>
      </c>
    </row>
    <row r="160" s="14" customFormat="1">
      <c r="A160" s="14"/>
      <c r="B160" s="269"/>
      <c r="C160" s="270"/>
      <c r="D160" s="252" t="s">
        <v>214</v>
      </c>
      <c r="E160" s="271" t="s">
        <v>1</v>
      </c>
      <c r="F160" s="272" t="s">
        <v>235</v>
      </c>
      <c r="G160" s="270"/>
      <c r="H160" s="271" t="s">
        <v>1</v>
      </c>
      <c r="I160" s="273"/>
      <c r="J160" s="270"/>
      <c r="K160" s="270"/>
      <c r="L160" s="274"/>
      <c r="M160" s="275"/>
      <c r="N160" s="276"/>
      <c r="O160" s="276"/>
      <c r="P160" s="276"/>
      <c r="Q160" s="276"/>
      <c r="R160" s="276"/>
      <c r="S160" s="276"/>
      <c r="T160" s="27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78" t="s">
        <v>214</v>
      </c>
      <c r="AU160" s="278" t="s">
        <v>96</v>
      </c>
      <c r="AV160" s="14" t="s">
        <v>81</v>
      </c>
      <c r="AW160" s="14" t="s">
        <v>31</v>
      </c>
      <c r="AX160" s="14" t="s">
        <v>76</v>
      </c>
      <c r="AY160" s="278" t="s">
        <v>201</v>
      </c>
    </row>
    <row r="161" s="14" customFormat="1">
      <c r="A161" s="14"/>
      <c r="B161" s="269"/>
      <c r="C161" s="270"/>
      <c r="D161" s="252" t="s">
        <v>214</v>
      </c>
      <c r="E161" s="271" t="s">
        <v>1</v>
      </c>
      <c r="F161" s="272" t="s">
        <v>236</v>
      </c>
      <c r="G161" s="270"/>
      <c r="H161" s="271" t="s">
        <v>1</v>
      </c>
      <c r="I161" s="273"/>
      <c r="J161" s="270"/>
      <c r="K161" s="270"/>
      <c r="L161" s="274"/>
      <c r="M161" s="275"/>
      <c r="N161" s="276"/>
      <c r="O161" s="276"/>
      <c r="P161" s="276"/>
      <c r="Q161" s="276"/>
      <c r="R161" s="276"/>
      <c r="S161" s="276"/>
      <c r="T161" s="277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78" t="s">
        <v>214</v>
      </c>
      <c r="AU161" s="278" t="s">
        <v>96</v>
      </c>
      <c r="AV161" s="14" t="s">
        <v>81</v>
      </c>
      <c r="AW161" s="14" t="s">
        <v>31</v>
      </c>
      <c r="AX161" s="14" t="s">
        <v>76</v>
      </c>
      <c r="AY161" s="278" t="s">
        <v>201</v>
      </c>
    </row>
    <row r="162" s="13" customFormat="1">
      <c r="A162" s="13"/>
      <c r="B162" s="258"/>
      <c r="C162" s="259"/>
      <c r="D162" s="252" t="s">
        <v>214</v>
      </c>
      <c r="E162" s="261" t="s">
        <v>1</v>
      </c>
      <c r="F162" s="279" t="s">
        <v>97</v>
      </c>
      <c r="G162" s="259"/>
      <c r="H162" s="262">
        <v>12.423</v>
      </c>
      <c r="I162" s="263"/>
      <c r="J162" s="259"/>
      <c r="K162" s="259"/>
      <c r="L162" s="264"/>
      <c r="M162" s="265"/>
      <c r="N162" s="266"/>
      <c r="O162" s="266"/>
      <c r="P162" s="266"/>
      <c r="Q162" s="266"/>
      <c r="R162" s="266"/>
      <c r="S162" s="266"/>
      <c r="T162" s="26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68" t="s">
        <v>214</v>
      </c>
      <c r="AU162" s="268" t="s">
        <v>96</v>
      </c>
      <c r="AV162" s="13" t="s">
        <v>96</v>
      </c>
      <c r="AW162" s="13" t="s">
        <v>31</v>
      </c>
      <c r="AX162" s="13" t="s">
        <v>81</v>
      </c>
      <c r="AY162" s="268" t="s">
        <v>201</v>
      </c>
    </row>
    <row r="163" s="2" customFormat="1" ht="16.5" customHeight="1">
      <c r="A163" s="40"/>
      <c r="B163" s="41"/>
      <c r="C163" s="239" t="s">
        <v>237</v>
      </c>
      <c r="D163" s="239" t="s">
        <v>204</v>
      </c>
      <c r="E163" s="240" t="s">
        <v>238</v>
      </c>
      <c r="F163" s="241" t="s">
        <v>239</v>
      </c>
      <c r="G163" s="242" t="s">
        <v>220</v>
      </c>
      <c r="H163" s="243">
        <v>25.456</v>
      </c>
      <c r="I163" s="244"/>
      <c r="J163" s="245">
        <f>ROUND(I163*H163,2)</f>
        <v>0</v>
      </c>
      <c r="K163" s="246"/>
      <c r="L163" s="43"/>
      <c r="M163" s="247" t="s">
        <v>1</v>
      </c>
      <c r="N163" s="248" t="s">
        <v>41</v>
      </c>
      <c r="O163" s="93"/>
      <c r="P163" s="249">
        <f>O163*H163</f>
        <v>0</v>
      </c>
      <c r="Q163" s="249">
        <v>0</v>
      </c>
      <c r="R163" s="249">
        <f>Q163*H163</f>
        <v>0</v>
      </c>
      <c r="S163" s="249">
        <v>2.3999999999999999</v>
      </c>
      <c r="T163" s="250">
        <f>S163*H163</f>
        <v>61.094399999999993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51" t="s">
        <v>208</v>
      </c>
      <c r="AT163" s="251" t="s">
        <v>204</v>
      </c>
      <c r="AU163" s="251" t="s">
        <v>96</v>
      </c>
      <c r="AY163" s="17" t="s">
        <v>201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7" t="s">
        <v>81</v>
      </c>
      <c r="BK163" s="140">
        <f>ROUND(I163*H163,2)</f>
        <v>0</v>
      </c>
      <c r="BL163" s="17" t="s">
        <v>208</v>
      </c>
      <c r="BM163" s="251" t="s">
        <v>240</v>
      </c>
    </row>
    <row r="164" s="2" customFormat="1">
      <c r="A164" s="40"/>
      <c r="B164" s="41"/>
      <c r="C164" s="42"/>
      <c r="D164" s="252" t="s">
        <v>210</v>
      </c>
      <c r="E164" s="42"/>
      <c r="F164" s="253" t="s">
        <v>241</v>
      </c>
      <c r="G164" s="42"/>
      <c r="H164" s="42"/>
      <c r="I164" s="208"/>
      <c r="J164" s="42"/>
      <c r="K164" s="42"/>
      <c r="L164" s="43"/>
      <c r="M164" s="254"/>
      <c r="N164" s="255"/>
      <c r="O164" s="93"/>
      <c r="P164" s="93"/>
      <c r="Q164" s="93"/>
      <c r="R164" s="93"/>
      <c r="S164" s="93"/>
      <c r="T164" s="94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7" t="s">
        <v>210</v>
      </c>
      <c r="AU164" s="17" t="s">
        <v>96</v>
      </c>
    </row>
    <row r="165" s="2" customFormat="1">
      <c r="A165" s="40"/>
      <c r="B165" s="41"/>
      <c r="C165" s="42"/>
      <c r="D165" s="256" t="s">
        <v>212</v>
      </c>
      <c r="E165" s="42"/>
      <c r="F165" s="257" t="s">
        <v>242</v>
      </c>
      <c r="G165" s="42"/>
      <c r="H165" s="42"/>
      <c r="I165" s="208"/>
      <c r="J165" s="42"/>
      <c r="K165" s="42"/>
      <c r="L165" s="43"/>
      <c r="M165" s="254"/>
      <c r="N165" s="255"/>
      <c r="O165" s="93"/>
      <c r="P165" s="93"/>
      <c r="Q165" s="93"/>
      <c r="R165" s="93"/>
      <c r="S165" s="93"/>
      <c r="T165" s="94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7" t="s">
        <v>212</v>
      </c>
      <c r="AU165" s="17" t="s">
        <v>96</v>
      </c>
    </row>
    <row r="166" s="14" customFormat="1">
      <c r="A166" s="14"/>
      <c r="B166" s="269"/>
      <c r="C166" s="270"/>
      <c r="D166" s="252" t="s">
        <v>214</v>
      </c>
      <c r="E166" s="271" t="s">
        <v>1</v>
      </c>
      <c r="F166" s="272" t="s">
        <v>224</v>
      </c>
      <c r="G166" s="270"/>
      <c r="H166" s="271" t="s">
        <v>1</v>
      </c>
      <c r="I166" s="273"/>
      <c r="J166" s="270"/>
      <c r="K166" s="270"/>
      <c r="L166" s="274"/>
      <c r="M166" s="275"/>
      <c r="N166" s="276"/>
      <c r="O166" s="276"/>
      <c r="P166" s="276"/>
      <c r="Q166" s="276"/>
      <c r="R166" s="276"/>
      <c r="S166" s="276"/>
      <c r="T166" s="27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78" t="s">
        <v>214</v>
      </c>
      <c r="AU166" s="278" t="s">
        <v>96</v>
      </c>
      <c r="AV166" s="14" t="s">
        <v>81</v>
      </c>
      <c r="AW166" s="14" t="s">
        <v>31</v>
      </c>
      <c r="AX166" s="14" t="s">
        <v>76</v>
      </c>
      <c r="AY166" s="278" t="s">
        <v>201</v>
      </c>
    </row>
    <row r="167" s="14" customFormat="1">
      <c r="A167" s="14"/>
      <c r="B167" s="269"/>
      <c r="C167" s="270"/>
      <c r="D167" s="252" t="s">
        <v>214</v>
      </c>
      <c r="E167" s="271" t="s">
        <v>1</v>
      </c>
      <c r="F167" s="272" t="s">
        <v>243</v>
      </c>
      <c r="G167" s="270"/>
      <c r="H167" s="271" t="s">
        <v>1</v>
      </c>
      <c r="I167" s="273"/>
      <c r="J167" s="270"/>
      <c r="K167" s="270"/>
      <c r="L167" s="274"/>
      <c r="M167" s="275"/>
      <c r="N167" s="276"/>
      <c r="O167" s="276"/>
      <c r="P167" s="276"/>
      <c r="Q167" s="276"/>
      <c r="R167" s="276"/>
      <c r="S167" s="276"/>
      <c r="T167" s="277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78" t="s">
        <v>214</v>
      </c>
      <c r="AU167" s="278" t="s">
        <v>96</v>
      </c>
      <c r="AV167" s="14" t="s">
        <v>81</v>
      </c>
      <c r="AW167" s="14" t="s">
        <v>31</v>
      </c>
      <c r="AX167" s="14" t="s">
        <v>76</v>
      </c>
      <c r="AY167" s="278" t="s">
        <v>201</v>
      </c>
    </row>
    <row r="168" s="14" customFormat="1">
      <c r="A168" s="14"/>
      <c r="B168" s="269"/>
      <c r="C168" s="270"/>
      <c r="D168" s="252" t="s">
        <v>214</v>
      </c>
      <c r="E168" s="271" t="s">
        <v>1</v>
      </c>
      <c r="F168" s="272" t="s">
        <v>244</v>
      </c>
      <c r="G168" s="270"/>
      <c r="H168" s="271" t="s">
        <v>1</v>
      </c>
      <c r="I168" s="273"/>
      <c r="J168" s="270"/>
      <c r="K168" s="270"/>
      <c r="L168" s="274"/>
      <c r="M168" s="275"/>
      <c r="N168" s="276"/>
      <c r="O168" s="276"/>
      <c r="P168" s="276"/>
      <c r="Q168" s="276"/>
      <c r="R168" s="276"/>
      <c r="S168" s="276"/>
      <c r="T168" s="27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78" t="s">
        <v>214</v>
      </c>
      <c r="AU168" s="278" t="s">
        <v>96</v>
      </c>
      <c r="AV168" s="14" t="s">
        <v>81</v>
      </c>
      <c r="AW168" s="14" t="s">
        <v>31</v>
      </c>
      <c r="AX168" s="14" t="s">
        <v>76</v>
      </c>
      <c r="AY168" s="278" t="s">
        <v>201</v>
      </c>
    </row>
    <row r="169" s="13" customFormat="1">
      <c r="A169" s="13"/>
      <c r="B169" s="258"/>
      <c r="C169" s="259"/>
      <c r="D169" s="252" t="s">
        <v>214</v>
      </c>
      <c r="E169" s="261" t="s">
        <v>1</v>
      </c>
      <c r="F169" s="279" t="s">
        <v>101</v>
      </c>
      <c r="G169" s="259"/>
      <c r="H169" s="262">
        <v>25.456</v>
      </c>
      <c r="I169" s="263"/>
      <c r="J169" s="259"/>
      <c r="K169" s="259"/>
      <c r="L169" s="264"/>
      <c r="M169" s="265"/>
      <c r="N169" s="266"/>
      <c r="O169" s="266"/>
      <c r="P169" s="266"/>
      <c r="Q169" s="266"/>
      <c r="R169" s="266"/>
      <c r="S169" s="266"/>
      <c r="T169" s="26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68" t="s">
        <v>214</v>
      </c>
      <c r="AU169" s="268" t="s">
        <v>96</v>
      </c>
      <c r="AV169" s="13" t="s">
        <v>96</v>
      </c>
      <c r="AW169" s="13" t="s">
        <v>31</v>
      </c>
      <c r="AX169" s="13" t="s">
        <v>81</v>
      </c>
      <c r="AY169" s="268" t="s">
        <v>201</v>
      </c>
    </row>
    <row r="170" s="2" customFormat="1" ht="21.75" customHeight="1">
      <c r="A170" s="40"/>
      <c r="B170" s="41"/>
      <c r="C170" s="239" t="s">
        <v>245</v>
      </c>
      <c r="D170" s="239" t="s">
        <v>204</v>
      </c>
      <c r="E170" s="240" t="s">
        <v>246</v>
      </c>
      <c r="F170" s="241" t="s">
        <v>247</v>
      </c>
      <c r="G170" s="242" t="s">
        <v>220</v>
      </c>
      <c r="H170" s="243">
        <v>0.113</v>
      </c>
      <c r="I170" s="244"/>
      <c r="J170" s="245">
        <f>ROUND(I170*H170,2)</f>
        <v>0</v>
      </c>
      <c r="K170" s="246"/>
      <c r="L170" s="43"/>
      <c r="M170" s="247" t="s">
        <v>1</v>
      </c>
      <c r="N170" s="248" t="s">
        <v>41</v>
      </c>
      <c r="O170" s="93"/>
      <c r="P170" s="249">
        <f>O170*H170</f>
        <v>0</v>
      </c>
      <c r="Q170" s="249">
        <v>0.12</v>
      </c>
      <c r="R170" s="249">
        <f>Q170*H170</f>
        <v>0.013559999999999999</v>
      </c>
      <c r="S170" s="249">
        <v>2.4900000000000002</v>
      </c>
      <c r="T170" s="250">
        <f>S170*H170</f>
        <v>0.28137000000000001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51" t="s">
        <v>208</v>
      </c>
      <c r="AT170" s="251" t="s">
        <v>204</v>
      </c>
      <c r="AU170" s="251" t="s">
        <v>96</v>
      </c>
      <c r="AY170" s="17" t="s">
        <v>201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7" t="s">
        <v>81</v>
      </c>
      <c r="BK170" s="140">
        <f>ROUND(I170*H170,2)</f>
        <v>0</v>
      </c>
      <c r="BL170" s="17" t="s">
        <v>208</v>
      </c>
      <c r="BM170" s="251" t="s">
        <v>248</v>
      </c>
    </row>
    <row r="171" s="2" customFormat="1">
      <c r="A171" s="40"/>
      <c r="B171" s="41"/>
      <c r="C171" s="42"/>
      <c r="D171" s="252" t="s">
        <v>210</v>
      </c>
      <c r="E171" s="42"/>
      <c r="F171" s="253" t="s">
        <v>247</v>
      </c>
      <c r="G171" s="42"/>
      <c r="H171" s="42"/>
      <c r="I171" s="208"/>
      <c r="J171" s="42"/>
      <c r="K171" s="42"/>
      <c r="L171" s="43"/>
      <c r="M171" s="254"/>
      <c r="N171" s="255"/>
      <c r="O171" s="93"/>
      <c r="P171" s="93"/>
      <c r="Q171" s="93"/>
      <c r="R171" s="93"/>
      <c r="S171" s="93"/>
      <c r="T171" s="94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7" t="s">
        <v>210</v>
      </c>
      <c r="AU171" s="17" t="s">
        <v>96</v>
      </c>
    </row>
    <row r="172" s="2" customFormat="1">
      <c r="A172" s="40"/>
      <c r="B172" s="41"/>
      <c r="C172" s="42"/>
      <c r="D172" s="256" t="s">
        <v>212</v>
      </c>
      <c r="E172" s="42"/>
      <c r="F172" s="257" t="s">
        <v>249</v>
      </c>
      <c r="G172" s="42"/>
      <c r="H172" s="42"/>
      <c r="I172" s="208"/>
      <c r="J172" s="42"/>
      <c r="K172" s="42"/>
      <c r="L172" s="43"/>
      <c r="M172" s="254"/>
      <c r="N172" s="255"/>
      <c r="O172" s="93"/>
      <c r="P172" s="93"/>
      <c r="Q172" s="93"/>
      <c r="R172" s="93"/>
      <c r="S172" s="93"/>
      <c r="T172" s="94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7" t="s">
        <v>212</v>
      </c>
      <c r="AU172" s="17" t="s">
        <v>96</v>
      </c>
    </row>
    <row r="173" s="13" customFormat="1">
      <c r="A173" s="13"/>
      <c r="B173" s="258"/>
      <c r="C173" s="259"/>
      <c r="D173" s="252" t="s">
        <v>214</v>
      </c>
      <c r="E173" s="260" t="s">
        <v>1</v>
      </c>
      <c r="F173" s="261" t="s">
        <v>250</v>
      </c>
      <c r="G173" s="259"/>
      <c r="H173" s="262">
        <v>0.113</v>
      </c>
      <c r="I173" s="263"/>
      <c r="J173" s="259"/>
      <c r="K173" s="259"/>
      <c r="L173" s="264"/>
      <c r="M173" s="265"/>
      <c r="N173" s="266"/>
      <c r="O173" s="266"/>
      <c r="P173" s="266"/>
      <c r="Q173" s="266"/>
      <c r="R173" s="266"/>
      <c r="S173" s="266"/>
      <c r="T173" s="26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68" t="s">
        <v>214</v>
      </c>
      <c r="AU173" s="268" t="s">
        <v>96</v>
      </c>
      <c r="AV173" s="13" t="s">
        <v>96</v>
      </c>
      <c r="AW173" s="13" t="s">
        <v>31</v>
      </c>
      <c r="AX173" s="13" t="s">
        <v>81</v>
      </c>
      <c r="AY173" s="268" t="s">
        <v>201</v>
      </c>
    </row>
    <row r="174" s="2" customFormat="1" ht="24.15" customHeight="1">
      <c r="A174" s="40"/>
      <c r="B174" s="41"/>
      <c r="C174" s="239" t="s">
        <v>251</v>
      </c>
      <c r="D174" s="239" t="s">
        <v>204</v>
      </c>
      <c r="E174" s="240" t="s">
        <v>252</v>
      </c>
      <c r="F174" s="241" t="s">
        <v>253</v>
      </c>
      <c r="G174" s="242" t="s">
        <v>207</v>
      </c>
      <c r="H174" s="243">
        <v>51.174999999999997</v>
      </c>
      <c r="I174" s="244"/>
      <c r="J174" s="245">
        <f>ROUND(I174*H174,2)</f>
        <v>0</v>
      </c>
      <c r="K174" s="246"/>
      <c r="L174" s="43"/>
      <c r="M174" s="247" t="s">
        <v>1</v>
      </c>
      <c r="N174" s="248" t="s">
        <v>41</v>
      </c>
      <c r="O174" s="93"/>
      <c r="P174" s="249">
        <f>O174*H174</f>
        <v>0</v>
      </c>
      <c r="Q174" s="249">
        <v>0</v>
      </c>
      <c r="R174" s="249">
        <f>Q174*H174</f>
        <v>0</v>
      </c>
      <c r="S174" s="249">
        <v>0.18099999999999999</v>
      </c>
      <c r="T174" s="250">
        <f>S174*H174</f>
        <v>9.2626749999999998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51" t="s">
        <v>208</v>
      </c>
      <c r="AT174" s="251" t="s">
        <v>204</v>
      </c>
      <c r="AU174" s="251" t="s">
        <v>96</v>
      </c>
      <c r="AY174" s="17" t="s">
        <v>201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7" t="s">
        <v>81</v>
      </c>
      <c r="BK174" s="140">
        <f>ROUND(I174*H174,2)</f>
        <v>0</v>
      </c>
      <c r="BL174" s="17" t="s">
        <v>208</v>
      </c>
      <c r="BM174" s="251" t="s">
        <v>254</v>
      </c>
    </row>
    <row r="175" s="2" customFormat="1">
      <c r="A175" s="40"/>
      <c r="B175" s="41"/>
      <c r="C175" s="42"/>
      <c r="D175" s="252" t="s">
        <v>210</v>
      </c>
      <c r="E175" s="42"/>
      <c r="F175" s="253" t="s">
        <v>255</v>
      </c>
      <c r="G175" s="42"/>
      <c r="H175" s="42"/>
      <c r="I175" s="208"/>
      <c r="J175" s="42"/>
      <c r="K175" s="42"/>
      <c r="L175" s="43"/>
      <c r="M175" s="254"/>
      <c r="N175" s="255"/>
      <c r="O175" s="93"/>
      <c r="P175" s="93"/>
      <c r="Q175" s="93"/>
      <c r="R175" s="93"/>
      <c r="S175" s="93"/>
      <c r="T175" s="94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7" t="s">
        <v>210</v>
      </c>
      <c r="AU175" s="17" t="s">
        <v>96</v>
      </c>
    </row>
    <row r="176" s="2" customFormat="1">
      <c r="A176" s="40"/>
      <c r="B176" s="41"/>
      <c r="C176" s="42"/>
      <c r="D176" s="256" t="s">
        <v>212</v>
      </c>
      <c r="E176" s="42"/>
      <c r="F176" s="257" t="s">
        <v>256</v>
      </c>
      <c r="G176" s="42"/>
      <c r="H176" s="42"/>
      <c r="I176" s="208"/>
      <c r="J176" s="42"/>
      <c r="K176" s="42"/>
      <c r="L176" s="43"/>
      <c r="M176" s="254"/>
      <c r="N176" s="255"/>
      <c r="O176" s="93"/>
      <c r="P176" s="93"/>
      <c r="Q176" s="93"/>
      <c r="R176" s="93"/>
      <c r="S176" s="93"/>
      <c r="T176" s="94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7" t="s">
        <v>212</v>
      </c>
      <c r="AU176" s="17" t="s">
        <v>96</v>
      </c>
    </row>
    <row r="177" s="14" customFormat="1">
      <c r="A177" s="14"/>
      <c r="B177" s="269"/>
      <c r="C177" s="270"/>
      <c r="D177" s="252" t="s">
        <v>214</v>
      </c>
      <c r="E177" s="271" t="s">
        <v>1</v>
      </c>
      <c r="F177" s="272" t="s">
        <v>224</v>
      </c>
      <c r="G177" s="270"/>
      <c r="H177" s="271" t="s">
        <v>1</v>
      </c>
      <c r="I177" s="273"/>
      <c r="J177" s="270"/>
      <c r="K177" s="270"/>
      <c r="L177" s="274"/>
      <c r="M177" s="275"/>
      <c r="N177" s="276"/>
      <c r="O177" s="276"/>
      <c r="P177" s="276"/>
      <c r="Q177" s="276"/>
      <c r="R177" s="276"/>
      <c r="S177" s="276"/>
      <c r="T177" s="277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78" t="s">
        <v>214</v>
      </c>
      <c r="AU177" s="278" t="s">
        <v>96</v>
      </c>
      <c r="AV177" s="14" t="s">
        <v>81</v>
      </c>
      <c r="AW177" s="14" t="s">
        <v>31</v>
      </c>
      <c r="AX177" s="14" t="s">
        <v>76</v>
      </c>
      <c r="AY177" s="278" t="s">
        <v>201</v>
      </c>
    </row>
    <row r="178" s="14" customFormat="1">
      <c r="A178" s="14"/>
      <c r="B178" s="269"/>
      <c r="C178" s="270"/>
      <c r="D178" s="252" t="s">
        <v>214</v>
      </c>
      <c r="E178" s="271" t="s">
        <v>1</v>
      </c>
      <c r="F178" s="272" t="s">
        <v>257</v>
      </c>
      <c r="G178" s="270"/>
      <c r="H178" s="271" t="s">
        <v>1</v>
      </c>
      <c r="I178" s="273"/>
      <c r="J178" s="270"/>
      <c r="K178" s="270"/>
      <c r="L178" s="274"/>
      <c r="M178" s="275"/>
      <c r="N178" s="276"/>
      <c r="O178" s="276"/>
      <c r="P178" s="276"/>
      <c r="Q178" s="276"/>
      <c r="R178" s="276"/>
      <c r="S178" s="276"/>
      <c r="T178" s="27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78" t="s">
        <v>214</v>
      </c>
      <c r="AU178" s="278" t="s">
        <v>96</v>
      </c>
      <c r="AV178" s="14" t="s">
        <v>81</v>
      </c>
      <c r="AW178" s="14" t="s">
        <v>31</v>
      </c>
      <c r="AX178" s="14" t="s">
        <v>76</v>
      </c>
      <c r="AY178" s="278" t="s">
        <v>201</v>
      </c>
    </row>
    <row r="179" s="14" customFormat="1">
      <c r="A179" s="14"/>
      <c r="B179" s="269"/>
      <c r="C179" s="270"/>
      <c r="D179" s="252" t="s">
        <v>214</v>
      </c>
      <c r="E179" s="271" t="s">
        <v>1</v>
      </c>
      <c r="F179" s="272" t="s">
        <v>258</v>
      </c>
      <c r="G179" s="270"/>
      <c r="H179" s="271" t="s">
        <v>1</v>
      </c>
      <c r="I179" s="273"/>
      <c r="J179" s="270"/>
      <c r="K179" s="270"/>
      <c r="L179" s="274"/>
      <c r="M179" s="275"/>
      <c r="N179" s="276"/>
      <c r="O179" s="276"/>
      <c r="P179" s="276"/>
      <c r="Q179" s="276"/>
      <c r="R179" s="276"/>
      <c r="S179" s="276"/>
      <c r="T179" s="27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78" t="s">
        <v>214</v>
      </c>
      <c r="AU179" s="278" t="s">
        <v>96</v>
      </c>
      <c r="AV179" s="14" t="s">
        <v>81</v>
      </c>
      <c r="AW179" s="14" t="s">
        <v>31</v>
      </c>
      <c r="AX179" s="14" t="s">
        <v>76</v>
      </c>
      <c r="AY179" s="278" t="s">
        <v>201</v>
      </c>
    </row>
    <row r="180" s="14" customFormat="1">
      <c r="A180" s="14"/>
      <c r="B180" s="269"/>
      <c r="C180" s="270"/>
      <c r="D180" s="252" t="s">
        <v>214</v>
      </c>
      <c r="E180" s="271" t="s">
        <v>1</v>
      </c>
      <c r="F180" s="272" t="s">
        <v>259</v>
      </c>
      <c r="G180" s="270"/>
      <c r="H180" s="271" t="s">
        <v>1</v>
      </c>
      <c r="I180" s="273"/>
      <c r="J180" s="270"/>
      <c r="K180" s="270"/>
      <c r="L180" s="274"/>
      <c r="M180" s="275"/>
      <c r="N180" s="276"/>
      <c r="O180" s="276"/>
      <c r="P180" s="276"/>
      <c r="Q180" s="276"/>
      <c r="R180" s="276"/>
      <c r="S180" s="276"/>
      <c r="T180" s="27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78" t="s">
        <v>214</v>
      </c>
      <c r="AU180" s="278" t="s">
        <v>96</v>
      </c>
      <c r="AV180" s="14" t="s">
        <v>81</v>
      </c>
      <c r="AW180" s="14" t="s">
        <v>31</v>
      </c>
      <c r="AX180" s="14" t="s">
        <v>76</v>
      </c>
      <c r="AY180" s="278" t="s">
        <v>201</v>
      </c>
    </row>
    <row r="181" s="13" customFormat="1">
      <c r="A181" s="13"/>
      <c r="B181" s="258"/>
      <c r="C181" s="259"/>
      <c r="D181" s="252" t="s">
        <v>214</v>
      </c>
      <c r="E181" s="261" t="s">
        <v>1</v>
      </c>
      <c r="F181" s="279" t="s">
        <v>119</v>
      </c>
      <c r="G181" s="259"/>
      <c r="H181" s="262">
        <v>51.174999999999997</v>
      </c>
      <c r="I181" s="263"/>
      <c r="J181" s="259"/>
      <c r="K181" s="259"/>
      <c r="L181" s="264"/>
      <c r="M181" s="265"/>
      <c r="N181" s="266"/>
      <c r="O181" s="266"/>
      <c r="P181" s="266"/>
      <c r="Q181" s="266"/>
      <c r="R181" s="266"/>
      <c r="S181" s="266"/>
      <c r="T181" s="26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68" t="s">
        <v>214</v>
      </c>
      <c r="AU181" s="268" t="s">
        <v>96</v>
      </c>
      <c r="AV181" s="13" t="s">
        <v>96</v>
      </c>
      <c r="AW181" s="13" t="s">
        <v>31</v>
      </c>
      <c r="AX181" s="13" t="s">
        <v>81</v>
      </c>
      <c r="AY181" s="268" t="s">
        <v>201</v>
      </c>
    </row>
    <row r="182" s="2" customFormat="1" ht="24.15" customHeight="1">
      <c r="A182" s="40"/>
      <c r="B182" s="41"/>
      <c r="C182" s="239" t="s">
        <v>260</v>
      </c>
      <c r="D182" s="239" t="s">
        <v>204</v>
      </c>
      <c r="E182" s="240" t="s">
        <v>261</v>
      </c>
      <c r="F182" s="241" t="s">
        <v>262</v>
      </c>
      <c r="G182" s="242" t="s">
        <v>207</v>
      </c>
      <c r="H182" s="243">
        <v>32.826000000000001</v>
      </c>
      <c r="I182" s="244"/>
      <c r="J182" s="245">
        <f>ROUND(I182*H182,2)</f>
        <v>0</v>
      </c>
      <c r="K182" s="246"/>
      <c r="L182" s="43"/>
      <c r="M182" s="247" t="s">
        <v>1</v>
      </c>
      <c r="N182" s="248" t="s">
        <v>41</v>
      </c>
      <c r="O182" s="93"/>
      <c r="P182" s="249">
        <f>O182*H182</f>
        <v>0</v>
      </c>
      <c r="Q182" s="249">
        <v>0</v>
      </c>
      <c r="R182" s="249">
        <f>Q182*H182</f>
        <v>0</v>
      </c>
      <c r="S182" s="249">
        <v>0.26100000000000001</v>
      </c>
      <c r="T182" s="250">
        <f>S182*H182</f>
        <v>8.5675860000000004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51" t="s">
        <v>208</v>
      </c>
      <c r="AT182" s="251" t="s">
        <v>204</v>
      </c>
      <c r="AU182" s="251" t="s">
        <v>96</v>
      </c>
      <c r="AY182" s="17" t="s">
        <v>201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7" t="s">
        <v>81</v>
      </c>
      <c r="BK182" s="140">
        <f>ROUND(I182*H182,2)</f>
        <v>0</v>
      </c>
      <c r="BL182" s="17" t="s">
        <v>208</v>
      </c>
      <c r="BM182" s="251" t="s">
        <v>263</v>
      </c>
    </row>
    <row r="183" s="2" customFormat="1">
      <c r="A183" s="40"/>
      <c r="B183" s="41"/>
      <c r="C183" s="42"/>
      <c r="D183" s="252" t="s">
        <v>210</v>
      </c>
      <c r="E183" s="42"/>
      <c r="F183" s="253" t="s">
        <v>264</v>
      </c>
      <c r="G183" s="42"/>
      <c r="H183" s="42"/>
      <c r="I183" s="208"/>
      <c r="J183" s="42"/>
      <c r="K183" s="42"/>
      <c r="L183" s="43"/>
      <c r="M183" s="254"/>
      <c r="N183" s="255"/>
      <c r="O183" s="93"/>
      <c r="P183" s="93"/>
      <c r="Q183" s="93"/>
      <c r="R183" s="93"/>
      <c r="S183" s="93"/>
      <c r="T183" s="94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7" t="s">
        <v>210</v>
      </c>
      <c r="AU183" s="17" t="s">
        <v>96</v>
      </c>
    </row>
    <row r="184" s="2" customFormat="1">
      <c r="A184" s="40"/>
      <c r="B184" s="41"/>
      <c r="C184" s="42"/>
      <c r="D184" s="256" t="s">
        <v>212</v>
      </c>
      <c r="E184" s="42"/>
      <c r="F184" s="257" t="s">
        <v>265</v>
      </c>
      <c r="G184" s="42"/>
      <c r="H184" s="42"/>
      <c r="I184" s="208"/>
      <c r="J184" s="42"/>
      <c r="K184" s="42"/>
      <c r="L184" s="43"/>
      <c r="M184" s="254"/>
      <c r="N184" s="255"/>
      <c r="O184" s="93"/>
      <c r="P184" s="93"/>
      <c r="Q184" s="93"/>
      <c r="R184" s="93"/>
      <c r="S184" s="93"/>
      <c r="T184" s="94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7" t="s">
        <v>212</v>
      </c>
      <c r="AU184" s="17" t="s">
        <v>96</v>
      </c>
    </row>
    <row r="185" s="14" customFormat="1">
      <c r="A185" s="14"/>
      <c r="B185" s="269"/>
      <c r="C185" s="270"/>
      <c r="D185" s="252" t="s">
        <v>214</v>
      </c>
      <c r="E185" s="271" t="s">
        <v>1</v>
      </c>
      <c r="F185" s="272" t="s">
        <v>224</v>
      </c>
      <c r="G185" s="270"/>
      <c r="H185" s="271" t="s">
        <v>1</v>
      </c>
      <c r="I185" s="273"/>
      <c r="J185" s="270"/>
      <c r="K185" s="270"/>
      <c r="L185" s="274"/>
      <c r="M185" s="275"/>
      <c r="N185" s="276"/>
      <c r="O185" s="276"/>
      <c r="P185" s="276"/>
      <c r="Q185" s="276"/>
      <c r="R185" s="276"/>
      <c r="S185" s="276"/>
      <c r="T185" s="277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78" t="s">
        <v>214</v>
      </c>
      <c r="AU185" s="278" t="s">
        <v>96</v>
      </c>
      <c r="AV185" s="14" t="s">
        <v>81</v>
      </c>
      <c r="AW185" s="14" t="s">
        <v>31</v>
      </c>
      <c r="AX185" s="14" t="s">
        <v>76</v>
      </c>
      <c r="AY185" s="278" t="s">
        <v>201</v>
      </c>
    </row>
    <row r="186" s="14" customFormat="1">
      <c r="A186" s="14"/>
      <c r="B186" s="269"/>
      <c r="C186" s="270"/>
      <c r="D186" s="252" t="s">
        <v>214</v>
      </c>
      <c r="E186" s="271" t="s">
        <v>1</v>
      </c>
      <c r="F186" s="272" t="s">
        <v>266</v>
      </c>
      <c r="G186" s="270"/>
      <c r="H186" s="271" t="s">
        <v>1</v>
      </c>
      <c r="I186" s="273"/>
      <c r="J186" s="270"/>
      <c r="K186" s="270"/>
      <c r="L186" s="274"/>
      <c r="M186" s="275"/>
      <c r="N186" s="276"/>
      <c r="O186" s="276"/>
      <c r="P186" s="276"/>
      <c r="Q186" s="276"/>
      <c r="R186" s="276"/>
      <c r="S186" s="276"/>
      <c r="T186" s="27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78" t="s">
        <v>214</v>
      </c>
      <c r="AU186" s="278" t="s">
        <v>96</v>
      </c>
      <c r="AV186" s="14" t="s">
        <v>81</v>
      </c>
      <c r="AW186" s="14" t="s">
        <v>31</v>
      </c>
      <c r="AX186" s="14" t="s">
        <v>76</v>
      </c>
      <c r="AY186" s="278" t="s">
        <v>201</v>
      </c>
    </row>
    <row r="187" s="13" customFormat="1">
      <c r="A187" s="13"/>
      <c r="B187" s="258"/>
      <c r="C187" s="259"/>
      <c r="D187" s="252" t="s">
        <v>214</v>
      </c>
      <c r="E187" s="261" t="s">
        <v>1</v>
      </c>
      <c r="F187" s="279" t="s">
        <v>116</v>
      </c>
      <c r="G187" s="259"/>
      <c r="H187" s="262">
        <v>32.826000000000001</v>
      </c>
      <c r="I187" s="263"/>
      <c r="J187" s="259"/>
      <c r="K187" s="259"/>
      <c r="L187" s="264"/>
      <c r="M187" s="265"/>
      <c r="N187" s="266"/>
      <c r="O187" s="266"/>
      <c r="P187" s="266"/>
      <c r="Q187" s="266"/>
      <c r="R187" s="266"/>
      <c r="S187" s="266"/>
      <c r="T187" s="26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68" t="s">
        <v>214</v>
      </c>
      <c r="AU187" s="268" t="s">
        <v>96</v>
      </c>
      <c r="AV187" s="13" t="s">
        <v>96</v>
      </c>
      <c r="AW187" s="13" t="s">
        <v>31</v>
      </c>
      <c r="AX187" s="13" t="s">
        <v>81</v>
      </c>
      <c r="AY187" s="268" t="s">
        <v>201</v>
      </c>
    </row>
    <row r="188" s="2" customFormat="1" ht="24.15" customHeight="1">
      <c r="A188" s="40"/>
      <c r="B188" s="41"/>
      <c r="C188" s="239" t="s">
        <v>96</v>
      </c>
      <c r="D188" s="239" t="s">
        <v>204</v>
      </c>
      <c r="E188" s="240" t="s">
        <v>267</v>
      </c>
      <c r="F188" s="241" t="s">
        <v>268</v>
      </c>
      <c r="G188" s="242" t="s">
        <v>220</v>
      </c>
      <c r="H188" s="243">
        <v>8.577</v>
      </c>
      <c r="I188" s="244"/>
      <c r="J188" s="245">
        <f>ROUND(I188*H188,2)</f>
        <v>0</v>
      </c>
      <c r="K188" s="246"/>
      <c r="L188" s="43"/>
      <c r="M188" s="247" t="s">
        <v>1</v>
      </c>
      <c r="N188" s="248" t="s">
        <v>41</v>
      </c>
      <c r="O188" s="93"/>
      <c r="P188" s="249">
        <f>O188*H188</f>
        <v>0</v>
      </c>
      <c r="Q188" s="249">
        <v>0</v>
      </c>
      <c r="R188" s="249">
        <f>Q188*H188</f>
        <v>0</v>
      </c>
      <c r="S188" s="249">
        <v>1.95</v>
      </c>
      <c r="T188" s="250">
        <f>S188*H188</f>
        <v>16.725149999999999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51" t="s">
        <v>208</v>
      </c>
      <c r="AT188" s="251" t="s">
        <v>204</v>
      </c>
      <c r="AU188" s="251" t="s">
        <v>96</v>
      </c>
      <c r="AY188" s="17" t="s">
        <v>201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7" t="s">
        <v>81</v>
      </c>
      <c r="BK188" s="140">
        <f>ROUND(I188*H188,2)</f>
        <v>0</v>
      </c>
      <c r="BL188" s="17" t="s">
        <v>208</v>
      </c>
      <c r="BM188" s="251" t="s">
        <v>269</v>
      </c>
    </row>
    <row r="189" s="2" customFormat="1">
      <c r="A189" s="40"/>
      <c r="B189" s="41"/>
      <c r="C189" s="42"/>
      <c r="D189" s="252" t="s">
        <v>210</v>
      </c>
      <c r="E189" s="42"/>
      <c r="F189" s="253" t="s">
        <v>270</v>
      </c>
      <c r="G189" s="42"/>
      <c r="H189" s="42"/>
      <c r="I189" s="208"/>
      <c r="J189" s="42"/>
      <c r="K189" s="42"/>
      <c r="L189" s="43"/>
      <c r="M189" s="254"/>
      <c r="N189" s="255"/>
      <c r="O189" s="93"/>
      <c r="P189" s="93"/>
      <c r="Q189" s="93"/>
      <c r="R189" s="93"/>
      <c r="S189" s="93"/>
      <c r="T189" s="94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7" t="s">
        <v>210</v>
      </c>
      <c r="AU189" s="17" t="s">
        <v>96</v>
      </c>
    </row>
    <row r="190" s="2" customFormat="1">
      <c r="A190" s="40"/>
      <c r="B190" s="41"/>
      <c r="C190" s="42"/>
      <c r="D190" s="256" t="s">
        <v>212</v>
      </c>
      <c r="E190" s="42"/>
      <c r="F190" s="257" t="s">
        <v>271</v>
      </c>
      <c r="G190" s="42"/>
      <c r="H190" s="42"/>
      <c r="I190" s="208"/>
      <c r="J190" s="42"/>
      <c r="K190" s="42"/>
      <c r="L190" s="43"/>
      <c r="M190" s="254"/>
      <c r="N190" s="255"/>
      <c r="O190" s="93"/>
      <c r="P190" s="93"/>
      <c r="Q190" s="93"/>
      <c r="R190" s="93"/>
      <c r="S190" s="93"/>
      <c r="T190" s="94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7" t="s">
        <v>212</v>
      </c>
      <c r="AU190" s="17" t="s">
        <v>96</v>
      </c>
    </row>
    <row r="191" s="14" customFormat="1">
      <c r="A191" s="14"/>
      <c r="B191" s="269"/>
      <c r="C191" s="270"/>
      <c r="D191" s="252" t="s">
        <v>214</v>
      </c>
      <c r="E191" s="271" t="s">
        <v>1</v>
      </c>
      <c r="F191" s="272" t="s">
        <v>224</v>
      </c>
      <c r="G191" s="270"/>
      <c r="H191" s="271" t="s">
        <v>1</v>
      </c>
      <c r="I191" s="273"/>
      <c r="J191" s="270"/>
      <c r="K191" s="270"/>
      <c r="L191" s="274"/>
      <c r="M191" s="275"/>
      <c r="N191" s="276"/>
      <c r="O191" s="276"/>
      <c r="P191" s="276"/>
      <c r="Q191" s="276"/>
      <c r="R191" s="276"/>
      <c r="S191" s="276"/>
      <c r="T191" s="27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78" t="s">
        <v>214</v>
      </c>
      <c r="AU191" s="278" t="s">
        <v>96</v>
      </c>
      <c r="AV191" s="14" t="s">
        <v>81</v>
      </c>
      <c r="AW191" s="14" t="s">
        <v>31</v>
      </c>
      <c r="AX191" s="14" t="s">
        <v>76</v>
      </c>
      <c r="AY191" s="278" t="s">
        <v>201</v>
      </c>
    </row>
    <row r="192" s="14" customFormat="1">
      <c r="A192" s="14"/>
      <c r="B192" s="269"/>
      <c r="C192" s="270"/>
      <c r="D192" s="252" t="s">
        <v>214</v>
      </c>
      <c r="E192" s="271" t="s">
        <v>1</v>
      </c>
      <c r="F192" s="272" t="s">
        <v>272</v>
      </c>
      <c r="G192" s="270"/>
      <c r="H192" s="271" t="s">
        <v>1</v>
      </c>
      <c r="I192" s="273"/>
      <c r="J192" s="270"/>
      <c r="K192" s="270"/>
      <c r="L192" s="274"/>
      <c r="M192" s="275"/>
      <c r="N192" s="276"/>
      <c r="O192" s="276"/>
      <c r="P192" s="276"/>
      <c r="Q192" s="276"/>
      <c r="R192" s="276"/>
      <c r="S192" s="276"/>
      <c r="T192" s="27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78" t="s">
        <v>214</v>
      </c>
      <c r="AU192" s="278" t="s">
        <v>96</v>
      </c>
      <c r="AV192" s="14" t="s">
        <v>81</v>
      </c>
      <c r="AW192" s="14" t="s">
        <v>31</v>
      </c>
      <c r="AX192" s="14" t="s">
        <v>76</v>
      </c>
      <c r="AY192" s="278" t="s">
        <v>201</v>
      </c>
    </row>
    <row r="193" s="13" customFormat="1">
      <c r="A193" s="13"/>
      <c r="B193" s="258"/>
      <c r="C193" s="259"/>
      <c r="D193" s="252" t="s">
        <v>214</v>
      </c>
      <c r="E193" s="261" t="s">
        <v>1</v>
      </c>
      <c r="F193" s="279" t="s">
        <v>110</v>
      </c>
      <c r="G193" s="259"/>
      <c r="H193" s="262">
        <v>8.577</v>
      </c>
      <c r="I193" s="263"/>
      <c r="J193" s="259"/>
      <c r="K193" s="259"/>
      <c r="L193" s="264"/>
      <c r="M193" s="265"/>
      <c r="N193" s="266"/>
      <c r="O193" s="266"/>
      <c r="P193" s="266"/>
      <c r="Q193" s="266"/>
      <c r="R193" s="266"/>
      <c r="S193" s="266"/>
      <c r="T193" s="267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68" t="s">
        <v>214</v>
      </c>
      <c r="AU193" s="268" t="s">
        <v>96</v>
      </c>
      <c r="AV193" s="13" t="s">
        <v>96</v>
      </c>
      <c r="AW193" s="13" t="s">
        <v>31</v>
      </c>
      <c r="AX193" s="13" t="s">
        <v>81</v>
      </c>
      <c r="AY193" s="268" t="s">
        <v>201</v>
      </c>
    </row>
    <row r="194" s="2" customFormat="1" ht="24.15" customHeight="1">
      <c r="A194" s="40"/>
      <c r="B194" s="41"/>
      <c r="C194" s="239" t="s">
        <v>273</v>
      </c>
      <c r="D194" s="239" t="s">
        <v>204</v>
      </c>
      <c r="E194" s="240" t="s">
        <v>274</v>
      </c>
      <c r="F194" s="241" t="s">
        <v>275</v>
      </c>
      <c r="G194" s="242" t="s">
        <v>220</v>
      </c>
      <c r="H194" s="243">
        <v>107.21599999999999</v>
      </c>
      <c r="I194" s="244"/>
      <c r="J194" s="245">
        <f>ROUND(I194*H194,2)</f>
        <v>0</v>
      </c>
      <c r="K194" s="246"/>
      <c r="L194" s="43"/>
      <c r="M194" s="247" t="s">
        <v>1</v>
      </c>
      <c r="N194" s="248" t="s">
        <v>41</v>
      </c>
      <c r="O194" s="93"/>
      <c r="P194" s="249">
        <f>O194*H194</f>
        <v>0</v>
      </c>
      <c r="Q194" s="249">
        <v>0</v>
      </c>
      <c r="R194" s="249">
        <f>Q194*H194</f>
        <v>0</v>
      </c>
      <c r="S194" s="249">
        <v>1.8</v>
      </c>
      <c r="T194" s="250">
        <f>S194*H194</f>
        <v>192.9888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51" t="s">
        <v>208</v>
      </c>
      <c r="AT194" s="251" t="s">
        <v>204</v>
      </c>
      <c r="AU194" s="251" t="s">
        <v>96</v>
      </c>
      <c r="AY194" s="17" t="s">
        <v>201</v>
      </c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s="17" t="s">
        <v>81</v>
      </c>
      <c r="BK194" s="140">
        <f>ROUND(I194*H194,2)</f>
        <v>0</v>
      </c>
      <c r="BL194" s="17" t="s">
        <v>208</v>
      </c>
      <c r="BM194" s="251" t="s">
        <v>276</v>
      </c>
    </row>
    <row r="195" s="2" customFormat="1">
      <c r="A195" s="40"/>
      <c r="B195" s="41"/>
      <c r="C195" s="42"/>
      <c r="D195" s="252" t="s">
        <v>210</v>
      </c>
      <c r="E195" s="42"/>
      <c r="F195" s="253" t="s">
        <v>277</v>
      </c>
      <c r="G195" s="42"/>
      <c r="H195" s="42"/>
      <c r="I195" s="208"/>
      <c r="J195" s="42"/>
      <c r="K195" s="42"/>
      <c r="L195" s="43"/>
      <c r="M195" s="254"/>
      <c r="N195" s="255"/>
      <c r="O195" s="93"/>
      <c r="P195" s="93"/>
      <c r="Q195" s="93"/>
      <c r="R195" s="93"/>
      <c r="S195" s="93"/>
      <c r="T195" s="94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7" t="s">
        <v>210</v>
      </c>
      <c r="AU195" s="17" t="s">
        <v>96</v>
      </c>
    </row>
    <row r="196" s="2" customFormat="1">
      <c r="A196" s="40"/>
      <c r="B196" s="41"/>
      <c r="C196" s="42"/>
      <c r="D196" s="256" t="s">
        <v>212</v>
      </c>
      <c r="E196" s="42"/>
      <c r="F196" s="257" t="s">
        <v>278</v>
      </c>
      <c r="G196" s="42"/>
      <c r="H196" s="42"/>
      <c r="I196" s="208"/>
      <c r="J196" s="42"/>
      <c r="K196" s="42"/>
      <c r="L196" s="43"/>
      <c r="M196" s="254"/>
      <c r="N196" s="255"/>
      <c r="O196" s="93"/>
      <c r="P196" s="93"/>
      <c r="Q196" s="93"/>
      <c r="R196" s="93"/>
      <c r="S196" s="93"/>
      <c r="T196" s="94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7" t="s">
        <v>212</v>
      </c>
      <c r="AU196" s="17" t="s">
        <v>96</v>
      </c>
    </row>
    <row r="197" s="14" customFormat="1">
      <c r="A197" s="14"/>
      <c r="B197" s="269"/>
      <c r="C197" s="270"/>
      <c r="D197" s="252" t="s">
        <v>214</v>
      </c>
      <c r="E197" s="271" t="s">
        <v>1</v>
      </c>
      <c r="F197" s="272" t="s">
        <v>224</v>
      </c>
      <c r="G197" s="270"/>
      <c r="H197" s="271" t="s">
        <v>1</v>
      </c>
      <c r="I197" s="273"/>
      <c r="J197" s="270"/>
      <c r="K197" s="270"/>
      <c r="L197" s="274"/>
      <c r="M197" s="275"/>
      <c r="N197" s="276"/>
      <c r="O197" s="276"/>
      <c r="P197" s="276"/>
      <c r="Q197" s="276"/>
      <c r="R197" s="276"/>
      <c r="S197" s="276"/>
      <c r="T197" s="277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78" t="s">
        <v>214</v>
      </c>
      <c r="AU197" s="278" t="s">
        <v>96</v>
      </c>
      <c r="AV197" s="14" t="s">
        <v>81</v>
      </c>
      <c r="AW197" s="14" t="s">
        <v>31</v>
      </c>
      <c r="AX197" s="14" t="s">
        <v>76</v>
      </c>
      <c r="AY197" s="278" t="s">
        <v>201</v>
      </c>
    </row>
    <row r="198" s="14" customFormat="1">
      <c r="A198" s="14"/>
      <c r="B198" s="269"/>
      <c r="C198" s="270"/>
      <c r="D198" s="252" t="s">
        <v>214</v>
      </c>
      <c r="E198" s="271" t="s">
        <v>1</v>
      </c>
      <c r="F198" s="272" t="s">
        <v>279</v>
      </c>
      <c r="G198" s="270"/>
      <c r="H198" s="271" t="s">
        <v>1</v>
      </c>
      <c r="I198" s="273"/>
      <c r="J198" s="270"/>
      <c r="K198" s="270"/>
      <c r="L198" s="274"/>
      <c r="M198" s="275"/>
      <c r="N198" s="276"/>
      <c r="O198" s="276"/>
      <c r="P198" s="276"/>
      <c r="Q198" s="276"/>
      <c r="R198" s="276"/>
      <c r="S198" s="276"/>
      <c r="T198" s="277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78" t="s">
        <v>214</v>
      </c>
      <c r="AU198" s="278" t="s">
        <v>96</v>
      </c>
      <c r="AV198" s="14" t="s">
        <v>81</v>
      </c>
      <c r="AW198" s="14" t="s">
        <v>31</v>
      </c>
      <c r="AX198" s="14" t="s">
        <v>76</v>
      </c>
      <c r="AY198" s="278" t="s">
        <v>201</v>
      </c>
    </row>
    <row r="199" s="14" customFormat="1">
      <c r="A199" s="14"/>
      <c r="B199" s="269"/>
      <c r="C199" s="270"/>
      <c r="D199" s="252" t="s">
        <v>214</v>
      </c>
      <c r="E199" s="271" t="s">
        <v>1</v>
      </c>
      <c r="F199" s="272" t="s">
        <v>280</v>
      </c>
      <c r="G199" s="270"/>
      <c r="H199" s="271" t="s">
        <v>1</v>
      </c>
      <c r="I199" s="273"/>
      <c r="J199" s="270"/>
      <c r="K199" s="270"/>
      <c r="L199" s="274"/>
      <c r="M199" s="275"/>
      <c r="N199" s="276"/>
      <c r="O199" s="276"/>
      <c r="P199" s="276"/>
      <c r="Q199" s="276"/>
      <c r="R199" s="276"/>
      <c r="S199" s="276"/>
      <c r="T199" s="277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78" t="s">
        <v>214</v>
      </c>
      <c r="AU199" s="278" t="s">
        <v>96</v>
      </c>
      <c r="AV199" s="14" t="s">
        <v>81</v>
      </c>
      <c r="AW199" s="14" t="s">
        <v>31</v>
      </c>
      <c r="AX199" s="14" t="s">
        <v>76</v>
      </c>
      <c r="AY199" s="278" t="s">
        <v>201</v>
      </c>
    </row>
    <row r="200" s="14" customFormat="1">
      <c r="A200" s="14"/>
      <c r="B200" s="269"/>
      <c r="C200" s="270"/>
      <c r="D200" s="252" t="s">
        <v>214</v>
      </c>
      <c r="E200" s="271" t="s">
        <v>1</v>
      </c>
      <c r="F200" s="272" t="s">
        <v>281</v>
      </c>
      <c r="G200" s="270"/>
      <c r="H200" s="271" t="s">
        <v>1</v>
      </c>
      <c r="I200" s="273"/>
      <c r="J200" s="270"/>
      <c r="K200" s="270"/>
      <c r="L200" s="274"/>
      <c r="M200" s="275"/>
      <c r="N200" s="276"/>
      <c r="O200" s="276"/>
      <c r="P200" s="276"/>
      <c r="Q200" s="276"/>
      <c r="R200" s="276"/>
      <c r="S200" s="276"/>
      <c r="T200" s="27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78" t="s">
        <v>214</v>
      </c>
      <c r="AU200" s="278" t="s">
        <v>96</v>
      </c>
      <c r="AV200" s="14" t="s">
        <v>81</v>
      </c>
      <c r="AW200" s="14" t="s">
        <v>31</v>
      </c>
      <c r="AX200" s="14" t="s">
        <v>76</v>
      </c>
      <c r="AY200" s="278" t="s">
        <v>201</v>
      </c>
    </row>
    <row r="201" s="14" customFormat="1">
      <c r="A201" s="14"/>
      <c r="B201" s="269"/>
      <c r="C201" s="270"/>
      <c r="D201" s="252" t="s">
        <v>214</v>
      </c>
      <c r="E201" s="271" t="s">
        <v>1</v>
      </c>
      <c r="F201" s="272" t="s">
        <v>282</v>
      </c>
      <c r="G201" s="270"/>
      <c r="H201" s="271" t="s">
        <v>1</v>
      </c>
      <c r="I201" s="273"/>
      <c r="J201" s="270"/>
      <c r="K201" s="270"/>
      <c r="L201" s="274"/>
      <c r="M201" s="275"/>
      <c r="N201" s="276"/>
      <c r="O201" s="276"/>
      <c r="P201" s="276"/>
      <c r="Q201" s="276"/>
      <c r="R201" s="276"/>
      <c r="S201" s="276"/>
      <c r="T201" s="277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78" t="s">
        <v>214</v>
      </c>
      <c r="AU201" s="278" t="s">
        <v>96</v>
      </c>
      <c r="AV201" s="14" t="s">
        <v>81</v>
      </c>
      <c r="AW201" s="14" t="s">
        <v>31</v>
      </c>
      <c r="AX201" s="14" t="s">
        <v>76</v>
      </c>
      <c r="AY201" s="278" t="s">
        <v>201</v>
      </c>
    </row>
    <row r="202" s="13" customFormat="1">
      <c r="A202" s="13"/>
      <c r="B202" s="258"/>
      <c r="C202" s="259"/>
      <c r="D202" s="252" t="s">
        <v>214</v>
      </c>
      <c r="E202" s="261" t="s">
        <v>1</v>
      </c>
      <c r="F202" s="279" t="s">
        <v>113</v>
      </c>
      <c r="G202" s="259"/>
      <c r="H202" s="262">
        <v>107.21599999999999</v>
      </c>
      <c r="I202" s="263"/>
      <c r="J202" s="259"/>
      <c r="K202" s="259"/>
      <c r="L202" s="264"/>
      <c r="M202" s="265"/>
      <c r="N202" s="266"/>
      <c r="O202" s="266"/>
      <c r="P202" s="266"/>
      <c r="Q202" s="266"/>
      <c r="R202" s="266"/>
      <c r="S202" s="266"/>
      <c r="T202" s="26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68" t="s">
        <v>214</v>
      </c>
      <c r="AU202" s="268" t="s">
        <v>96</v>
      </c>
      <c r="AV202" s="13" t="s">
        <v>96</v>
      </c>
      <c r="AW202" s="13" t="s">
        <v>31</v>
      </c>
      <c r="AX202" s="13" t="s">
        <v>81</v>
      </c>
      <c r="AY202" s="268" t="s">
        <v>201</v>
      </c>
    </row>
    <row r="203" s="2" customFormat="1" ht="37.8" customHeight="1">
      <c r="A203" s="40"/>
      <c r="B203" s="41"/>
      <c r="C203" s="239" t="s">
        <v>283</v>
      </c>
      <c r="D203" s="239" t="s">
        <v>204</v>
      </c>
      <c r="E203" s="240" t="s">
        <v>284</v>
      </c>
      <c r="F203" s="241" t="s">
        <v>285</v>
      </c>
      <c r="G203" s="242" t="s">
        <v>220</v>
      </c>
      <c r="H203" s="243">
        <v>2.8599999999999999</v>
      </c>
      <c r="I203" s="244"/>
      <c r="J203" s="245">
        <f>ROUND(I203*H203,2)</f>
        <v>0</v>
      </c>
      <c r="K203" s="246"/>
      <c r="L203" s="43"/>
      <c r="M203" s="247" t="s">
        <v>1</v>
      </c>
      <c r="N203" s="248" t="s">
        <v>41</v>
      </c>
      <c r="O203" s="93"/>
      <c r="P203" s="249">
        <f>O203*H203</f>
        <v>0</v>
      </c>
      <c r="Q203" s="249">
        <v>0</v>
      </c>
      <c r="R203" s="249">
        <f>Q203*H203</f>
        <v>0</v>
      </c>
      <c r="S203" s="249">
        <v>2.3500000000000001</v>
      </c>
      <c r="T203" s="250">
        <f>S203*H203</f>
        <v>6.7210000000000001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51" t="s">
        <v>208</v>
      </c>
      <c r="AT203" s="251" t="s">
        <v>204</v>
      </c>
      <c r="AU203" s="251" t="s">
        <v>96</v>
      </c>
      <c r="AY203" s="17" t="s">
        <v>201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7" t="s">
        <v>81</v>
      </c>
      <c r="BK203" s="140">
        <f>ROUND(I203*H203,2)</f>
        <v>0</v>
      </c>
      <c r="BL203" s="17" t="s">
        <v>208</v>
      </c>
      <c r="BM203" s="251" t="s">
        <v>286</v>
      </c>
    </row>
    <row r="204" s="2" customFormat="1">
      <c r="A204" s="40"/>
      <c r="B204" s="41"/>
      <c r="C204" s="42"/>
      <c r="D204" s="252" t="s">
        <v>210</v>
      </c>
      <c r="E204" s="42"/>
      <c r="F204" s="253" t="s">
        <v>287</v>
      </c>
      <c r="G204" s="42"/>
      <c r="H204" s="42"/>
      <c r="I204" s="208"/>
      <c r="J204" s="42"/>
      <c r="K204" s="42"/>
      <c r="L204" s="43"/>
      <c r="M204" s="254"/>
      <c r="N204" s="255"/>
      <c r="O204" s="93"/>
      <c r="P204" s="93"/>
      <c r="Q204" s="93"/>
      <c r="R204" s="93"/>
      <c r="S204" s="93"/>
      <c r="T204" s="94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7" t="s">
        <v>210</v>
      </c>
      <c r="AU204" s="17" t="s">
        <v>96</v>
      </c>
    </row>
    <row r="205" s="2" customFormat="1">
      <c r="A205" s="40"/>
      <c r="B205" s="41"/>
      <c r="C205" s="42"/>
      <c r="D205" s="256" t="s">
        <v>212</v>
      </c>
      <c r="E205" s="42"/>
      <c r="F205" s="257" t="s">
        <v>288</v>
      </c>
      <c r="G205" s="42"/>
      <c r="H205" s="42"/>
      <c r="I205" s="208"/>
      <c r="J205" s="42"/>
      <c r="K205" s="42"/>
      <c r="L205" s="43"/>
      <c r="M205" s="254"/>
      <c r="N205" s="255"/>
      <c r="O205" s="93"/>
      <c r="P205" s="93"/>
      <c r="Q205" s="93"/>
      <c r="R205" s="93"/>
      <c r="S205" s="93"/>
      <c r="T205" s="94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7" t="s">
        <v>212</v>
      </c>
      <c r="AU205" s="17" t="s">
        <v>96</v>
      </c>
    </row>
    <row r="206" s="13" customFormat="1">
      <c r="A206" s="13"/>
      <c r="B206" s="258"/>
      <c r="C206" s="259"/>
      <c r="D206" s="252" t="s">
        <v>214</v>
      </c>
      <c r="E206" s="260" t="s">
        <v>1</v>
      </c>
      <c r="F206" s="261" t="s">
        <v>289</v>
      </c>
      <c r="G206" s="259"/>
      <c r="H206" s="262">
        <v>2.2970000000000002</v>
      </c>
      <c r="I206" s="263"/>
      <c r="J206" s="259"/>
      <c r="K206" s="259"/>
      <c r="L206" s="264"/>
      <c r="M206" s="265"/>
      <c r="N206" s="266"/>
      <c r="O206" s="266"/>
      <c r="P206" s="266"/>
      <c r="Q206" s="266"/>
      <c r="R206" s="266"/>
      <c r="S206" s="266"/>
      <c r="T206" s="26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68" t="s">
        <v>214</v>
      </c>
      <c r="AU206" s="268" t="s">
        <v>96</v>
      </c>
      <c r="AV206" s="13" t="s">
        <v>96</v>
      </c>
      <c r="AW206" s="13" t="s">
        <v>31</v>
      </c>
      <c r="AX206" s="13" t="s">
        <v>76</v>
      </c>
      <c r="AY206" s="268" t="s">
        <v>201</v>
      </c>
    </row>
    <row r="207" s="13" customFormat="1">
      <c r="A207" s="13"/>
      <c r="B207" s="258"/>
      <c r="C207" s="259"/>
      <c r="D207" s="252" t="s">
        <v>214</v>
      </c>
      <c r="E207" s="260" t="s">
        <v>1</v>
      </c>
      <c r="F207" s="261" t="s">
        <v>290</v>
      </c>
      <c r="G207" s="259"/>
      <c r="H207" s="262">
        <v>0.56299999999999994</v>
      </c>
      <c r="I207" s="263"/>
      <c r="J207" s="259"/>
      <c r="K207" s="259"/>
      <c r="L207" s="264"/>
      <c r="M207" s="265"/>
      <c r="N207" s="266"/>
      <c r="O207" s="266"/>
      <c r="P207" s="266"/>
      <c r="Q207" s="266"/>
      <c r="R207" s="266"/>
      <c r="S207" s="266"/>
      <c r="T207" s="26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68" t="s">
        <v>214</v>
      </c>
      <c r="AU207" s="268" t="s">
        <v>96</v>
      </c>
      <c r="AV207" s="13" t="s">
        <v>96</v>
      </c>
      <c r="AW207" s="13" t="s">
        <v>31</v>
      </c>
      <c r="AX207" s="13" t="s">
        <v>76</v>
      </c>
      <c r="AY207" s="268" t="s">
        <v>201</v>
      </c>
    </row>
    <row r="208" s="15" customFormat="1">
      <c r="A208" s="15"/>
      <c r="B208" s="280"/>
      <c r="C208" s="281"/>
      <c r="D208" s="252" t="s">
        <v>214</v>
      </c>
      <c r="E208" s="282" t="s">
        <v>1</v>
      </c>
      <c r="F208" s="283" t="s">
        <v>291</v>
      </c>
      <c r="G208" s="281"/>
      <c r="H208" s="284">
        <v>2.8599999999999999</v>
      </c>
      <c r="I208" s="285"/>
      <c r="J208" s="281"/>
      <c r="K208" s="281"/>
      <c r="L208" s="286"/>
      <c r="M208" s="287"/>
      <c r="N208" s="288"/>
      <c r="O208" s="288"/>
      <c r="P208" s="288"/>
      <c r="Q208" s="288"/>
      <c r="R208" s="288"/>
      <c r="S208" s="288"/>
      <c r="T208" s="289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90" t="s">
        <v>214</v>
      </c>
      <c r="AU208" s="290" t="s">
        <v>96</v>
      </c>
      <c r="AV208" s="15" t="s">
        <v>208</v>
      </c>
      <c r="AW208" s="15" t="s">
        <v>31</v>
      </c>
      <c r="AX208" s="15" t="s">
        <v>81</v>
      </c>
      <c r="AY208" s="290" t="s">
        <v>201</v>
      </c>
    </row>
    <row r="209" s="2" customFormat="1" ht="16.5" customHeight="1">
      <c r="A209" s="40"/>
      <c r="B209" s="41"/>
      <c r="C209" s="239" t="s">
        <v>292</v>
      </c>
      <c r="D209" s="239" t="s">
        <v>204</v>
      </c>
      <c r="E209" s="240" t="s">
        <v>293</v>
      </c>
      <c r="F209" s="241" t="s">
        <v>294</v>
      </c>
      <c r="G209" s="242" t="s">
        <v>220</v>
      </c>
      <c r="H209" s="243">
        <v>3.0659999999999998</v>
      </c>
      <c r="I209" s="244"/>
      <c r="J209" s="245">
        <f>ROUND(I209*H209,2)</f>
        <v>0</v>
      </c>
      <c r="K209" s="246"/>
      <c r="L209" s="43"/>
      <c r="M209" s="247" t="s">
        <v>1</v>
      </c>
      <c r="N209" s="248" t="s">
        <v>41</v>
      </c>
      <c r="O209" s="93"/>
      <c r="P209" s="249">
        <f>O209*H209</f>
        <v>0</v>
      </c>
      <c r="Q209" s="249">
        <v>0</v>
      </c>
      <c r="R209" s="249">
        <f>Q209*H209</f>
        <v>0</v>
      </c>
      <c r="S209" s="249">
        <v>2.3999999999999999</v>
      </c>
      <c r="T209" s="250">
        <f>S209*H209</f>
        <v>7.3583999999999996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51" t="s">
        <v>208</v>
      </c>
      <c r="AT209" s="251" t="s">
        <v>204</v>
      </c>
      <c r="AU209" s="251" t="s">
        <v>96</v>
      </c>
      <c r="AY209" s="17" t="s">
        <v>201</v>
      </c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s="17" t="s">
        <v>81</v>
      </c>
      <c r="BK209" s="140">
        <f>ROUND(I209*H209,2)</f>
        <v>0</v>
      </c>
      <c r="BL209" s="17" t="s">
        <v>208</v>
      </c>
      <c r="BM209" s="251" t="s">
        <v>295</v>
      </c>
    </row>
    <row r="210" s="2" customFormat="1">
      <c r="A210" s="40"/>
      <c r="B210" s="41"/>
      <c r="C210" s="42"/>
      <c r="D210" s="252" t="s">
        <v>210</v>
      </c>
      <c r="E210" s="42"/>
      <c r="F210" s="253" t="s">
        <v>296</v>
      </c>
      <c r="G210" s="42"/>
      <c r="H210" s="42"/>
      <c r="I210" s="208"/>
      <c r="J210" s="42"/>
      <c r="K210" s="42"/>
      <c r="L210" s="43"/>
      <c r="M210" s="254"/>
      <c r="N210" s="255"/>
      <c r="O210" s="93"/>
      <c r="P210" s="93"/>
      <c r="Q210" s="93"/>
      <c r="R210" s="93"/>
      <c r="S210" s="93"/>
      <c r="T210" s="94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7" t="s">
        <v>210</v>
      </c>
      <c r="AU210" s="17" t="s">
        <v>96</v>
      </c>
    </row>
    <row r="211" s="2" customFormat="1">
      <c r="A211" s="40"/>
      <c r="B211" s="41"/>
      <c r="C211" s="42"/>
      <c r="D211" s="256" t="s">
        <v>212</v>
      </c>
      <c r="E211" s="42"/>
      <c r="F211" s="257" t="s">
        <v>297</v>
      </c>
      <c r="G211" s="42"/>
      <c r="H211" s="42"/>
      <c r="I211" s="208"/>
      <c r="J211" s="42"/>
      <c r="K211" s="42"/>
      <c r="L211" s="43"/>
      <c r="M211" s="254"/>
      <c r="N211" s="255"/>
      <c r="O211" s="93"/>
      <c r="P211" s="93"/>
      <c r="Q211" s="93"/>
      <c r="R211" s="93"/>
      <c r="S211" s="93"/>
      <c r="T211" s="94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7" t="s">
        <v>212</v>
      </c>
      <c r="AU211" s="17" t="s">
        <v>96</v>
      </c>
    </row>
    <row r="212" s="13" customFormat="1">
      <c r="A212" s="13"/>
      <c r="B212" s="258"/>
      <c r="C212" s="259"/>
      <c r="D212" s="252" t="s">
        <v>214</v>
      </c>
      <c r="E212" s="260" t="s">
        <v>1</v>
      </c>
      <c r="F212" s="261" t="s">
        <v>298</v>
      </c>
      <c r="G212" s="259"/>
      <c r="H212" s="262">
        <v>3.0659999999999998</v>
      </c>
      <c r="I212" s="263"/>
      <c r="J212" s="259"/>
      <c r="K212" s="259"/>
      <c r="L212" s="264"/>
      <c r="M212" s="265"/>
      <c r="N212" s="266"/>
      <c r="O212" s="266"/>
      <c r="P212" s="266"/>
      <c r="Q212" s="266"/>
      <c r="R212" s="266"/>
      <c r="S212" s="266"/>
      <c r="T212" s="26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68" t="s">
        <v>214</v>
      </c>
      <c r="AU212" s="268" t="s">
        <v>96</v>
      </c>
      <c r="AV212" s="13" t="s">
        <v>96</v>
      </c>
      <c r="AW212" s="13" t="s">
        <v>31</v>
      </c>
      <c r="AX212" s="13" t="s">
        <v>81</v>
      </c>
      <c r="AY212" s="268" t="s">
        <v>201</v>
      </c>
    </row>
    <row r="213" s="2" customFormat="1" ht="16.5" customHeight="1">
      <c r="A213" s="40"/>
      <c r="B213" s="41"/>
      <c r="C213" s="239" t="s">
        <v>7</v>
      </c>
      <c r="D213" s="239" t="s">
        <v>204</v>
      </c>
      <c r="E213" s="240" t="s">
        <v>299</v>
      </c>
      <c r="F213" s="241" t="s">
        <v>300</v>
      </c>
      <c r="G213" s="242" t="s">
        <v>220</v>
      </c>
      <c r="H213" s="243">
        <v>6.4409999999999998</v>
      </c>
      <c r="I213" s="244"/>
      <c r="J213" s="245">
        <f>ROUND(I213*H213,2)</f>
        <v>0</v>
      </c>
      <c r="K213" s="246"/>
      <c r="L213" s="43"/>
      <c r="M213" s="247" t="s">
        <v>1</v>
      </c>
      <c r="N213" s="248" t="s">
        <v>41</v>
      </c>
      <c r="O213" s="93"/>
      <c r="P213" s="249">
        <f>O213*H213</f>
        <v>0</v>
      </c>
      <c r="Q213" s="249">
        <v>0</v>
      </c>
      <c r="R213" s="249">
        <f>Q213*H213</f>
        <v>0</v>
      </c>
      <c r="S213" s="249">
        <v>1.7</v>
      </c>
      <c r="T213" s="250">
        <f>S213*H213</f>
        <v>10.9497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51" t="s">
        <v>208</v>
      </c>
      <c r="AT213" s="251" t="s">
        <v>204</v>
      </c>
      <c r="AU213" s="251" t="s">
        <v>96</v>
      </c>
      <c r="AY213" s="17" t="s">
        <v>201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7" t="s">
        <v>81</v>
      </c>
      <c r="BK213" s="140">
        <f>ROUND(I213*H213,2)</f>
        <v>0</v>
      </c>
      <c r="BL213" s="17" t="s">
        <v>208</v>
      </c>
      <c r="BM213" s="251" t="s">
        <v>301</v>
      </c>
    </row>
    <row r="214" s="2" customFormat="1">
      <c r="A214" s="40"/>
      <c r="B214" s="41"/>
      <c r="C214" s="42"/>
      <c r="D214" s="252" t="s">
        <v>210</v>
      </c>
      <c r="E214" s="42"/>
      <c r="F214" s="253" t="s">
        <v>302</v>
      </c>
      <c r="G214" s="42"/>
      <c r="H214" s="42"/>
      <c r="I214" s="208"/>
      <c r="J214" s="42"/>
      <c r="K214" s="42"/>
      <c r="L214" s="43"/>
      <c r="M214" s="254"/>
      <c r="N214" s="255"/>
      <c r="O214" s="93"/>
      <c r="P214" s="93"/>
      <c r="Q214" s="93"/>
      <c r="R214" s="93"/>
      <c r="S214" s="93"/>
      <c r="T214" s="94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7" t="s">
        <v>210</v>
      </c>
      <c r="AU214" s="17" t="s">
        <v>96</v>
      </c>
    </row>
    <row r="215" s="2" customFormat="1">
      <c r="A215" s="40"/>
      <c r="B215" s="41"/>
      <c r="C215" s="42"/>
      <c r="D215" s="256" t="s">
        <v>212</v>
      </c>
      <c r="E215" s="42"/>
      <c r="F215" s="257" t="s">
        <v>303</v>
      </c>
      <c r="G215" s="42"/>
      <c r="H215" s="42"/>
      <c r="I215" s="208"/>
      <c r="J215" s="42"/>
      <c r="K215" s="42"/>
      <c r="L215" s="43"/>
      <c r="M215" s="254"/>
      <c r="N215" s="255"/>
      <c r="O215" s="93"/>
      <c r="P215" s="93"/>
      <c r="Q215" s="93"/>
      <c r="R215" s="93"/>
      <c r="S215" s="93"/>
      <c r="T215" s="94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7" t="s">
        <v>212</v>
      </c>
      <c r="AU215" s="17" t="s">
        <v>96</v>
      </c>
    </row>
    <row r="216" s="14" customFormat="1">
      <c r="A216" s="14"/>
      <c r="B216" s="269"/>
      <c r="C216" s="270"/>
      <c r="D216" s="252" t="s">
        <v>214</v>
      </c>
      <c r="E216" s="271" t="s">
        <v>1</v>
      </c>
      <c r="F216" s="272" t="s">
        <v>224</v>
      </c>
      <c r="G216" s="270"/>
      <c r="H216" s="271" t="s">
        <v>1</v>
      </c>
      <c r="I216" s="273"/>
      <c r="J216" s="270"/>
      <c r="K216" s="270"/>
      <c r="L216" s="274"/>
      <c r="M216" s="275"/>
      <c r="N216" s="276"/>
      <c r="O216" s="276"/>
      <c r="P216" s="276"/>
      <c r="Q216" s="276"/>
      <c r="R216" s="276"/>
      <c r="S216" s="276"/>
      <c r="T216" s="277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78" t="s">
        <v>214</v>
      </c>
      <c r="AU216" s="278" t="s">
        <v>96</v>
      </c>
      <c r="AV216" s="14" t="s">
        <v>81</v>
      </c>
      <c r="AW216" s="14" t="s">
        <v>31</v>
      </c>
      <c r="AX216" s="14" t="s">
        <v>76</v>
      </c>
      <c r="AY216" s="278" t="s">
        <v>201</v>
      </c>
    </row>
    <row r="217" s="14" customFormat="1">
      <c r="A217" s="14"/>
      <c r="B217" s="269"/>
      <c r="C217" s="270"/>
      <c r="D217" s="252" t="s">
        <v>214</v>
      </c>
      <c r="E217" s="271" t="s">
        <v>1</v>
      </c>
      <c r="F217" s="272" t="s">
        <v>304</v>
      </c>
      <c r="G217" s="270"/>
      <c r="H217" s="271" t="s">
        <v>1</v>
      </c>
      <c r="I217" s="273"/>
      <c r="J217" s="270"/>
      <c r="K217" s="270"/>
      <c r="L217" s="274"/>
      <c r="M217" s="275"/>
      <c r="N217" s="276"/>
      <c r="O217" s="276"/>
      <c r="P217" s="276"/>
      <c r="Q217" s="276"/>
      <c r="R217" s="276"/>
      <c r="S217" s="276"/>
      <c r="T217" s="277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78" t="s">
        <v>214</v>
      </c>
      <c r="AU217" s="278" t="s">
        <v>96</v>
      </c>
      <c r="AV217" s="14" t="s">
        <v>81</v>
      </c>
      <c r="AW217" s="14" t="s">
        <v>31</v>
      </c>
      <c r="AX217" s="14" t="s">
        <v>76</v>
      </c>
      <c r="AY217" s="278" t="s">
        <v>201</v>
      </c>
    </row>
    <row r="218" s="13" customFormat="1">
      <c r="A218" s="13"/>
      <c r="B218" s="258"/>
      <c r="C218" s="259"/>
      <c r="D218" s="252" t="s">
        <v>214</v>
      </c>
      <c r="E218" s="261" t="s">
        <v>1</v>
      </c>
      <c r="F218" s="279" t="s">
        <v>122</v>
      </c>
      <c r="G218" s="259"/>
      <c r="H218" s="262">
        <v>6.4409999999999998</v>
      </c>
      <c r="I218" s="263"/>
      <c r="J218" s="259"/>
      <c r="K218" s="259"/>
      <c r="L218" s="264"/>
      <c r="M218" s="265"/>
      <c r="N218" s="266"/>
      <c r="O218" s="266"/>
      <c r="P218" s="266"/>
      <c r="Q218" s="266"/>
      <c r="R218" s="266"/>
      <c r="S218" s="266"/>
      <c r="T218" s="26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68" t="s">
        <v>214</v>
      </c>
      <c r="AU218" s="268" t="s">
        <v>96</v>
      </c>
      <c r="AV218" s="13" t="s">
        <v>96</v>
      </c>
      <c r="AW218" s="13" t="s">
        <v>31</v>
      </c>
      <c r="AX218" s="13" t="s">
        <v>81</v>
      </c>
      <c r="AY218" s="268" t="s">
        <v>201</v>
      </c>
    </row>
    <row r="219" s="2" customFormat="1" ht="24.15" customHeight="1">
      <c r="A219" s="40"/>
      <c r="B219" s="41"/>
      <c r="C219" s="239" t="s">
        <v>305</v>
      </c>
      <c r="D219" s="239" t="s">
        <v>204</v>
      </c>
      <c r="E219" s="240" t="s">
        <v>306</v>
      </c>
      <c r="F219" s="241" t="s">
        <v>307</v>
      </c>
      <c r="G219" s="242" t="s">
        <v>207</v>
      </c>
      <c r="H219" s="243">
        <v>3.3319999999999999</v>
      </c>
      <c r="I219" s="244"/>
      <c r="J219" s="245">
        <f>ROUND(I219*H219,2)</f>
        <v>0</v>
      </c>
      <c r="K219" s="246"/>
      <c r="L219" s="43"/>
      <c r="M219" s="247" t="s">
        <v>1</v>
      </c>
      <c r="N219" s="248" t="s">
        <v>41</v>
      </c>
      <c r="O219" s="93"/>
      <c r="P219" s="249">
        <f>O219*H219</f>
        <v>0</v>
      </c>
      <c r="Q219" s="249">
        <v>0</v>
      </c>
      <c r="R219" s="249">
        <f>Q219*H219</f>
        <v>0</v>
      </c>
      <c r="S219" s="249">
        <v>0.38300000000000001</v>
      </c>
      <c r="T219" s="250">
        <f>S219*H219</f>
        <v>1.2761560000000001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51" t="s">
        <v>208</v>
      </c>
      <c r="AT219" s="251" t="s">
        <v>204</v>
      </c>
      <c r="AU219" s="251" t="s">
        <v>96</v>
      </c>
      <c r="AY219" s="17" t="s">
        <v>201</v>
      </c>
      <c r="BE219" s="140">
        <f>IF(N219="základní",J219,0)</f>
        <v>0</v>
      </c>
      <c r="BF219" s="140">
        <f>IF(N219="snížená",J219,0)</f>
        <v>0</v>
      </c>
      <c r="BG219" s="140">
        <f>IF(N219="zákl. přenesená",J219,0)</f>
        <v>0</v>
      </c>
      <c r="BH219" s="140">
        <f>IF(N219="sníž. přenesená",J219,0)</f>
        <v>0</v>
      </c>
      <c r="BI219" s="140">
        <f>IF(N219="nulová",J219,0)</f>
        <v>0</v>
      </c>
      <c r="BJ219" s="17" t="s">
        <v>81</v>
      </c>
      <c r="BK219" s="140">
        <f>ROUND(I219*H219,2)</f>
        <v>0</v>
      </c>
      <c r="BL219" s="17" t="s">
        <v>208</v>
      </c>
      <c r="BM219" s="251" t="s">
        <v>308</v>
      </c>
    </row>
    <row r="220" s="2" customFormat="1">
      <c r="A220" s="40"/>
      <c r="B220" s="41"/>
      <c r="C220" s="42"/>
      <c r="D220" s="252" t="s">
        <v>210</v>
      </c>
      <c r="E220" s="42"/>
      <c r="F220" s="253" t="s">
        <v>309</v>
      </c>
      <c r="G220" s="42"/>
      <c r="H220" s="42"/>
      <c r="I220" s="208"/>
      <c r="J220" s="42"/>
      <c r="K220" s="42"/>
      <c r="L220" s="43"/>
      <c r="M220" s="254"/>
      <c r="N220" s="255"/>
      <c r="O220" s="93"/>
      <c r="P220" s="93"/>
      <c r="Q220" s="93"/>
      <c r="R220" s="93"/>
      <c r="S220" s="93"/>
      <c r="T220" s="94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7" t="s">
        <v>210</v>
      </c>
      <c r="AU220" s="17" t="s">
        <v>96</v>
      </c>
    </row>
    <row r="221" s="2" customFormat="1">
      <c r="A221" s="40"/>
      <c r="B221" s="41"/>
      <c r="C221" s="42"/>
      <c r="D221" s="256" t="s">
        <v>212</v>
      </c>
      <c r="E221" s="42"/>
      <c r="F221" s="257" t="s">
        <v>310</v>
      </c>
      <c r="G221" s="42"/>
      <c r="H221" s="42"/>
      <c r="I221" s="208"/>
      <c r="J221" s="42"/>
      <c r="K221" s="42"/>
      <c r="L221" s="43"/>
      <c r="M221" s="254"/>
      <c r="N221" s="255"/>
      <c r="O221" s="93"/>
      <c r="P221" s="93"/>
      <c r="Q221" s="93"/>
      <c r="R221" s="93"/>
      <c r="S221" s="93"/>
      <c r="T221" s="94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7" t="s">
        <v>212</v>
      </c>
      <c r="AU221" s="17" t="s">
        <v>96</v>
      </c>
    </row>
    <row r="222" s="14" customFormat="1">
      <c r="A222" s="14"/>
      <c r="B222" s="269"/>
      <c r="C222" s="270"/>
      <c r="D222" s="252" t="s">
        <v>214</v>
      </c>
      <c r="E222" s="271" t="s">
        <v>1</v>
      </c>
      <c r="F222" s="272" t="s">
        <v>224</v>
      </c>
      <c r="G222" s="270"/>
      <c r="H222" s="271" t="s">
        <v>1</v>
      </c>
      <c r="I222" s="273"/>
      <c r="J222" s="270"/>
      <c r="K222" s="270"/>
      <c r="L222" s="274"/>
      <c r="M222" s="275"/>
      <c r="N222" s="276"/>
      <c r="O222" s="276"/>
      <c r="P222" s="276"/>
      <c r="Q222" s="276"/>
      <c r="R222" s="276"/>
      <c r="S222" s="276"/>
      <c r="T222" s="277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78" t="s">
        <v>214</v>
      </c>
      <c r="AU222" s="278" t="s">
        <v>96</v>
      </c>
      <c r="AV222" s="14" t="s">
        <v>81</v>
      </c>
      <c r="AW222" s="14" t="s">
        <v>31</v>
      </c>
      <c r="AX222" s="14" t="s">
        <v>76</v>
      </c>
      <c r="AY222" s="278" t="s">
        <v>201</v>
      </c>
    </row>
    <row r="223" s="14" customFormat="1">
      <c r="A223" s="14"/>
      <c r="B223" s="269"/>
      <c r="C223" s="270"/>
      <c r="D223" s="252" t="s">
        <v>214</v>
      </c>
      <c r="E223" s="271" t="s">
        <v>1</v>
      </c>
      <c r="F223" s="272" t="s">
        <v>311</v>
      </c>
      <c r="G223" s="270"/>
      <c r="H223" s="271" t="s">
        <v>1</v>
      </c>
      <c r="I223" s="273"/>
      <c r="J223" s="270"/>
      <c r="K223" s="270"/>
      <c r="L223" s="274"/>
      <c r="M223" s="275"/>
      <c r="N223" s="276"/>
      <c r="O223" s="276"/>
      <c r="P223" s="276"/>
      <c r="Q223" s="276"/>
      <c r="R223" s="276"/>
      <c r="S223" s="276"/>
      <c r="T223" s="277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78" t="s">
        <v>214</v>
      </c>
      <c r="AU223" s="278" t="s">
        <v>96</v>
      </c>
      <c r="AV223" s="14" t="s">
        <v>81</v>
      </c>
      <c r="AW223" s="14" t="s">
        <v>31</v>
      </c>
      <c r="AX223" s="14" t="s">
        <v>76</v>
      </c>
      <c r="AY223" s="278" t="s">
        <v>201</v>
      </c>
    </row>
    <row r="224" s="14" customFormat="1">
      <c r="A224" s="14"/>
      <c r="B224" s="269"/>
      <c r="C224" s="270"/>
      <c r="D224" s="252" t="s">
        <v>214</v>
      </c>
      <c r="E224" s="271" t="s">
        <v>1</v>
      </c>
      <c r="F224" s="272" t="s">
        <v>312</v>
      </c>
      <c r="G224" s="270"/>
      <c r="H224" s="271" t="s">
        <v>1</v>
      </c>
      <c r="I224" s="273"/>
      <c r="J224" s="270"/>
      <c r="K224" s="270"/>
      <c r="L224" s="274"/>
      <c r="M224" s="275"/>
      <c r="N224" s="276"/>
      <c r="O224" s="276"/>
      <c r="P224" s="276"/>
      <c r="Q224" s="276"/>
      <c r="R224" s="276"/>
      <c r="S224" s="276"/>
      <c r="T224" s="277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78" t="s">
        <v>214</v>
      </c>
      <c r="AU224" s="278" t="s">
        <v>96</v>
      </c>
      <c r="AV224" s="14" t="s">
        <v>81</v>
      </c>
      <c r="AW224" s="14" t="s">
        <v>31</v>
      </c>
      <c r="AX224" s="14" t="s">
        <v>76</v>
      </c>
      <c r="AY224" s="278" t="s">
        <v>201</v>
      </c>
    </row>
    <row r="225" s="13" customFormat="1">
      <c r="A225" s="13"/>
      <c r="B225" s="258"/>
      <c r="C225" s="259"/>
      <c r="D225" s="252" t="s">
        <v>214</v>
      </c>
      <c r="E225" s="261" t="s">
        <v>1</v>
      </c>
      <c r="F225" s="279" t="s">
        <v>152</v>
      </c>
      <c r="G225" s="259"/>
      <c r="H225" s="262">
        <v>3.3319999999999999</v>
      </c>
      <c r="I225" s="263"/>
      <c r="J225" s="259"/>
      <c r="K225" s="259"/>
      <c r="L225" s="264"/>
      <c r="M225" s="265"/>
      <c r="N225" s="266"/>
      <c r="O225" s="266"/>
      <c r="P225" s="266"/>
      <c r="Q225" s="266"/>
      <c r="R225" s="266"/>
      <c r="S225" s="266"/>
      <c r="T225" s="26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68" t="s">
        <v>214</v>
      </c>
      <c r="AU225" s="268" t="s">
        <v>96</v>
      </c>
      <c r="AV225" s="13" t="s">
        <v>96</v>
      </c>
      <c r="AW225" s="13" t="s">
        <v>31</v>
      </c>
      <c r="AX225" s="13" t="s">
        <v>81</v>
      </c>
      <c r="AY225" s="268" t="s">
        <v>201</v>
      </c>
    </row>
    <row r="226" s="2" customFormat="1" ht="24.15" customHeight="1">
      <c r="A226" s="40"/>
      <c r="B226" s="41"/>
      <c r="C226" s="239" t="s">
        <v>313</v>
      </c>
      <c r="D226" s="239" t="s">
        <v>204</v>
      </c>
      <c r="E226" s="240" t="s">
        <v>314</v>
      </c>
      <c r="F226" s="241" t="s">
        <v>315</v>
      </c>
      <c r="G226" s="242" t="s">
        <v>220</v>
      </c>
      <c r="H226" s="243">
        <v>0.95699999999999996</v>
      </c>
      <c r="I226" s="244"/>
      <c r="J226" s="245">
        <f>ROUND(I226*H226,2)</f>
        <v>0</v>
      </c>
      <c r="K226" s="246"/>
      <c r="L226" s="43"/>
      <c r="M226" s="247" t="s">
        <v>1</v>
      </c>
      <c r="N226" s="248" t="s">
        <v>41</v>
      </c>
      <c r="O226" s="93"/>
      <c r="P226" s="249">
        <f>O226*H226</f>
        <v>0</v>
      </c>
      <c r="Q226" s="249">
        <v>0</v>
      </c>
      <c r="R226" s="249">
        <f>Q226*H226</f>
        <v>0</v>
      </c>
      <c r="S226" s="249">
        <v>2.3999999999999999</v>
      </c>
      <c r="T226" s="250">
        <f>S226*H226</f>
        <v>2.2967999999999997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51" t="s">
        <v>208</v>
      </c>
      <c r="AT226" s="251" t="s">
        <v>204</v>
      </c>
      <c r="AU226" s="251" t="s">
        <v>96</v>
      </c>
      <c r="AY226" s="17" t="s">
        <v>201</v>
      </c>
      <c r="BE226" s="140">
        <f>IF(N226="základní",J226,0)</f>
        <v>0</v>
      </c>
      <c r="BF226" s="140">
        <f>IF(N226="snížená",J226,0)</f>
        <v>0</v>
      </c>
      <c r="BG226" s="140">
        <f>IF(N226="zákl. přenesená",J226,0)</f>
        <v>0</v>
      </c>
      <c r="BH226" s="140">
        <f>IF(N226="sníž. přenesená",J226,0)</f>
        <v>0</v>
      </c>
      <c r="BI226" s="140">
        <f>IF(N226="nulová",J226,0)</f>
        <v>0</v>
      </c>
      <c r="BJ226" s="17" t="s">
        <v>81</v>
      </c>
      <c r="BK226" s="140">
        <f>ROUND(I226*H226,2)</f>
        <v>0</v>
      </c>
      <c r="BL226" s="17" t="s">
        <v>208</v>
      </c>
      <c r="BM226" s="251" t="s">
        <v>316</v>
      </c>
    </row>
    <row r="227" s="2" customFormat="1">
      <c r="A227" s="40"/>
      <c r="B227" s="41"/>
      <c r="C227" s="42"/>
      <c r="D227" s="252" t="s">
        <v>210</v>
      </c>
      <c r="E227" s="42"/>
      <c r="F227" s="253" t="s">
        <v>317</v>
      </c>
      <c r="G227" s="42"/>
      <c r="H227" s="42"/>
      <c r="I227" s="208"/>
      <c r="J227" s="42"/>
      <c r="K227" s="42"/>
      <c r="L227" s="43"/>
      <c r="M227" s="254"/>
      <c r="N227" s="255"/>
      <c r="O227" s="93"/>
      <c r="P227" s="93"/>
      <c r="Q227" s="93"/>
      <c r="R227" s="93"/>
      <c r="S227" s="93"/>
      <c r="T227" s="94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7" t="s">
        <v>210</v>
      </c>
      <c r="AU227" s="17" t="s">
        <v>96</v>
      </c>
    </row>
    <row r="228" s="2" customFormat="1">
      <c r="A228" s="40"/>
      <c r="B228" s="41"/>
      <c r="C228" s="42"/>
      <c r="D228" s="256" t="s">
        <v>212</v>
      </c>
      <c r="E228" s="42"/>
      <c r="F228" s="257" t="s">
        <v>318</v>
      </c>
      <c r="G228" s="42"/>
      <c r="H228" s="42"/>
      <c r="I228" s="208"/>
      <c r="J228" s="42"/>
      <c r="K228" s="42"/>
      <c r="L228" s="43"/>
      <c r="M228" s="254"/>
      <c r="N228" s="255"/>
      <c r="O228" s="93"/>
      <c r="P228" s="93"/>
      <c r="Q228" s="93"/>
      <c r="R228" s="93"/>
      <c r="S228" s="93"/>
      <c r="T228" s="94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7" t="s">
        <v>212</v>
      </c>
      <c r="AU228" s="17" t="s">
        <v>96</v>
      </c>
    </row>
    <row r="229" s="2" customFormat="1" ht="37.8" customHeight="1">
      <c r="A229" s="40"/>
      <c r="B229" s="41"/>
      <c r="C229" s="239" t="s">
        <v>208</v>
      </c>
      <c r="D229" s="239" t="s">
        <v>204</v>
      </c>
      <c r="E229" s="240" t="s">
        <v>319</v>
      </c>
      <c r="F229" s="241" t="s">
        <v>320</v>
      </c>
      <c r="G229" s="242" t="s">
        <v>220</v>
      </c>
      <c r="H229" s="243">
        <v>12.537000000000001</v>
      </c>
      <c r="I229" s="244"/>
      <c r="J229" s="245">
        <f>ROUND(I229*H229,2)</f>
        <v>0</v>
      </c>
      <c r="K229" s="246"/>
      <c r="L229" s="43"/>
      <c r="M229" s="247" t="s">
        <v>1</v>
      </c>
      <c r="N229" s="248" t="s">
        <v>41</v>
      </c>
      <c r="O229" s="93"/>
      <c r="P229" s="249">
        <f>O229*H229</f>
        <v>0</v>
      </c>
      <c r="Q229" s="249">
        <v>0</v>
      </c>
      <c r="R229" s="249">
        <f>Q229*H229</f>
        <v>0</v>
      </c>
      <c r="S229" s="249">
        <v>2.2000000000000002</v>
      </c>
      <c r="T229" s="250">
        <f>S229*H229</f>
        <v>27.581400000000006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51" t="s">
        <v>208</v>
      </c>
      <c r="AT229" s="251" t="s">
        <v>204</v>
      </c>
      <c r="AU229" s="251" t="s">
        <v>96</v>
      </c>
      <c r="AY229" s="17" t="s">
        <v>201</v>
      </c>
      <c r="BE229" s="140">
        <f>IF(N229="základní",J229,0)</f>
        <v>0</v>
      </c>
      <c r="BF229" s="140">
        <f>IF(N229="snížená",J229,0)</f>
        <v>0</v>
      </c>
      <c r="BG229" s="140">
        <f>IF(N229="zákl. přenesená",J229,0)</f>
        <v>0</v>
      </c>
      <c r="BH229" s="140">
        <f>IF(N229="sníž. přenesená",J229,0)</f>
        <v>0</v>
      </c>
      <c r="BI229" s="140">
        <f>IF(N229="nulová",J229,0)</f>
        <v>0</v>
      </c>
      <c r="BJ229" s="17" t="s">
        <v>81</v>
      </c>
      <c r="BK229" s="140">
        <f>ROUND(I229*H229,2)</f>
        <v>0</v>
      </c>
      <c r="BL229" s="17" t="s">
        <v>208</v>
      </c>
      <c r="BM229" s="251" t="s">
        <v>321</v>
      </c>
    </row>
    <row r="230" s="2" customFormat="1">
      <c r="A230" s="40"/>
      <c r="B230" s="41"/>
      <c r="C230" s="42"/>
      <c r="D230" s="252" t="s">
        <v>210</v>
      </c>
      <c r="E230" s="42"/>
      <c r="F230" s="253" t="s">
        <v>322</v>
      </c>
      <c r="G230" s="42"/>
      <c r="H230" s="42"/>
      <c r="I230" s="208"/>
      <c r="J230" s="42"/>
      <c r="K230" s="42"/>
      <c r="L230" s="43"/>
      <c r="M230" s="254"/>
      <c r="N230" s="255"/>
      <c r="O230" s="93"/>
      <c r="P230" s="93"/>
      <c r="Q230" s="93"/>
      <c r="R230" s="93"/>
      <c r="S230" s="93"/>
      <c r="T230" s="94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7" t="s">
        <v>210</v>
      </c>
      <c r="AU230" s="17" t="s">
        <v>96</v>
      </c>
    </row>
    <row r="231" s="2" customFormat="1">
      <c r="A231" s="40"/>
      <c r="B231" s="41"/>
      <c r="C231" s="42"/>
      <c r="D231" s="256" t="s">
        <v>212</v>
      </c>
      <c r="E231" s="42"/>
      <c r="F231" s="257" t="s">
        <v>323</v>
      </c>
      <c r="G231" s="42"/>
      <c r="H231" s="42"/>
      <c r="I231" s="208"/>
      <c r="J231" s="42"/>
      <c r="K231" s="42"/>
      <c r="L231" s="43"/>
      <c r="M231" s="254"/>
      <c r="N231" s="255"/>
      <c r="O231" s="93"/>
      <c r="P231" s="93"/>
      <c r="Q231" s="93"/>
      <c r="R231" s="93"/>
      <c r="S231" s="93"/>
      <c r="T231" s="94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7" t="s">
        <v>212</v>
      </c>
      <c r="AU231" s="17" t="s">
        <v>96</v>
      </c>
    </row>
    <row r="232" s="14" customFormat="1">
      <c r="A232" s="14"/>
      <c r="B232" s="269"/>
      <c r="C232" s="270"/>
      <c r="D232" s="252" t="s">
        <v>214</v>
      </c>
      <c r="E232" s="271" t="s">
        <v>1</v>
      </c>
      <c r="F232" s="272" t="s">
        <v>224</v>
      </c>
      <c r="G232" s="270"/>
      <c r="H232" s="271" t="s">
        <v>1</v>
      </c>
      <c r="I232" s="273"/>
      <c r="J232" s="270"/>
      <c r="K232" s="270"/>
      <c r="L232" s="274"/>
      <c r="M232" s="275"/>
      <c r="N232" s="276"/>
      <c r="O232" s="276"/>
      <c r="P232" s="276"/>
      <c r="Q232" s="276"/>
      <c r="R232" s="276"/>
      <c r="S232" s="276"/>
      <c r="T232" s="277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78" t="s">
        <v>214</v>
      </c>
      <c r="AU232" s="278" t="s">
        <v>96</v>
      </c>
      <c r="AV232" s="14" t="s">
        <v>81</v>
      </c>
      <c r="AW232" s="14" t="s">
        <v>31</v>
      </c>
      <c r="AX232" s="14" t="s">
        <v>76</v>
      </c>
      <c r="AY232" s="278" t="s">
        <v>201</v>
      </c>
    </row>
    <row r="233" s="14" customFormat="1">
      <c r="A233" s="14"/>
      <c r="B233" s="269"/>
      <c r="C233" s="270"/>
      <c r="D233" s="252" t="s">
        <v>214</v>
      </c>
      <c r="E233" s="271" t="s">
        <v>1</v>
      </c>
      <c r="F233" s="272" t="s">
        <v>324</v>
      </c>
      <c r="G233" s="270"/>
      <c r="H233" s="271" t="s">
        <v>1</v>
      </c>
      <c r="I233" s="273"/>
      <c r="J233" s="270"/>
      <c r="K233" s="270"/>
      <c r="L233" s="274"/>
      <c r="M233" s="275"/>
      <c r="N233" s="276"/>
      <c r="O233" s="276"/>
      <c r="P233" s="276"/>
      <c r="Q233" s="276"/>
      <c r="R233" s="276"/>
      <c r="S233" s="276"/>
      <c r="T233" s="277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78" t="s">
        <v>214</v>
      </c>
      <c r="AU233" s="278" t="s">
        <v>96</v>
      </c>
      <c r="AV233" s="14" t="s">
        <v>81</v>
      </c>
      <c r="AW233" s="14" t="s">
        <v>31</v>
      </c>
      <c r="AX233" s="14" t="s">
        <v>76</v>
      </c>
      <c r="AY233" s="278" t="s">
        <v>201</v>
      </c>
    </row>
    <row r="234" s="14" customFormat="1">
      <c r="A234" s="14"/>
      <c r="B234" s="269"/>
      <c r="C234" s="270"/>
      <c r="D234" s="252" t="s">
        <v>214</v>
      </c>
      <c r="E234" s="271" t="s">
        <v>1</v>
      </c>
      <c r="F234" s="272" t="s">
        <v>325</v>
      </c>
      <c r="G234" s="270"/>
      <c r="H234" s="271" t="s">
        <v>1</v>
      </c>
      <c r="I234" s="273"/>
      <c r="J234" s="270"/>
      <c r="K234" s="270"/>
      <c r="L234" s="274"/>
      <c r="M234" s="275"/>
      <c r="N234" s="276"/>
      <c r="O234" s="276"/>
      <c r="P234" s="276"/>
      <c r="Q234" s="276"/>
      <c r="R234" s="276"/>
      <c r="S234" s="276"/>
      <c r="T234" s="277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78" t="s">
        <v>214</v>
      </c>
      <c r="AU234" s="278" t="s">
        <v>96</v>
      </c>
      <c r="AV234" s="14" t="s">
        <v>81</v>
      </c>
      <c r="AW234" s="14" t="s">
        <v>31</v>
      </c>
      <c r="AX234" s="14" t="s">
        <v>76</v>
      </c>
      <c r="AY234" s="278" t="s">
        <v>201</v>
      </c>
    </row>
    <row r="235" s="13" customFormat="1">
      <c r="A235" s="13"/>
      <c r="B235" s="258"/>
      <c r="C235" s="259"/>
      <c r="D235" s="252" t="s">
        <v>214</v>
      </c>
      <c r="E235" s="261" t="s">
        <v>1</v>
      </c>
      <c r="F235" s="279" t="s">
        <v>104</v>
      </c>
      <c r="G235" s="259"/>
      <c r="H235" s="262">
        <v>12.537000000000001</v>
      </c>
      <c r="I235" s="263"/>
      <c r="J235" s="259"/>
      <c r="K235" s="259"/>
      <c r="L235" s="264"/>
      <c r="M235" s="265"/>
      <c r="N235" s="266"/>
      <c r="O235" s="266"/>
      <c r="P235" s="266"/>
      <c r="Q235" s="266"/>
      <c r="R235" s="266"/>
      <c r="S235" s="266"/>
      <c r="T235" s="26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68" t="s">
        <v>214</v>
      </c>
      <c r="AU235" s="268" t="s">
        <v>96</v>
      </c>
      <c r="AV235" s="13" t="s">
        <v>96</v>
      </c>
      <c r="AW235" s="13" t="s">
        <v>31</v>
      </c>
      <c r="AX235" s="13" t="s">
        <v>81</v>
      </c>
      <c r="AY235" s="268" t="s">
        <v>201</v>
      </c>
    </row>
    <row r="236" s="2" customFormat="1" ht="24.15" customHeight="1">
      <c r="A236" s="40"/>
      <c r="B236" s="41"/>
      <c r="C236" s="239" t="s">
        <v>326</v>
      </c>
      <c r="D236" s="239" t="s">
        <v>204</v>
      </c>
      <c r="E236" s="240" t="s">
        <v>327</v>
      </c>
      <c r="F236" s="241" t="s">
        <v>328</v>
      </c>
      <c r="G236" s="242" t="s">
        <v>207</v>
      </c>
      <c r="H236" s="243">
        <v>17.899999999999999</v>
      </c>
      <c r="I236" s="244"/>
      <c r="J236" s="245">
        <f>ROUND(I236*H236,2)</f>
        <v>0</v>
      </c>
      <c r="K236" s="246"/>
      <c r="L236" s="43"/>
      <c r="M236" s="247" t="s">
        <v>1</v>
      </c>
      <c r="N236" s="248" t="s">
        <v>41</v>
      </c>
      <c r="O236" s="93"/>
      <c r="P236" s="249">
        <f>O236*H236</f>
        <v>0</v>
      </c>
      <c r="Q236" s="249">
        <v>0</v>
      </c>
      <c r="R236" s="249">
        <f>Q236*H236</f>
        <v>0</v>
      </c>
      <c r="S236" s="249">
        <v>0.034000000000000002</v>
      </c>
      <c r="T236" s="250">
        <f>S236*H236</f>
        <v>0.60860000000000003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51" t="s">
        <v>208</v>
      </c>
      <c r="AT236" s="251" t="s">
        <v>204</v>
      </c>
      <c r="AU236" s="251" t="s">
        <v>96</v>
      </c>
      <c r="AY236" s="17" t="s">
        <v>201</v>
      </c>
      <c r="BE236" s="140">
        <f>IF(N236="základní",J236,0)</f>
        <v>0</v>
      </c>
      <c r="BF236" s="140">
        <f>IF(N236="snížená",J236,0)</f>
        <v>0</v>
      </c>
      <c r="BG236" s="140">
        <f>IF(N236="zákl. přenesená",J236,0)</f>
        <v>0</v>
      </c>
      <c r="BH236" s="140">
        <f>IF(N236="sníž. přenesená",J236,0)</f>
        <v>0</v>
      </c>
      <c r="BI236" s="140">
        <f>IF(N236="nulová",J236,0)</f>
        <v>0</v>
      </c>
      <c r="BJ236" s="17" t="s">
        <v>81</v>
      </c>
      <c r="BK236" s="140">
        <f>ROUND(I236*H236,2)</f>
        <v>0</v>
      </c>
      <c r="BL236" s="17" t="s">
        <v>208</v>
      </c>
      <c r="BM236" s="251" t="s">
        <v>329</v>
      </c>
    </row>
    <row r="237" s="2" customFormat="1">
      <c r="A237" s="40"/>
      <c r="B237" s="41"/>
      <c r="C237" s="42"/>
      <c r="D237" s="252" t="s">
        <v>210</v>
      </c>
      <c r="E237" s="42"/>
      <c r="F237" s="253" t="s">
        <v>330</v>
      </c>
      <c r="G237" s="42"/>
      <c r="H237" s="42"/>
      <c r="I237" s="208"/>
      <c r="J237" s="42"/>
      <c r="K237" s="42"/>
      <c r="L237" s="43"/>
      <c r="M237" s="254"/>
      <c r="N237" s="255"/>
      <c r="O237" s="93"/>
      <c r="P237" s="93"/>
      <c r="Q237" s="93"/>
      <c r="R237" s="93"/>
      <c r="S237" s="93"/>
      <c r="T237" s="94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7" t="s">
        <v>210</v>
      </c>
      <c r="AU237" s="17" t="s">
        <v>96</v>
      </c>
    </row>
    <row r="238" s="2" customFormat="1">
      <c r="A238" s="40"/>
      <c r="B238" s="41"/>
      <c r="C238" s="42"/>
      <c r="D238" s="256" t="s">
        <v>212</v>
      </c>
      <c r="E238" s="42"/>
      <c r="F238" s="257" t="s">
        <v>331</v>
      </c>
      <c r="G238" s="42"/>
      <c r="H238" s="42"/>
      <c r="I238" s="208"/>
      <c r="J238" s="42"/>
      <c r="K238" s="42"/>
      <c r="L238" s="43"/>
      <c r="M238" s="254"/>
      <c r="N238" s="255"/>
      <c r="O238" s="93"/>
      <c r="P238" s="93"/>
      <c r="Q238" s="93"/>
      <c r="R238" s="93"/>
      <c r="S238" s="93"/>
      <c r="T238" s="94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7" t="s">
        <v>212</v>
      </c>
      <c r="AU238" s="17" t="s">
        <v>96</v>
      </c>
    </row>
    <row r="239" s="13" customFormat="1">
      <c r="A239" s="13"/>
      <c r="B239" s="258"/>
      <c r="C239" s="259"/>
      <c r="D239" s="252" t="s">
        <v>214</v>
      </c>
      <c r="E239" s="260" t="s">
        <v>1</v>
      </c>
      <c r="F239" s="261" t="s">
        <v>332</v>
      </c>
      <c r="G239" s="259"/>
      <c r="H239" s="262">
        <v>17.899999999999999</v>
      </c>
      <c r="I239" s="263"/>
      <c r="J239" s="259"/>
      <c r="K239" s="259"/>
      <c r="L239" s="264"/>
      <c r="M239" s="265"/>
      <c r="N239" s="266"/>
      <c r="O239" s="266"/>
      <c r="P239" s="266"/>
      <c r="Q239" s="266"/>
      <c r="R239" s="266"/>
      <c r="S239" s="266"/>
      <c r="T239" s="267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68" t="s">
        <v>214</v>
      </c>
      <c r="AU239" s="268" t="s">
        <v>96</v>
      </c>
      <c r="AV239" s="13" t="s">
        <v>96</v>
      </c>
      <c r="AW239" s="13" t="s">
        <v>31</v>
      </c>
      <c r="AX239" s="13" t="s">
        <v>81</v>
      </c>
      <c r="AY239" s="268" t="s">
        <v>201</v>
      </c>
    </row>
    <row r="240" s="12" customFormat="1" ht="22.8" customHeight="1">
      <c r="A240" s="12"/>
      <c r="B240" s="223"/>
      <c r="C240" s="224"/>
      <c r="D240" s="225" t="s">
        <v>75</v>
      </c>
      <c r="E240" s="237" t="s">
        <v>333</v>
      </c>
      <c r="F240" s="237" t="s">
        <v>334</v>
      </c>
      <c r="G240" s="224"/>
      <c r="H240" s="224"/>
      <c r="I240" s="227"/>
      <c r="J240" s="238">
        <f>BK240</f>
        <v>0</v>
      </c>
      <c r="K240" s="224"/>
      <c r="L240" s="229"/>
      <c r="M240" s="230"/>
      <c r="N240" s="231"/>
      <c r="O240" s="231"/>
      <c r="P240" s="232">
        <f>SUM(P241:P255)</f>
        <v>0</v>
      </c>
      <c r="Q240" s="231"/>
      <c r="R240" s="232">
        <f>SUM(R241:R255)</f>
        <v>0</v>
      </c>
      <c r="S240" s="231"/>
      <c r="T240" s="233">
        <f>SUM(T241:T255)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34" t="s">
        <v>81</v>
      </c>
      <c r="AT240" s="235" t="s">
        <v>75</v>
      </c>
      <c r="AU240" s="235" t="s">
        <v>81</v>
      </c>
      <c r="AY240" s="234" t="s">
        <v>201</v>
      </c>
      <c r="BK240" s="236">
        <f>SUM(BK241:BK255)</f>
        <v>0</v>
      </c>
    </row>
    <row r="241" s="2" customFormat="1" ht="24.15" customHeight="1">
      <c r="A241" s="40"/>
      <c r="B241" s="41"/>
      <c r="C241" s="239" t="s">
        <v>335</v>
      </c>
      <c r="D241" s="239" t="s">
        <v>204</v>
      </c>
      <c r="E241" s="240" t="s">
        <v>336</v>
      </c>
      <c r="F241" s="241" t="s">
        <v>337</v>
      </c>
      <c r="G241" s="242" t="s">
        <v>338</v>
      </c>
      <c r="H241" s="243">
        <v>377.86599999999999</v>
      </c>
      <c r="I241" s="244"/>
      <c r="J241" s="245">
        <f>ROUND(I241*H241,2)</f>
        <v>0</v>
      </c>
      <c r="K241" s="246"/>
      <c r="L241" s="43"/>
      <c r="M241" s="247" t="s">
        <v>1</v>
      </c>
      <c r="N241" s="248" t="s">
        <v>41</v>
      </c>
      <c r="O241" s="93"/>
      <c r="P241" s="249">
        <f>O241*H241</f>
        <v>0</v>
      </c>
      <c r="Q241" s="249">
        <v>0</v>
      </c>
      <c r="R241" s="249">
        <f>Q241*H241</f>
        <v>0</v>
      </c>
      <c r="S241" s="249">
        <v>0</v>
      </c>
      <c r="T241" s="250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51" t="s">
        <v>208</v>
      </c>
      <c r="AT241" s="251" t="s">
        <v>204</v>
      </c>
      <c r="AU241" s="251" t="s">
        <v>96</v>
      </c>
      <c r="AY241" s="17" t="s">
        <v>201</v>
      </c>
      <c r="BE241" s="140">
        <f>IF(N241="základní",J241,0)</f>
        <v>0</v>
      </c>
      <c r="BF241" s="140">
        <f>IF(N241="snížená",J241,0)</f>
        <v>0</v>
      </c>
      <c r="BG241" s="140">
        <f>IF(N241="zákl. přenesená",J241,0)</f>
        <v>0</v>
      </c>
      <c r="BH241" s="140">
        <f>IF(N241="sníž. přenesená",J241,0)</f>
        <v>0</v>
      </c>
      <c r="BI241" s="140">
        <f>IF(N241="nulová",J241,0)</f>
        <v>0</v>
      </c>
      <c r="BJ241" s="17" t="s">
        <v>81</v>
      </c>
      <c r="BK241" s="140">
        <f>ROUND(I241*H241,2)</f>
        <v>0</v>
      </c>
      <c r="BL241" s="17" t="s">
        <v>208</v>
      </c>
      <c r="BM241" s="251" t="s">
        <v>339</v>
      </c>
    </row>
    <row r="242" s="2" customFormat="1">
      <c r="A242" s="40"/>
      <c r="B242" s="41"/>
      <c r="C242" s="42"/>
      <c r="D242" s="252" t="s">
        <v>210</v>
      </c>
      <c r="E242" s="42"/>
      <c r="F242" s="253" t="s">
        <v>340</v>
      </c>
      <c r="G242" s="42"/>
      <c r="H242" s="42"/>
      <c r="I242" s="208"/>
      <c r="J242" s="42"/>
      <c r="K242" s="42"/>
      <c r="L242" s="43"/>
      <c r="M242" s="254"/>
      <c r="N242" s="255"/>
      <c r="O242" s="93"/>
      <c r="P242" s="93"/>
      <c r="Q242" s="93"/>
      <c r="R242" s="93"/>
      <c r="S242" s="93"/>
      <c r="T242" s="94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7" t="s">
        <v>210</v>
      </c>
      <c r="AU242" s="17" t="s">
        <v>96</v>
      </c>
    </row>
    <row r="243" s="2" customFormat="1">
      <c r="A243" s="40"/>
      <c r="B243" s="41"/>
      <c r="C243" s="42"/>
      <c r="D243" s="256" t="s">
        <v>212</v>
      </c>
      <c r="E243" s="42"/>
      <c r="F243" s="257" t="s">
        <v>341</v>
      </c>
      <c r="G243" s="42"/>
      <c r="H243" s="42"/>
      <c r="I243" s="208"/>
      <c r="J243" s="42"/>
      <c r="K243" s="42"/>
      <c r="L243" s="43"/>
      <c r="M243" s="254"/>
      <c r="N243" s="255"/>
      <c r="O243" s="93"/>
      <c r="P243" s="93"/>
      <c r="Q243" s="93"/>
      <c r="R243" s="93"/>
      <c r="S243" s="93"/>
      <c r="T243" s="94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7" t="s">
        <v>212</v>
      </c>
      <c r="AU243" s="17" t="s">
        <v>96</v>
      </c>
    </row>
    <row r="244" s="2" customFormat="1" ht="24.15" customHeight="1">
      <c r="A244" s="40"/>
      <c r="B244" s="41"/>
      <c r="C244" s="239" t="s">
        <v>342</v>
      </c>
      <c r="D244" s="239" t="s">
        <v>204</v>
      </c>
      <c r="E244" s="240" t="s">
        <v>343</v>
      </c>
      <c r="F244" s="241" t="s">
        <v>344</v>
      </c>
      <c r="G244" s="242" t="s">
        <v>338</v>
      </c>
      <c r="H244" s="243">
        <v>377.86599999999999</v>
      </c>
      <c r="I244" s="244"/>
      <c r="J244" s="245">
        <f>ROUND(I244*H244,2)</f>
        <v>0</v>
      </c>
      <c r="K244" s="246"/>
      <c r="L244" s="43"/>
      <c r="M244" s="247" t="s">
        <v>1</v>
      </c>
      <c r="N244" s="248" t="s">
        <v>41</v>
      </c>
      <c r="O244" s="93"/>
      <c r="P244" s="249">
        <f>O244*H244</f>
        <v>0</v>
      </c>
      <c r="Q244" s="249">
        <v>0</v>
      </c>
      <c r="R244" s="249">
        <f>Q244*H244</f>
        <v>0</v>
      </c>
      <c r="S244" s="249">
        <v>0</v>
      </c>
      <c r="T244" s="250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51" t="s">
        <v>208</v>
      </c>
      <c r="AT244" s="251" t="s">
        <v>204</v>
      </c>
      <c r="AU244" s="251" t="s">
        <v>96</v>
      </c>
      <c r="AY244" s="17" t="s">
        <v>201</v>
      </c>
      <c r="BE244" s="140">
        <f>IF(N244="základní",J244,0)</f>
        <v>0</v>
      </c>
      <c r="BF244" s="140">
        <f>IF(N244="snížená",J244,0)</f>
        <v>0</v>
      </c>
      <c r="BG244" s="140">
        <f>IF(N244="zákl. přenesená",J244,0)</f>
        <v>0</v>
      </c>
      <c r="BH244" s="140">
        <f>IF(N244="sníž. přenesená",J244,0)</f>
        <v>0</v>
      </c>
      <c r="BI244" s="140">
        <f>IF(N244="nulová",J244,0)</f>
        <v>0</v>
      </c>
      <c r="BJ244" s="17" t="s">
        <v>81</v>
      </c>
      <c r="BK244" s="140">
        <f>ROUND(I244*H244,2)</f>
        <v>0</v>
      </c>
      <c r="BL244" s="17" t="s">
        <v>208</v>
      </c>
      <c r="BM244" s="251" t="s">
        <v>345</v>
      </c>
    </row>
    <row r="245" s="2" customFormat="1">
      <c r="A245" s="40"/>
      <c r="B245" s="41"/>
      <c r="C245" s="42"/>
      <c r="D245" s="252" t="s">
        <v>210</v>
      </c>
      <c r="E245" s="42"/>
      <c r="F245" s="253" t="s">
        <v>346</v>
      </c>
      <c r="G245" s="42"/>
      <c r="H245" s="42"/>
      <c r="I245" s="208"/>
      <c r="J245" s="42"/>
      <c r="K245" s="42"/>
      <c r="L245" s="43"/>
      <c r="M245" s="254"/>
      <c r="N245" s="255"/>
      <c r="O245" s="93"/>
      <c r="P245" s="93"/>
      <c r="Q245" s="93"/>
      <c r="R245" s="93"/>
      <c r="S245" s="93"/>
      <c r="T245" s="94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7" t="s">
        <v>210</v>
      </c>
      <c r="AU245" s="17" t="s">
        <v>96</v>
      </c>
    </row>
    <row r="246" s="2" customFormat="1">
      <c r="A246" s="40"/>
      <c r="B246" s="41"/>
      <c r="C246" s="42"/>
      <c r="D246" s="256" t="s">
        <v>212</v>
      </c>
      <c r="E246" s="42"/>
      <c r="F246" s="257" t="s">
        <v>347</v>
      </c>
      <c r="G246" s="42"/>
      <c r="H246" s="42"/>
      <c r="I246" s="208"/>
      <c r="J246" s="42"/>
      <c r="K246" s="42"/>
      <c r="L246" s="43"/>
      <c r="M246" s="254"/>
      <c r="N246" s="255"/>
      <c r="O246" s="93"/>
      <c r="P246" s="93"/>
      <c r="Q246" s="93"/>
      <c r="R246" s="93"/>
      <c r="S246" s="93"/>
      <c r="T246" s="94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7" t="s">
        <v>212</v>
      </c>
      <c r="AU246" s="17" t="s">
        <v>96</v>
      </c>
    </row>
    <row r="247" s="2" customFormat="1" ht="24.15" customHeight="1">
      <c r="A247" s="40"/>
      <c r="B247" s="41"/>
      <c r="C247" s="239" t="s">
        <v>348</v>
      </c>
      <c r="D247" s="239" t="s">
        <v>204</v>
      </c>
      <c r="E247" s="240" t="s">
        <v>349</v>
      </c>
      <c r="F247" s="241" t="s">
        <v>350</v>
      </c>
      <c r="G247" s="242" t="s">
        <v>338</v>
      </c>
      <c r="H247" s="243">
        <v>4156.5259999999998</v>
      </c>
      <c r="I247" s="244"/>
      <c r="J247" s="245">
        <f>ROUND(I247*H247,2)</f>
        <v>0</v>
      </c>
      <c r="K247" s="246"/>
      <c r="L247" s="43"/>
      <c r="M247" s="247" t="s">
        <v>1</v>
      </c>
      <c r="N247" s="248" t="s">
        <v>41</v>
      </c>
      <c r="O247" s="93"/>
      <c r="P247" s="249">
        <f>O247*H247</f>
        <v>0</v>
      </c>
      <c r="Q247" s="249">
        <v>0</v>
      </c>
      <c r="R247" s="249">
        <f>Q247*H247</f>
        <v>0</v>
      </c>
      <c r="S247" s="249">
        <v>0</v>
      </c>
      <c r="T247" s="250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51" t="s">
        <v>208</v>
      </c>
      <c r="AT247" s="251" t="s">
        <v>204</v>
      </c>
      <c r="AU247" s="251" t="s">
        <v>96</v>
      </c>
      <c r="AY247" s="17" t="s">
        <v>201</v>
      </c>
      <c r="BE247" s="140">
        <f>IF(N247="základní",J247,0)</f>
        <v>0</v>
      </c>
      <c r="BF247" s="140">
        <f>IF(N247="snížená",J247,0)</f>
        <v>0</v>
      </c>
      <c r="BG247" s="140">
        <f>IF(N247="zákl. přenesená",J247,0)</f>
        <v>0</v>
      </c>
      <c r="BH247" s="140">
        <f>IF(N247="sníž. přenesená",J247,0)</f>
        <v>0</v>
      </c>
      <c r="BI247" s="140">
        <f>IF(N247="nulová",J247,0)</f>
        <v>0</v>
      </c>
      <c r="BJ247" s="17" t="s">
        <v>81</v>
      </c>
      <c r="BK247" s="140">
        <f>ROUND(I247*H247,2)</f>
        <v>0</v>
      </c>
      <c r="BL247" s="17" t="s">
        <v>208</v>
      </c>
      <c r="BM247" s="251" t="s">
        <v>351</v>
      </c>
    </row>
    <row r="248" s="2" customFormat="1">
      <c r="A248" s="40"/>
      <c r="B248" s="41"/>
      <c r="C248" s="42"/>
      <c r="D248" s="252" t="s">
        <v>210</v>
      </c>
      <c r="E248" s="42"/>
      <c r="F248" s="253" t="s">
        <v>352</v>
      </c>
      <c r="G248" s="42"/>
      <c r="H248" s="42"/>
      <c r="I248" s="208"/>
      <c r="J248" s="42"/>
      <c r="K248" s="42"/>
      <c r="L248" s="43"/>
      <c r="M248" s="254"/>
      <c r="N248" s="255"/>
      <c r="O248" s="93"/>
      <c r="P248" s="93"/>
      <c r="Q248" s="93"/>
      <c r="R248" s="93"/>
      <c r="S248" s="93"/>
      <c r="T248" s="94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7" t="s">
        <v>210</v>
      </c>
      <c r="AU248" s="17" t="s">
        <v>96</v>
      </c>
    </row>
    <row r="249" s="2" customFormat="1">
      <c r="A249" s="40"/>
      <c r="B249" s="41"/>
      <c r="C249" s="42"/>
      <c r="D249" s="256" t="s">
        <v>212</v>
      </c>
      <c r="E249" s="42"/>
      <c r="F249" s="257" t="s">
        <v>353</v>
      </c>
      <c r="G249" s="42"/>
      <c r="H249" s="42"/>
      <c r="I249" s="208"/>
      <c r="J249" s="42"/>
      <c r="K249" s="42"/>
      <c r="L249" s="43"/>
      <c r="M249" s="254"/>
      <c r="N249" s="255"/>
      <c r="O249" s="93"/>
      <c r="P249" s="93"/>
      <c r="Q249" s="93"/>
      <c r="R249" s="93"/>
      <c r="S249" s="93"/>
      <c r="T249" s="94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7" t="s">
        <v>212</v>
      </c>
      <c r="AU249" s="17" t="s">
        <v>96</v>
      </c>
    </row>
    <row r="250" s="2" customFormat="1">
      <c r="A250" s="40"/>
      <c r="B250" s="41"/>
      <c r="C250" s="42"/>
      <c r="D250" s="252" t="s">
        <v>354</v>
      </c>
      <c r="E250" s="42"/>
      <c r="F250" s="291" t="s">
        <v>355</v>
      </c>
      <c r="G250" s="42"/>
      <c r="H250" s="42"/>
      <c r="I250" s="208"/>
      <c r="J250" s="42"/>
      <c r="K250" s="42"/>
      <c r="L250" s="43"/>
      <c r="M250" s="254"/>
      <c r="N250" s="255"/>
      <c r="O250" s="93"/>
      <c r="P250" s="93"/>
      <c r="Q250" s="93"/>
      <c r="R250" s="93"/>
      <c r="S250" s="93"/>
      <c r="T250" s="94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7" t="s">
        <v>354</v>
      </c>
      <c r="AU250" s="17" t="s">
        <v>96</v>
      </c>
    </row>
    <row r="251" s="13" customFormat="1">
      <c r="A251" s="13"/>
      <c r="B251" s="258"/>
      <c r="C251" s="259"/>
      <c r="D251" s="252" t="s">
        <v>214</v>
      </c>
      <c r="E251" s="259"/>
      <c r="F251" s="261" t="s">
        <v>356</v>
      </c>
      <c r="G251" s="259"/>
      <c r="H251" s="262">
        <v>4156.5259999999998</v>
      </c>
      <c r="I251" s="263"/>
      <c r="J251" s="259"/>
      <c r="K251" s="259"/>
      <c r="L251" s="264"/>
      <c r="M251" s="265"/>
      <c r="N251" s="266"/>
      <c r="O251" s="266"/>
      <c r="P251" s="266"/>
      <c r="Q251" s="266"/>
      <c r="R251" s="266"/>
      <c r="S251" s="266"/>
      <c r="T251" s="26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68" t="s">
        <v>214</v>
      </c>
      <c r="AU251" s="268" t="s">
        <v>96</v>
      </c>
      <c r="AV251" s="13" t="s">
        <v>96</v>
      </c>
      <c r="AW251" s="13" t="s">
        <v>4</v>
      </c>
      <c r="AX251" s="13" t="s">
        <v>81</v>
      </c>
      <c r="AY251" s="268" t="s">
        <v>201</v>
      </c>
    </row>
    <row r="252" s="2" customFormat="1" ht="44.25" customHeight="1">
      <c r="A252" s="40"/>
      <c r="B252" s="41"/>
      <c r="C252" s="239" t="s">
        <v>357</v>
      </c>
      <c r="D252" s="239" t="s">
        <v>204</v>
      </c>
      <c r="E252" s="240" t="s">
        <v>358</v>
      </c>
      <c r="F252" s="241" t="s">
        <v>359</v>
      </c>
      <c r="G252" s="242" t="s">
        <v>338</v>
      </c>
      <c r="H252" s="243">
        <v>377.86599999999999</v>
      </c>
      <c r="I252" s="244"/>
      <c r="J252" s="245">
        <f>ROUND(I252*H252,2)</f>
        <v>0</v>
      </c>
      <c r="K252" s="246"/>
      <c r="L252" s="43"/>
      <c r="M252" s="247" t="s">
        <v>1</v>
      </c>
      <c r="N252" s="248" t="s">
        <v>41</v>
      </c>
      <c r="O252" s="93"/>
      <c r="P252" s="249">
        <f>O252*H252</f>
        <v>0</v>
      </c>
      <c r="Q252" s="249">
        <v>0</v>
      </c>
      <c r="R252" s="249">
        <f>Q252*H252</f>
        <v>0</v>
      </c>
      <c r="S252" s="249">
        <v>0</v>
      </c>
      <c r="T252" s="250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51" t="s">
        <v>208</v>
      </c>
      <c r="AT252" s="251" t="s">
        <v>204</v>
      </c>
      <c r="AU252" s="251" t="s">
        <v>96</v>
      </c>
      <c r="AY252" s="17" t="s">
        <v>201</v>
      </c>
      <c r="BE252" s="140">
        <f>IF(N252="základní",J252,0)</f>
        <v>0</v>
      </c>
      <c r="BF252" s="140">
        <f>IF(N252="snížená",J252,0)</f>
        <v>0</v>
      </c>
      <c r="BG252" s="140">
        <f>IF(N252="zákl. přenesená",J252,0)</f>
        <v>0</v>
      </c>
      <c r="BH252" s="140">
        <f>IF(N252="sníž. přenesená",J252,0)</f>
        <v>0</v>
      </c>
      <c r="BI252" s="140">
        <f>IF(N252="nulová",J252,0)</f>
        <v>0</v>
      </c>
      <c r="BJ252" s="17" t="s">
        <v>81</v>
      </c>
      <c r="BK252" s="140">
        <f>ROUND(I252*H252,2)</f>
        <v>0</v>
      </c>
      <c r="BL252" s="17" t="s">
        <v>208</v>
      </c>
      <c r="BM252" s="251" t="s">
        <v>360</v>
      </c>
    </row>
    <row r="253" s="2" customFormat="1">
      <c r="A253" s="40"/>
      <c r="B253" s="41"/>
      <c r="C253" s="42"/>
      <c r="D253" s="252" t="s">
        <v>210</v>
      </c>
      <c r="E253" s="42"/>
      <c r="F253" s="253" t="s">
        <v>361</v>
      </c>
      <c r="G253" s="42"/>
      <c r="H253" s="42"/>
      <c r="I253" s="208"/>
      <c r="J253" s="42"/>
      <c r="K253" s="42"/>
      <c r="L253" s="43"/>
      <c r="M253" s="254"/>
      <c r="N253" s="255"/>
      <c r="O253" s="93"/>
      <c r="P253" s="93"/>
      <c r="Q253" s="93"/>
      <c r="R253" s="93"/>
      <c r="S253" s="93"/>
      <c r="T253" s="94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7" t="s">
        <v>210</v>
      </c>
      <c r="AU253" s="17" t="s">
        <v>96</v>
      </c>
    </row>
    <row r="254" s="2" customFormat="1">
      <c r="A254" s="40"/>
      <c r="B254" s="41"/>
      <c r="C254" s="42"/>
      <c r="D254" s="256" t="s">
        <v>212</v>
      </c>
      <c r="E254" s="42"/>
      <c r="F254" s="257" t="s">
        <v>362</v>
      </c>
      <c r="G254" s="42"/>
      <c r="H254" s="42"/>
      <c r="I254" s="208"/>
      <c r="J254" s="42"/>
      <c r="K254" s="42"/>
      <c r="L254" s="43"/>
      <c r="M254" s="254"/>
      <c r="N254" s="255"/>
      <c r="O254" s="93"/>
      <c r="P254" s="93"/>
      <c r="Q254" s="93"/>
      <c r="R254" s="93"/>
      <c r="S254" s="93"/>
      <c r="T254" s="94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7" t="s">
        <v>212</v>
      </c>
      <c r="AU254" s="17" t="s">
        <v>96</v>
      </c>
    </row>
    <row r="255" s="2" customFormat="1">
      <c r="A255" s="40"/>
      <c r="B255" s="41"/>
      <c r="C255" s="42"/>
      <c r="D255" s="252" t="s">
        <v>354</v>
      </c>
      <c r="E255" s="42"/>
      <c r="F255" s="291" t="s">
        <v>363</v>
      </c>
      <c r="G255" s="42"/>
      <c r="H255" s="42"/>
      <c r="I255" s="208"/>
      <c r="J255" s="42"/>
      <c r="K255" s="42"/>
      <c r="L255" s="43"/>
      <c r="M255" s="254"/>
      <c r="N255" s="255"/>
      <c r="O255" s="93"/>
      <c r="P255" s="93"/>
      <c r="Q255" s="93"/>
      <c r="R255" s="93"/>
      <c r="S255" s="93"/>
      <c r="T255" s="94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7" t="s">
        <v>354</v>
      </c>
      <c r="AU255" s="17" t="s">
        <v>96</v>
      </c>
    </row>
    <row r="256" s="12" customFormat="1" ht="25.92" customHeight="1">
      <c r="A256" s="12"/>
      <c r="B256" s="223"/>
      <c r="C256" s="224"/>
      <c r="D256" s="225" t="s">
        <v>75</v>
      </c>
      <c r="E256" s="226" t="s">
        <v>364</v>
      </c>
      <c r="F256" s="226" t="s">
        <v>365</v>
      </c>
      <c r="G256" s="224"/>
      <c r="H256" s="224"/>
      <c r="I256" s="227"/>
      <c r="J256" s="228">
        <f>BK256</f>
        <v>0</v>
      </c>
      <c r="K256" s="224"/>
      <c r="L256" s="229"/>
      <c r="M256" s="230"/>
      <c r="N256" s="231"/>
      <c r="O256" s="231"/>
      <c r="P256" s="232">
        <f>P257+P264+P271+P310+P332+P342</f>
        <v>0</v>
      </c>
      <c r="Q256" s="231"/>
      <c r="R256" s="232">
        <f>R257+R264+R271+R310+R332+R342</f>
        <v>0</v>
      </c>
      <c r="S256" s="231"/>
      <c r="T256" s="233">
        <f>T257+T264+T271+T310+T332+T342</f>
        <v>25.914304150000003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34" t="s">
        <v>96</v>
      </c>
      <c r="AT256" s="235" t="s">
        <v>75</v>
      </c>
      <c r="AU256" s="235" t="s">
        <v>76</v>
      </c>
      <c r="AY256" s="234" t="s">
        <v>201</v>
      </c>
      <c r="BK256" s="236">
        <f>BK257+BK264+BK271+BK310+BK332+BK342</f>
        <v>0</v>
      </c>
    </row>
    <row r="257" s="12" customFormat="1" ht="22.8" customHeight="1">
      <c r="A257" s="12"/>
      <c r="B257" s="223"/>
      <c r="C257" s="224"/>
      <c r="D257" s="225" t="s">
        <v>75</v>
      </c>
      <c r="E257" s="237" t="s">
        <v>366</v>
      </c>
      <c r="F257" s="237" t="s">
        <v>367</v>
      </c>
      <c r="G257" s="224"/>
      <c r="H257" s="224"/>
      <c r="I257" s="227"/>
      <c r="J257" s="238">
        <f>BK257</f>
        <v>0</v>
      </c>
      <c r="K257" s="224"/>
      <c r="L257" s="229"/>
      <c r="M257" s="230"/>
      <c r="N257" s="231"/>
      <c r="O257" s="231"/>
      <c r="P257" s="232">
        <f>SUM(P258:P263)</f>
        <v>0</v>
      </c>
      <c r="Q257" s="231"/>
      <c r="R257" s="232">
        <f>SUM(R258:R263)</f>
        <v>0</v>
      </c>
      <c r="S257" s="231"/>
      <c r="T257" s="233">
        <f>SUM(T258:T263)</f>
        <v>0.80080649999999987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34" t="s">
        <v>96</v>
      </c>
      <c r="AT257" s="235" t="s">
        <v>75</v>
      </c>
      <c r="AU257" s="235" t="s">
        <v>81</v>
      </c>
      <c r="AY257" s="234" t="s">
        <v>201</v>
      </c>
      <c r="BK257" s="236">
        <f>SUM(BK258:BK263)</f>
        <v>0</v>
      </c>
    </row>
    <row r="258" s="2" customFormat="1" ht="33" customHeight="1">
      <c r="A258" s="40"/>
      <c r="B258" s="41"/>
      <c r="C258" s="239" t="s">
        <v>368</v>
      </c>
      <c r="D258" s="239" t="s">
        <v>204</v>
      </c>
      <c r="E258" s="240" t="s">
        <v>369</v>
      </c>
      <c r="F258" s="241" t="s">
        <v>370</v>
      </c>
      <c r="G258" s="242" t="s">
        <v>207</v>
      </c>
      <c r="H258" s="243">
        <v>94.769999999999996</v>
      </c>
      <c r="I258" s="244"/>
      <c r="J258" s="245">
        <f>ROUND(I258*H258,2)</f>
        <v>0</v>
      </c>
      <c r="K258" s="246"/>
      <c r="L258" s="43"/>
      <c r="M258" s="247" t="s">
        <v>1</v>
      </c>
      <c r="N258" s="248" t="s">
        <v>41</v>
      </c>
      <c r="O258" s="93"/>
      <c r="P258" s="249">
        <f>O258*H258</f>
        <v>0</v>
      </c>
      <c r="Q258" s="249">
        <v>0</v>
      </c>
      <c r="R258" s="249">
        <f>Q258*H258</f>
        <v>0</v>
      </c>
      <c r="S258" s="249">
        <v>0.0084499999999999992</v>
      </c>
      <c r="T258" s="250">
        <f>S258*H258</f>
        <v>0.80080649999999987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51" t="s">
        <v>273</v>
      </c>
      <c r="AT258" s="251" t="s">
        <v>204</v>
      </c>
      <c r="AU258" s="251" t="s">
        <v>96</v>
      </c>
      <c r="AY258" s="17" t="s">
        <v>201</v>
      </c>
      <c r="BE258" s="140">
        <f>IF(N258="základní",J258,0)</f>
        <v>0</v>
      </c>
      <c r="BF258" s="140">
        <f>IF(N258="snížená",J258,0)</f>
        <v>0</v>
      </c>
      <c r="BG258" s="140">
        <f>IF(N258="zákl. přenesená",J258,0)</f>
        <v>0</v>
      </c>
      <c r="BH258" s="140">
        <f>IF(N258="sníž. přenesená",J258,0)</f>
        <v>0</v>
      </c>
      <c r="BI258" s="140">
        <f>IF(N258="nulová",J258,0)</f>
        <v>0</v>
      </c>
      <c r="BJ258" s="17" t="s">
        <v>81</v>
      </c>
      <c r="BK258" s="140">
        <f>ROUND(I258*H258,2)</f>
        <v>0</v>
      </c>
      <c r="BL258" s="17" t="s">
        <v>273</v>
      </c>
      <c r="BM258" s="251" t="s">
        <v>371</v>
      </c>
    </row>
    <row r="259" s="2" customFormat="1">
      <c r="A259" s="40"/>
      <c r="B259" s="41"/>
      <c r="C259" s="42"/>
      <c r="D259" s="252" t="s">
        <v>210</v>
      </c>
      <c r="E259" s="42"/>
      <c r="F259" s="253" t="s">
        <v>372</v>
      </c>
      <c r="G259" s="42"/>
      <c r="H259" s="42"/>
      <c r="I259" s="208"/>
      <c r="J259" s="42"/>
      <c r="K259" s="42"/>
      <c r="L259" s="43"/>
      <c r="M259" s="254"/>
      <c r="N259" s="255"/>
      <c r="O259" s="93"/>
      <c r="P259" s="93"/>
      <c r="Q259" s="93"/>
      <c r="R259" s="93"/>
      <c r="S259" s="93"/>
      <c r="T259" s="94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7" t="s">
        <v>210</v>
      </c>
      <c r="AU259" s="17" t="s">
        <v>96</v>
      </c>
    </row>
    <row r="260" s="2" customFormat="1">
      <c r="A260" s="40"/>
      <c r="B260" s="41"/>
      <c r="C260" s="42"/>
      <c r="D260" s="256" t="s">
        <v>212</v>
      </c>
      <c r="E260" s="42"/>
      <c r="F260" s="257" t="s">
        <v>373</v>
      </c>
      <c r="G260" s="42"/>
      <c r="H260" s="42"/>
      <c r="I260" s="208"/>
      <c r="J260" s="42"/>
      <c r="K260" s="42"/>
      <c r="L260" s="43"/>
      <c r="M260" s="254"/>
      <c r="N260" s="255"/>
      <c r="O260" s="93"/>
      <c r="P260" s="93"/>
      <c r="Q260" s="93"/>
      <c r="R260" s="93"/>
      <c r="S260" s="93"/>
      <c r="T260" s="94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7" t="s">
        <v>212</v>
      </c>
      <c r="AU260" s="17" t="s">
        <v>96</v>
      </c>
    </row>
    <row r="261" s="14" customFormat="1">
      <c r="A261" s="14"/>
      <c r="B261" s="269"/>
      <c r="C261" s="270"/>
      <c r="D261" s="252" t="s">
        <v>214</v>
      </c>
      <c r="E261" s="271" t="s">
        <v>1</v>
      </c>
      <c r="F261" s="272" t="s">
        <v>224</v>
      </c>
      <c r="G261" s="270"/>
      <c r="H261" s="271" t="s">
        <v>1</v>
      </c>
      <c r="I261" s="273"/>
      <c r="J261" s="270"/>
      <c r="K261" s="270"/>
      <c r="L261" s="274"/>
      <c r="M261" s="275"/>
      <c r="N261" s="276"/>
      <c r="O261" s="276"/>
      <c r="P261" s="276"/>
      <c r="Q261" s="276"/>
      <c r="R261" s="276"/>
      <c r="S261" s="276"/>
      <c r="T261" s="277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78" t="s">
        <v>214</v>
      </c>
      <c r="AU261" s="278" t="s">
        <v>96</v>
      </c>
      <c r="AV261" s="14" t="s">
        <v>81</v>
      </c>
      <c r="AW261" s="14" t="s">
        <v>31</v>
      </c>
      <c r="AX261" s="14" t="s">
        <v>76</v>
      </c>
      <c r="AY261" s="278" t="s">
        <v>201</v>
      </c>
    </row>
    <row r="262" s="14" customFormat="1">
      <c r="A262" s="14"/>
      <c r="B262" s="269"/>
      <c r="C262" s="270"/>
      <c r="D262" s="252" t="s">
        <v>214</v>
      </c>
      <c r="E262" s="271" t="s">
        <v>1</v>
      </c>
      <c r="F262" s="272" t="s">
        <v>374</v>
      </c>
      <c r="G262" s="270"/>
      <c r="H262" s="271" t="s">
        <v>1</v>
      </c>
      <c r="I262" s="273"/>
      <c r="J262" s="270"/>
      <c r="K262" s="270"/>
      <c r="L262" s="274"/>
      <c r="M262" s="275"/>
      <c r="N262" s="276"/>
      <c r="O262" s="276"/>
      <c r="P262" s="276"/>
      <c r="Q262" s="276"/>
      <c r="R262" s="276"/>
      <c r="S262" s="276"/>
      <c r="T262" s="277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78" t="s">
        <v>214</v>
      </c>
      <c r="AU262" s="278" t="s">
        <v>96</v>
      </c>
      <c r="AV262" s="14" t="s">
        <v>81</v>
      </c>
      <c r="AW262" s="14" t="s">
        <v>31</v>
      </c>
      <c r="AX262" s="14" t="s">
        <v>76</v>
      </c>
      <c r="AY262" s="278" t="s">
        <v>201</v>
      </c>
    </row>
    <row r="263" s="13" customFormat="1">
      <c r="A263" s="13"/>
      <c r="B263" s="258"/>
      <c r="C263" s="259"/>
      <c r="D263" s="252" t="s">
        <v>214</v>
      </c>
      <c r="E263" s="261" t="s">
        <v>1</v>
      </c>
      <c r="F263" s="279" t="s">
        <v>149</v>
      </c>
      <c r="G263" s="259"/>
      <c r="H263" s="262">
        <v>94.769999999999996</v>
      </c>
      <c r="I263" s="263"/>
      <c r="J263" s="259"/>
      <c r="K263" s="259"/>
      <c r="L263" s="264"/>
      <c r="M263" s="265"/>
      <c r="N263" s="266"/>
      <c r="O263" s="266"/>
      <c r="P263" s="266"/>
      <c r="Q263" s="266"/>
      <c r="R263" s="266"/>
      <c r="S263" s="266"/>
      <c r="T263" s="267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68" t="s">
        <v>214</v>
      </c>
      <c r="AU263" s="268" t="s">
        <v>96</v>
      </c>
      <c r="AV263" s="13" t="s">
        <v>96</v>
      </c>
      <c r="AW263" s="13" t="s">
        <v>31</v>
      </c>
      <c r="AX263" s="13" t="s">
        <v>81</v>
      </c>
      <c r="AY263" s="268" t="s">
        <v>201</v>
      </c>
    </row>
    <row r="264" s="12" customFormat="1" ht="22.8" customHeight="1">
      <c r="A264" s="12"/>
      <c r="B264" s="223"/>
      <c r="C264" s="224"/>
      <c r="D264" s="225" t="s">
        <v>75</v>
      </c>
      <c r="E264" s="237" t="s">
        <v>375</v>
      </c>
      <c r="F264" s="237" t="s">
        <v>376</v>
      </c>
      <c r="G264" s="224"/>
      <c r="H264" s="224"/>
      <c r="I264" s="227"/>
      <c r="J264" s="238">
        <f>BK264</f>
        <v>0</v>
      </c>
      <c r="K264" s="224"/>
      <c r="L264" s="229"/>
      <c r="M264" s="230"/>
      <c r="N264" s="231"/>
      <c r="O264" s="231"/>
      <c r="P264" s="232">
        <f>SUM(P265:P270)</f>
        <v>0</v>
      </c>
      <c r="Q264" s="231"/>
      <c r="R264" s="232">
        <f>SUM(R265:R270)</f>
        <v>0</v>
      </c>
      <c r="S264" s="231"/>
      <c r="T264" s="233">
        <f>SUM(T265:T270)</f>
        <v>0.07758000000000001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34" t="s">
        <v>96</v>
      </c>
      <c r="AT264" s="235" t="s">
        <v>75</v>
      </c>
      <c r="AU264" s="235" t="s">
        <v>81</v>
      </c>
      <c r="AY264" s="234" t="s">
        <v>201</v>
      </c>
      <c r="BK264" s="236">
        <f>SUM(BK265:BK270)</f>
        <v>0</v>
      </c>
    </row>
    <row r="265" s="2" customFormat="1" ht="16.5" customHeight="1">
      <c r="A265" s="40"/>
      <c r="B265" s="41"/>
      <c r="C265" s="239" t="s">
        <v>377</v>
      </c>
      <c r="D265" s="239" t="s">
        <v>204</v>
      </c>
      <c r="E265" s="240" t="s">
        <v>378</v>
      </c>
      <c r="F265" s="241" t="s">
        <v>379</v>
      </c>
      <c r="G265" s="242" t="s">
        <v>380</v>
      </c>
      <c r="H265" s="243">
        <v>2</v>
      </c>
      <c r="I265" s="244"/>
      <c r="J265" s="245">
        <f>ROUND(I265*H265,2)</f>
        <v>0</v>
      </c>
      <c r="K265" s="246"/>
      <c r="L265" s="43"/>
      <c r="M265" s="247" t="s">
        <v>1</v>
      </c>
      <c r="N265" s="248" t="s">
        <v>41</v>
      </c>
      <c r="O265" s="93"/>
      <c r="P265" s="249">
        <f>O265*H265</f>
        <v>0</v>
      </c>
      <c r="Q265" s="249">
        <v>0</v>
      </c>
      <c r="R265" s="249">
        <f>Q265*H265</f>
        <v>0</v>
      </c>
      <c r="S265" s="249">
        <v>0.01933</v>
      </c>
      <c r="T265" s="250">
        <f>S265*H265</f>
        <v>0.03866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51" t="s">
        <v>273</v>
      </c>
      <c r="AT265" s="251" t="s">
        <v>204</v>
      </c>
      <c r="AU265" s="251" t="s">
        <v>96</v>
      </c>
      <c r="AY265" s="17" t="s">
        <v>201</v>
      </c>
      <c r="BE265" s="140">
        <f>IF(N265="základní",J265,0)</f>
        <v>0</v>
      </c>
      <c r="BF265" s="140">
        <f>IF(N265="snížená",J265,0)</f>
        <v>0</v>
      </c>
      <c r="BG265" s="140">
        <f>IF(N265="zákl. přenesená",J265,0)</f>
        <v>0</v>
      </c>
      <c r="BH265" s="140">
        <f>IF(N265="sníž. přenesená",J265,0)</f>
        <v>0</v>
      </c>
      <c r="BI265" s="140">
        <f>IF(N265="nulová",J265,0)</f>
        <v>0</v>
      </c>
      <c r="BJ265" s="17" t="s">
        <v>81</v>
      </c>
      <c r="BK265" s="140">
        <f>ROUND(I265*H265,2)</f>
        <v>0</v>
      </c>
      <c r="BL265" s="17" t="s">
        <v>273</v>
      </c>
      <c r="BM265" s="251" t="s">
        <v>381</v>
      </c>
    </row>
    <row r="266" s="2" customFormat="1">
      <c r="A266" s="40"/>
      <c r="B266" s="41"/>
      <c r="C266" s="42"/>
      <c r="D266" s="252" t="s">
        <v>210</v>
      </c>
      <c r="E266" s="42"/>
      <c r="F266" s="253" t="s">
        <v>382</v>
      </c>
      <c r="G266" s="42"/>
      <c r="H266" s="42"/>
      <c r="I266" s="208"/>
      <c r="J266" s="42"/>
      <c r="K266" s="42"/>
      <c r="L266" s="43"/>
      <c r="M266" s="254"/>
      <c r="N266" s="255"/>
      <c r="O266" s="93"/>
      <c r="P266" s="93"/>
      <c r="Q266" s="93"/>
      <c r="R266" s="93"/>
      <c r="S266" s="93"/>
      <c r="T266" s="94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7" t="s">
        <v>210</v>
      </c>
      <c r="AU266" s="17" t="s">
        <v>96</v>
      </c>
    </row>
    <row r="267" s="2" customFormat="1">
      <c r="A267" s="40"/>
      <c r="B267" s="41"/>
      <c r="C267" s="42"/>
      <c r="D267" s="256" t="s">
        <v>212</v>
      </c>
      <c r="E267" s="42"/>
      <c r="F267" s="257" t="s">
        <v>383</v>
      </c>
      <c r="G267" s="42"/>
      <c r="H267" s="42"/>
      <c r="I267" s="208"/>
      <c r="J267" s="42"/>
      <c r="K267" s="42"/>
      <c r="L267" s="43"/>
      <c r="M267" s="254"/>
      <c r="N267" s="255"/>
      <c r="O267" s="93"/>
      <c r="P267" s="93"/>
      <c r="Q267" s="93"/>
      <c r="R267" s="93"/>
      <c r="S267" s="93"/>
      <c r="T267" s="94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7" t="s">
        <v>212</v>
      </c>
      <c r="AU267" s="17" t="s">
        <v>96</v>
      </c>
    </row>
    <row r="268" s="2" customFormat="1" ht="16.5" customHeight="1">
      <c r="A268" s="40"/>
      <c r="B268" s="41"/>
      <c r="C268" s="239" t="s">
        <v>384</v>
      </c>
      <c r="D268" s="239" t="s">
        <v>204</v>
      </c>
      <c r="E268" s="240" t="s">
        <v>385</v>
      </c>
      <c r="F268" s="241" t="s">
        <v>386</v>
      </c>
      <c r="G268" s="242" t="s">
        <v>380</v>
      </c>
      <c r="H268" s="243">
        <v>2</v>
      </c>
      <c r="I268" s="244"/>
      <c r="J268" s="245">
        <f>ROUND(I268*H268,2)</f>
        <v>0</v>
      </c>
      <c r="K268" s="246"/>
      <c r="L268" s="43"/>
      <c r="M268" s="247" t="s">
        <v>1</v>
      </c>
      <c r="N268" s="248" t="s">
        <v>41</v>
      </c>
      <c r="O268" s="93"/>
      <c r="P268" s="249">
        <f>O268*H268</f>
        <v>0</v>
      </c>
      <c r="Q268" s="249">
        <v>0</v>
      </c>
      <c r="R268" s="249">
        <f>Q268*H268</f>
        <v>0</v>
      </c>
      <c r="S268" s="249">
        <v>0.019460000000000002</v>
      </c>
      <c r="T268" s="250">
        <f>S268*H268</f>
        <v>0.038920000000000003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51" t="s">
        <v>273</v>
      </c>
      <c r="AT268" s="251" t="s">
        <v>204</v>
      </c>
      <c r="AU268" s="251" t="s">
        <v>96</v>
      </c>
      <c r="AY268" s="17" t="s">
        <v>201</v>
      </c>
      <c r="BE268" s="140">
        <f>IF(N268="základní",J268,0)</f>
        <v>0</v>
      </c>
      <c r="BF268" s="140">
        <f>IF(N268="snížená",J268,0)</f>
        <v>0</v>
      </c>
      <c r="BG268" s="140">
        <f>IF(N268="zákl. přenesená",J268,0)</f>
        <v>0</v>
      </c>
      <c r="BH268" s="140">
        <f>IF(N268="sníž. přenesená",J268,0)</f>
        <v>0</v>
      </c>
      <c r="BI268" s="140">
        <f>IF(N268="nulová",J268,0)</f>
        <v>0</v>
      </c>
      <c r="BJ268" s="17" t="s">
        <v>81</v>
      </c>
      <c r="BK268" s="140">
        <f>ROUND(I268*H268,2)</f>
        <v>0</v>
      </c>
      <c r="BL268" s="17" t="s">
        <v>273</v>
      </c>
      <c r="BM268" s="251" t="s">
        <v>387</v>
      </c>
    </row>
    <row r="269" s="2" customFormat="1">
      <c r="A269" s="40"/>
      <c r="B269" s="41"/>
      <c r="C269" s="42"/>
      <c r="D269" s="252" t="s">
        <v>210</v>
      </c>
      <c r="E269" s="42"/>
      <c r="F269" s="253" t="s">
        <v>388</v>
      </c>
      <c r="G269" s="42"/>
      <c r="H269" s="42"/>
      <c r="I269" s="208"/>
      <c r="J269" s="42"/>
      <c r="K269" s="42"/>
      <c r="L269" s="43"/>
      <c r="M269" s="254"/>
      <c r="N269" s="255"/>
      <c r="O269" s="93"/>
      <c r="P269" s="93"/>
      <c r="Q269" s="93"/>
      <c r="R269" s="93"/>
      <c r="S269" s="93"/>
      <c r="T269" s="94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7" t="s">
        <v>210</v>
      </c>
      <c r="AU269" s="17" t="s">
        <v>96</v>
      </c>
    </row>
    <row r="270" s="2" customFormat="1">
      <c r="A270" s="40"/>
      <c r="B270" s="41"/>
      <c r="C270" s="42"/>
      <c r="D270" s="256" t="s">
        <v>212</v>
      </c>
      <c r="E270" s="42"/>
      <c r="F270" s="257" t="s">
        <v>389</v>
      </c>
      <c r="G270" s="42"/>
      <c r="H270" s="42"/>
      <c r="I270" s="208"/>
      <c r="J270" s="42"/>
      <c r="K270" s="42"/>
      <c r="L270" s="43"/>
      <c r="M270" s="254"/>
      <c r="N270" s="255"/>
      <c r="O270" s="93"/>
      <c r="P270" s="93"/>
      <c r="Q270" s="93"/>
      <c r="R270" s="93"/>
      <c r="S270" s="93"/>
      <c r="T270" s="94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7" t="s">
        <v>212</v>
      </c>
      <c r="AU270" s="17" t="s">
        <v>96</v>
      </c>
    </row>
    <row r="271" s="12" customFormat="1" ht="22.8" customHeight="1">
      <c r="A271" s="12"/>
      <c r="B271" s="223"/>
      <c r="C271" s="224"/>
      <c r="D271" s="225" t="s">
        <v>75</v>
      </c>
      <c r="E271" s="237" t="s">
        <v>390</v>
      </c>
      <c r="F271" s="237" t="s">
        <v>391</v>
      </c>
      <c r="G271" s="224"/>
      <c r="H271" s="224"/>
      <c r="I271" s="227"/>
      <c r="J271" s="238">
        <f>BK271</f>
        <v>0</v>
      </c>
      <c r="K271" s="224"/>
      <c r="L271" s="229"/>
      <c r="M271" s="230"/>
      <c r="N271" s="231"/>
      <c r="O271" s="231"/>
      <c r="P271" s="232">
        <f>SUM(P272:P309)</f>
        <v>0</v>
      </c>
      <c r="Q271" s="231"/>
      <c r="R271" s="232">
        <f>SUM(R272:R309)</f>
        <v>0</v>
      </c>
      <c r="S271" s="231"/>
      <c r="T271" s="233">
        <f>SUM(T272:T309)</f>
        <v>20.500126999999999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34" t="s">
        <v>96</v>
      </c>
      <c r="AT271" s="235" t="s">
        <v>75</v>
      </c>
      <c r="AU271" s="235" t="s">
        <v>81</v>
      </c>
      <c r="AY271" s="234" t="s">
        <v>201</v>
      </c>
      <c r="BK271" s="236">
        <f>SUM(BK272:BK309)</f>
        <v>0</v>
      </c>
    </row>
    <row r="272" s="2" customFormat="1" ht="24.15" customHeight="1">
      <c r="A272" s="40"/>
      <c r="B272" s="41"/>
      <c r="C272" s="239" t="s">
        <v>392</v>
      </c>
      <c r="D272" s="239" t="s">
        <v>204</v>
      </c>
      <c r="E272" s="240" t="s">
        <v>393</v>
      </c>
      <c r="F272" s="241" t="s">
        <v>394</v>
      </c>
      <c r="G272" s="242" t="s">
        <v>395</v>
      </c>
      <c r="H272" s="243">
        <v>59</v>
      </c>
      <c r="I272" s="244"/>
      <c r="J272" s="245">
        <f>ROUND(I272*H272,2)</f>
        <v>0</v>
      </c>
      <c r="K272" s="246"/>
      <c r="L272" s="43"/>
      <c r="M272" s="247" t="s">
        <v>1</v>
      </c>
      <c r="N272" s="248" t="s">
        <v>41</v>
      </c>
      <c r="O272" s="93"/>
      <c r="P272" s="249">
        <f>O272*H272</f>
        <v>0</v>
      </c>
      <c r="Q272" s="249">
        <v>0</v>
      </c>
      <c r="R272" s="249">
        <f>Q272*H272</f>
        <v>0</v>
      </c>
      <c r="S272" s="249">
        <v>0.00024000000000000001</v>
      </c>
      <c r="T272" s="250">
        <f>S272*H272</f>
        <v>0.014160000000000001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51" t="s">
        <v>273</v>
      </c>
      <c r="AT272" s="251" t="s">
        <v>204</v>
      </c>
      <c r="AU272" s="251" t="s">
        <v>96</v>
      </c>
      <c r="AY272" s="17" t="s">
        <v>201</v>
      </c>
      <c r="BE272" s="140">
        <f>IF(N272="základní",J272,0)</f>
        <v>0</v>
      </c>
      <c r="BF272" s="140">
        <f>IF(N272="snížená",J272,0)</f>
        <v>0</v>
      </c>
      <c r="BG272" s="140">
        <f>IF(N272="zákl. přenesená",J272,0)</f>
        <v>0</v>
      </c>
      <c r="BH272" s="140">
        <f>IF(N272="sníž. přenesená",J272,0)</f>
        <v>0</v>
      </c>
      <c r="BI272" s="140">
        <f>IF(N272="nulová",J272,0)</f>
        <v>0</v>
      </c>
      <c r="BJ272" s="17" t="s">
        <v>81</v>
      </c>
      <c r="BK272" s="140">
        <f>ROUND(I272*H272,2)</f>
        <v>0</v>
      </c>
      <c r="BL272" s="17" t="s">
        <v>273</v>
      </c>
      <c r="BM272" s="251" t="s">
        <v>396</v>
      </c>
    </row>
    <row r="273" s="2" customFormat="1">
      <c r="A273" s="40"/>
      <c r="B273" s="41"/>
      <c r="C273" s="42"/>
      <c r="D273" s="252" t="s">
        <v>210</v>
      </c>
      <c r="E273" s="42"/>
      <c r="F273" s="253" t="s">
        <v>397</v>
      </c>
      <c r="G273" s="42"/>
      <c r="H273" s="42"/>
      <c r="I273" s="208"/>
      <c r="J273" s="42"/>
      <c r="K273" s="42"/>
      <c r="L273" s="43"/>
      <c r="M273" s="254"/>
      <c r="N273" s="255"/>
      <c r="O273" s="93"/>
      <c r="P273" s="93"/>
      <c r="Q273" s="93"/>
      <c r="R273" s="93"/>
      <c r="S273" s="93"/>
      <c r="T273" s="94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7" t="s">
        <v>210</v>
      </c>
      <c r="AU273" s="17" t="s">
        <v>96</v>
      </c>
    </row>
    <row r="274" s="2" customFormat="1">
      <c r="A274" s="40"/>
      <c r="B274" s="41"/>
      <c r="C274" s="42"/>
      <c r="D274" s="256" t="s">
        <v>212</v>
      </c>
      <c r="E274" s="42"/>
      <c r="F274" s="257" t="s">
        <v>398</v>
      </c>
      <c r="G274" s="42"/>
      <c r="H274" s="42"/>
      <c r="I274" s="208"/>
      <c r="J274" s="42"/>
      <c r="K274" s="42"/>
      <c r="L274" s="43"/>
      <c r="M274" s="254"/>
      <c r="N274" s="255"/>
      <c r="O274" s="93"/>
      <c r="P274" s="93"/>
      <c r="Q274" s="93"/>
      <c r="R274" s="93"/>
      <c r="S274" s="93"/>
      <c r="T274" s="94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7" t="s">
        <v>212</v>
      </c>
      <c r="AU274" s="17" t="s">
        <v>96</v>
      </c>
    </row>
    <row r="275" s="13" customFormat="1">
      <c r="A275" s="13"/>
      <c r="B275" s="258"/>
      <c r="C275" s="259"/>
      <c r="D275" s="252" t="s">
        <v>214</v>
      </c>
      <c r="E275" s="260" t="s">
        <v>1</v>
      </c>
      <c r="F275" s="261" t="s">
        <v>399</v>
      </c>
      <c r="G275" s="259"/>
      <c r="H275" s="262">
        <v>59</v>
      </c>
      <c r="I275" s="263"/>
      <c r="J275" s="259"/>
      <c r="K275" s="259"/>
      <c r="L275" s="264"/>
      <c r="M275" s="265"/>
      <c r="N275" s="266"/>
      <c r="O275" s="266"/>
      <c r="P275" s="266"/>
      <c r="Q275" s="266"/>
      <c r="R275" s="266"/>
      <c r="S275" s="266"/>
      <c r="T275" s="26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68" t="s">
        <v>214</v>
      </c>
      <c r="AU275" s="268" t="s">
        <v>96</v>
      </c>
      <c r="AV275" s="13" t="s">
        <v>96</v>
      </c>
      <c r="AW275" s="13" t="s">
        <v>31</v>
      </c>
      <c r="AX275" s="13" t="s">
        <v>81</v>
      </c>
      <c r="AY275" s="268" t="s">
        <v>201</v>
      </c>
    </row>
    <row r="276" s="2" customFormat="1" ht="24.15" customHeight="1">
      <c r="A276" s="40"/>
      <c r="B276" s="41"/>
      <c r="C276" s="239" t="s">
        <v>400</v>
      </c>
      <c r="D276" s="239" t="s">
        <v>204</v>
      </c>
      <c r="E276" s="240" t="s">
        <v>401</v>
      </c>
      <c r="F276" s="241" t="s">
        <v>402</v>
      </c>
      <c r="G276" s="242" t="s">
        <v>403</v>
      </c>
      <c r="H276" s="243">
        <v>117.934</v>
      </c>
      <c r="I276" s="244"/>
      <c r="J276" s="245">
        <f>ROUND(I276*H276,2)</f>
        <v>0</v>
      </c>
      <c r="K276" s="246"/>
      <c r="L276" s="43"/>
      <c r="M276" s="247" t="s">
        <v>1</v>
      </c>
      <c r="N276" s="248" t="s">
        <v>41</v>
      </c>
      <c r="O276" s="93"/>
      <c r="P276" s="249">
        <f>O276*H276</f>
        <v>0</v>
      </c>
      <c r="Q276" s="249">
        <v>0</v>
      </c>
      <c r="R276" s="249">
        <f>Q276*H276</f>
        <v>0</v>
      </c>
      <c r="S276" s="249">
        <v>0.024</v>
      </c>
      <c r="T276" s="250">
        <f>S276*H276</f>
        <v>2.830416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51" t="s">
        <v>273</v>
      </c>
      <c r="AT276" s="251" t="s">
        <v>204</v>
      </c>
      <c r="AU276" s="251" t="s">
        <v>96</v>
      </c>
      <c r="AY276" s="17" t="s">
        <v>201</v>
      </c>
      <c r="BE276" s="140">
        <f>IF(N276="základní",J276,0)</f>
        <v>0</v>
      </c>
      <c r="BF276" s="140">
        <f>IF(N276="snížená",J276,0)</f>
        <v>0</v>
      </c>
      <c r="BG276" s="140">
        <f>IF(N276="zákl. přenesená",J276,0)</f>
        <v>0</v>
      </c>
      <c r="BH276" s="140">
        <f>IF(N276="sníž. přenesená",J276,0)</f>
        <v>0</v>
      </c>
      <c r="BI276" s="140">
        <f>IF(N276="nulová",J276,0)</f>
        <v>0</v>
      </c>
      <c r="BJ276" s="17" t="s">
        <v>81</v>
      </c>
      <c r="BK276" s="140">
        <f>ROUND(I276*H276,2)</f>
        <v>0</v>
      </c>
      <c r="BL276" s="17" t="s">
        <v>273</v>
      </c>
      <c r="BM276" s="251" t="s">
        <v>404</v>
      </c>
    </row>
    <row r="277" s="2" customFormat="1">
      <c r="A277" s="40"/>
      <c r="B277" s="41"/>
      <c r="C277" s="42"/>
      <c r="D277" s="252" t="s">
        <v>210</v>
      </c>
      <c r="E277" s="42"/>
      <c r="F277" s="253" t="s">
        <v>405</v>
      </c>
      <c r="G277" s="42"/>
      <c r="H277" s="42"/>
      <c r="I277" s="208"/>
      <c r="J277" s="42"/>
      <c r="K277" s="42"/>
      <c r="L277" s="43"/>
      <c r="M277" s="254"/>
      <c r="N277" s="255"/>
      <c r="O277" s="93"/>
      <c r="P277" s="93"/>
      <c r="Q277" s="93"/>
      <c r="R277" s="93"/>
      <c r="S277" s="93"/>
      <c r="T277" s="94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7" t="s">
        <v>210</v>
      </c>
      <c r="AU277" s="17" t="s">
        <v>96</v>
      </c>
    </row>
    <row r="278" s="2" customFormat="1">
      <c r="A278" s="40"/>
      <c r="B278" s="41"/>
      <c r="C278" s="42"/>
      <c r="D278" s="256" t="s">
        <v>212</v>
      </c>
      <c r="E278" s="42"/>
      <c r="F278" s="257" t="s">
        <v>406</v>
      </c>
      <c r="G278" s="42"/>
      <c r="H278" s="42"/>
      <c r="I278" s="208"/>
      <c r="J278" s="42"/>
      <c r="K278" s="42"/>
      <c r="L278" s="43"/>
      <c r="M278" s="254"/>
      <c r="N278" s="255"/>
      <c r="O278" s="93"/>
      <c r="P278" s="93"/>
      <c r="Q278" s="93"/>
      <c r="R278" s="93"/>
      <c r="S278" s="93"/>
      <c r="T278" s="94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7" t="s">
        <v>212</v>
      </c>
      <c r="AU278" s="17" t="s">
        <v>96</v>
      </c>
    </row>
    <row r="279" s="2" customFormat="1" ht="24.15" customHeight="1">
      <c r="A279" s="40"/>
      <c r="B279" s="41"/>
      <c r="C279" s="239" t="s">
        <v>407</v>
      </c>
      <c r="D279" s="239" t="s">
        <v>204</v>
      </c>
      <c r="E279" s="240" t="s">
        <v>408</v>
      </c>
      <c r="F279" s="241" t="s">
        <v>409</v>
      </c>
      <c r="G279" s="242" t="s">
        <v>403</v>
      </c>
      <c r="H279" s="243">
        <v>193.96799999999999</v>
      </c>
      <c r="I279" s="244"/>
      <c r="J279" s="245">
        <f>ROUND(I279*H279,2)</f>
        <v>0</v>
      </c>
      <c r="K279" s="246"/>
      <c r="L279" s="43"/>
      <c r="M279" s="247" t="s">
        <v>1</v>
      </c>
      <c r="N279" s="248" t="s">
        <v>41</v>
      </c>
      <c r="O279" s="93"/>
      <c r="P279" s="249">
        <f>O279*H279</f>
        <v>0</v>
      </c>
      <c r="Q279" s="249">
        <v>0</v>
      </c>
      <c r="R279" s="249">
        <f>Q279*H279</f>
        <v>0</v>
      </c>
      <c r="S279" s="249">
        <v>0.032000000000000001</v>
      </c>
      <c r="T279" s="250">
        <f>S279*H279</f>
        <v>6.206976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51" t="s">
        <v>273</v>
      </c>
      <c r="AT279" s="251" t="s">
        <v>204</v>
      </c>
      <c r="AU279" s="251" t="s">
        <v>96</v>
      </c>
      <c r="AY279" s="17" t="s">
        <v>201</v>
      </c>
      <c r="BE279" s="140">
        <f>IF(N279="základní",J279,0)</f>
        <v>0</v>
      </c>
      <c r="BF279" s="140">
        <f>IF(N279="snížená",J279,0)</f>
        <v>0</v>
      </c>
      <c r="BG279" s="140">
        <f>IF(N279="zákl. přenesená",J279,0)</f>
        <v>0</v>
      </c>
      <c r="BH279" s="140">
        <f>IF(N279="sníž. přenesená",J279,0)</f>
        <v>0</v>
      </c>
      <c r="BI279" s="140">
        <f>IF(N279="nulová",J279,0)</f>
        <v>0</v>
      </c>
      <c r="BJ279" s="17" t="s">
        <v>81</v>
      </c>
      <c r="BK279" s="140">
        <f>ROUND(I279*H279,2)</f>
        <v>0</v>
      </c>
      <c r="BL279" s="17" t="s">
        <v>273</v>
      </c>
      <c r="BM279" s="251" t="s">
        <v>410</v>
      </c>
    </row>
    <row r="280" s="2" customFormat="1">
      <c r="A280" s="40"/>
      <c r="B280" s="41"/>
      <c r="C280" s="42"/>
      <c r="D280" s="252" t="s">
        <v>210</v>
      </c>
      <c r="E280" s="42"/>
      <c r="F280" s="253" t="s">
        <v>411</v>
      </c>
      <c r="G280" s="42"/>
      <c r="H280" s="42"/>
      <c r="I280" s="208"/>
      <c r="J280" s="42"/>
      <c r="K280" s="42"/>
      <c r="L280" s="43"/>
      <c r="M280" s="254"/>
      <c r="N280" s="255"/>
      <c r="O280" s="93"/>
      <c r="P280" s="93"/>
      <c r="Q280" s="93"/>
      <c r="R280" s="93"/>
      <c r="S280" s="93"/>
      <c r="T280" s="94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7" t="s">
        <v>210</v>
      </c>
      <c r="AU280" s="17" t="s">
        <v>96</v>
      </c>
    </row>
    <row r="281" s="2" customFormat="1">
      <c r="A281" s="40"/>
      <c r="B281" s="41"/>
      <c r="C281" s="42"/>
      <c r="D281" s="256" t="s">
        <v>212</v>
      </c>
      <c r="E281" s="42"/>
      <c r="F281" s="257" t="s">
        <v>412</v>
      </c>
      <c r="G281" s="42"/>
      <c r="H281" s="42"/>
      <c r="I281" s="208"/>
      <c r="J281" s="42"/>
      <c r="K281" s="42"/>
      <c r="L281" s="43"/>
      <c r="M281" s="254"/>
      <c r="N281" s="255"/>
      <c r="O281" s="93"/>
      <c r="P281" s="93"/>
      <c r="Q281" s="93"/>
      <c r="R281" s="93"/>
      <c r="S281" s="93"/>
      <c r="T281" s="94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7" t="s">
        <v>212</v>
      </c>
      <c r="AU281" s="17" t="s">
        <v>96</v>
      </c>
    </row>
    <row r="282" s="14" customFormat="1">
      <c r="A282" s="14"/>
      <c r="B282" s="269"/>
      <c r="C282" s="270"/>
      <c r="D282" s="252" t="s">
        <v>214</v>
      </c>
      <c r="E282" s="271" t="s">
        <v>1</v>
      </c>
      <c r="F282" s="272" t="s">
        <v>224</v>
      </c>
      <c r="G282" s="270"/>
      <c r="H282" s="271" t="s">
        <v>1</v>
      </c>
      <c r="I282" s="273"/>
      <c r="J282" s="270"/>
      <c r="K282" s="270"/>
      <c r="L282" s="274"/>
      <c r="M282" s="275"/>
      <c r="N282" s="276"/>
      <c r="O282" s="276"/>
      <c r="P282" s="276"/>
      <c r="Q282" s="276"/>
      <c r="R282" s="276"/>
      <c r="S282" s="276"/>
      <c r="T282" s="277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78" t="s">
        <v>214</v>
      </c>
      <c r="AU282" s="278" t="s">
        <v>96</v>
      </c>
      <c r="AV282" s="14" t="s">
        <v>81</v>
      </c>
      <c r="AW282" s="14" t="s">
        <v>31</v>
      </c>
      <c r="AX282" s="14" t="s">
        <v>76</v>
      </c>
      <c r="AY282" s="278" t="s">
        <v>201</v>
      </c>
    </row>
    <row r="283" s="14" customFormat="1">
      <c r="A283" s="14"/>
      <c r="B283" s="269"/>
      <c r="C283" s="270"/>
      <c r="D283" s="252" t="s">
        <v>214</v>
      </c>
      <c r="E283" s="271" t="s">
        <v>1</v>
      </c>
      <c r="F283" s="272" t="s">
        <v>413</v>
      </c>
      <c r="G283" s="270"/>
      <c r="H283" s="271" t="s">
        <v>1</v>
      </c>
      <c r="I283" s="273"/>
      <c r="J283" s="270"/>
      <c r="K283" s="270"/>
      <c r="L283" s="274"/>
      <c r="M283" s="275"/>
      <c r="N283" s="276"/>
      <c r="O283" s="276"/>
      <c r="P283" s="276"/>
      <c r="Q283" s="276"/>
      <c r="R283" s="276"/>
      <c r="S283" s="276"/>
      <c r="T283" s="277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78" t="s">
        <v>214</v>
      </c>
      <c r="AU283" s="278" t="s">
        <v>96</v>
      </c>
      <c r="AV283" s="14" t="s">
        <v>81</v>
      </c>
      <c r="AW283" s="14" t="s">
        <v>31</v>
      </c>
      <c r="AX283" s="14" t="s">
        <v>76</v>
      </c>
      <c r="AY283" s="278" t="s">
        <v>201</v>
      </c>
    </row>
    <row r="284" s="14" customFormat="1">
      <c r="A284" s="14"/>
      <c r="B284" s="269"/>
      <c r="C284" s="270"/>
      <c r="D284" s="252" t="s">
        <v>214</v>
      </c>
      <c r="E284" s="271" t="s">
        <v>1</v>
      </c>
      <c r="F284" s="272" t="s">
        <v>414</v>
      </c>
      <c r="G284" s="270"/>
      <c r="H284" s="271" t="s">
        <v>1</v>
      </c>
      <c r="I284" s="273"/>
      <c r="J284" s="270"/>
      <c r="K284" s="270"/>
      <c r="L284" s="274"/>
      <c r="M284" s="275"/>
      <c r="N284" s="276"/>
      <c r="O284" s="276"/>
      <c r="P284" s="276"/>
      <c r="Q284" s="276"/>
      <c r="R284" s="276"/>
      <c r="S284" s="276"/>
      <c r="T284" s="277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78" t="s">
        <v>214</v>
      </c>
      <c r="AU284" s="278" t="s">
        <v>96</v>
      </c>
      <c r="AV284" s="14" t="s">
        <v>81</v>
      </c>
      <c r="AW284" s="14" t="s">
        <v>31</v>
      </c>
      <c r="AX284" s="14" t="s">
        <v>76</v>
      </c>
      <c r="AY284" s="278" t="s">
        <v>201</v>
      </c>
    </row>
    <row r="285" s="13" customFormat="1">
      <c r="A285" s="13"/>
      <c r="B285" s="258"/>
      <c r="C285" s="259"/>
      <c r="D285" s="252" t="s">
        <v>214</v>
      </c>
      <c r="E285" s="261" t="s">
        <v>1</v>
      </c>
      <c r="F285" s="279" t="s">
        <v>143</v>
      </c>
      <c r="G285" s="259"/>
      <c r="H285" s="262">
        <v>193.96799999999999</v>
      </c>
      <c r="I285" s="263"/>
      <c r="J285" s="259"/>
      <c r="K285" s="259"/>
      <c r="L285" s="264"/>
      <c r="M285" s="265"/>
      <c r="N285" s="266"/>
      <c r="O285" s="266"/>
      <c r="P285" s="266"/>
      <c r="Q285" s="266"/>
      <c r="R285" s="266"/>
      <c r="S285" s="266"/>
      <c r="T285" s="267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68" t="s">
        <v>214</v>
      </c>
      <c r="AU285" s="268" t="s">
        <v>96</v>
      </c>
      <c r="AV285" s="13" t="s">
        <v>96</v>
      </c>
      <c r="AW285" s="13" t="s">
        <v>31</v>
      </c>
      <c r="AX285" s="13" t="s">
        <v>81</v>
      </c>
      <c r="AY285" s="268" t="s">
        <v>201</v>
      </c>
    </row>
    <row r="286" s="2" customFormat="1" ht="16.5" customHeight="1">
      <c r="A286" s="40"/>
      <c r="B286" s="41"/>
      <c r="C286" s="239" t="s">
        <v>415</v>
      </c>
      <c r="D286" s="239" t="s">
        <v>204</v>
      </c>
      <c r="E286" s="240" t="s">
        <v>416</v>
      </c>
      <c r="F286" s="241" t="s">
        <v>417</v>
      </c>
      <c r="G286" s="242" t="s">
        <v>207</v>
      </c>
      <c r="H286" s="243">
        <v>271.47399999999999</v>
      </c>
      <c r="I286" s="244"/>
      <c r="J286" s="245">
        <f>ROUND(I286*H286,2)</f>
        <v>0</v>
      </c>
      <c r="K286" s="246"/>
      <c r="L286" s="43"/>
      <c r="M286" s="247" t="s">
        <v>1</v>
      </c>
      <c r="N286" s="248" t="s">
        <v>41</v>
      </c>
      <c r="O286" s="93"/>
      <c r="P286" s="249">
        <f>O286*H286</f>
        <v>0</v>
      </c>
      <c r="Q286" s="249">
        <v>0</v>
      </c>
      <c r="R286" s="249">
        <f>Q286*H286</f>
        <v>0</v>
      </c>
      <c r="S286" s="249">
        <v>0.014999999999999999</v>
      </c>
      <c r="T286" s="250">
        <f>S286*H286</f>
        <v>4.0721099999999995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51" t="s">
        <v>273</v>
      </c>
      <c r="AT286" s="251" t="s">
        <v>204</v>
      </c>
      <c r="AU286" s="251" t="s">
        <v>96</v>
      </c>
      <c r="AY286" s="17" t="s">
        <v>201</v>
      </c>
      <c r="BE286" s="140">
        <f>IF(N286="základní",J286,0)</f>
        <v>0</v>
      </c>
      <c r="BF286" s="140">
        <f>IF(N286="snížená",J286,0)</f>
        <v>0</v>
      </c>
      <c r="BG286" s="140">
        <f>IF(N286="zákl. přenesená",J286,0)</f>
        <v>0</v>
      </c>
      <c r="BH286" s="140">
        <f>IF(N286="sníž. přenesená",J286,0)</f>
        <v>0</v>
      </c>
      <c r="BI286" s="140">
        <f>IF(N286="nulová",J286,0)</f>
        <v>0</v>
      </c>
      <c r="BJ286" s="17" t="s">
        <v>81</v>
      </c>
      <c r="BK286" s="140">
        <f>ROUND(I286*H286,2)</f>
        <v>0</v>
      </c>
      <c r="BL286" s="17" t="s">
        <v>273</v>
      </c>
      <c r="BM286" s="251" t="s">
        <v>418</v>
      </c>
    </row>
    <row r="287" s="2" customFormat="1">
      <c r="A287" s="40"/>
      <c r="B287" s="41"/>
      <c r="C287" s="42"/>
      <c r="D287" s="252" t="s">
        <v>210</v>
      </c>
      <c r="E287" s="42"/>
      <c r="F287" s="253" t="s">
        <v>419</v>
      </c>
      <c r="G287" s="42"/>
      <c r="H287" s="42"/>
      <c r="I287" s="208"/>
      <c r="J287" s="42"/>
      <c r="K287" s="42"/>
      <c r="L287" s="43"/>
      <c r="M287" s="254"/>
      <c r="N287" s="255"/>
      <c r="O287" s="93"/>
      <c r="P287" s="93"/>
      <c r="Q287" s="93"/>
      <c r="R287" s="93"/>
      <c r="S287" s="93"/>
      <c r="T287" s="94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T287" s="17" t="s">
        <v>210</v>
      </c>
      <c r="AU287" s="17" t="s">
        <v>96</v>
      </c>
    </row>
    <row r="288" s="2" customFormat="1">
      <c r="A288" s="40"/>
      <c r="B288" s="41"/>
      <c r="C288" s="42"/>
      <c r="D288" s="256" t="s">
        <v>212</v>
      </c>
      <c r="E288" s="42"/>
      <c r="F288" s="257" t="s">
        <v>420</v>
      </c>
      <c r="G288" s="42"/>
      <c r="H288" s="42"/>
      <c r="I288" s="208"/>
      <c r="J288" s="42"/>
      <c r="K288" s="42"/>
      <c r="L288" s="43"/>
      <c r="M288" s="254"/>
      <c r="N288" s="255"/>
      <c r="O288" s="93"/>
      <c r="P288" s="93"/>
      <c r="Q288" s="93"/>
      <c r="R288" s="93"/>
      <c r="S288" s="93"/>
      <c r="T288" s="94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7" t="s">
        <v>212</v>
      </c>
      <c r="AU288" s="17" t="s">
        <v>96</v>
      </c>
    </row>
    <row r="289" s="14" customFormat="1">
      <c r="A289" s="14"/>
      <c r="B289" s="269"/>
      <c r="C289" s="270"/>
      <c r="D289" s="252" t="s">
        <v>214</v>
      </c>
      <c r="E289" s="271" t="s">
        <v>1</v>
      </c>
      <c r="F289" s="272" t="s">
        <v>224</v>
      </c>
      <c r="G289" s="270"/>
      <c r="H289" s="271" t="s">
        <v>1</v>
      </c>
      <c r="I289" s="273"/>
      <c r="J289" s="270"/>
      <c r="K289" s="270"/>
      <c r="L289" s="274"/>
      <c r="M289" s="275"/>
      <c r="N289" s="276"/>
      <c r="O289" s="276"/>
      <c r="P289" s="276"/>
      <c r="Q289" s="276"/>
      <c r="R289" s="276"/>
      <c r="S289" s="276"/>
      <c r="T289" s="277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78" t="s">
        <v>214</v>
      </c>
      <c r="AU289" s="278" t="s">
        <v>96</v>
      </c>
      <c r="AV289" s="14" t="s">
        <v>81</v>
      </c>
      <c r="AW289" s="14" t="s">
        <v>31</v>
      </c>
      <c r="AX289" s="14" t="s">
        <v>76</v>
      </c>
      <c r="AY289" s="278" t="s">
        <v>201</v>
      </c>
    </row>
    <row r="290" s="14" customFormat="1">
      <c r="A290" s="14"/>
      <c r="B290" s="269"/>
      <c r="C290" s="270"/>
      <c r="D290" s="252" t="s">
        <v>214</v>
      </c>
      <c r="E290" s="271" t="s">
        <v>1</v>
      </c>
      <c r="F290" s="272" t="s">
        <v>421</v>
      </c>
      <c r="G290" s="270"/>
      <c r="H290" s="271" t="s">
        <v>1</v>
      </c>
      <c r="I290" s="273"/>
      <c r="J290" s="270"/>
      <c r="K290" s="270"/>
      <c r="L290" s="274"/>
      <c r="M290" s="275"/>
      <c r="N290" s="276"/>
      <c r="O290" s="276"/>
      <c r="P290" s="276"/>
      <c r="Q290" s="276"/>
      <c r="R290" s="276"/>
      <c r="S290" s="276"/>
      <c r="T290" s="277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78" t="s">
        <v>214</v>
      </c>
      <c r="AU290" s="278" t="s">
        <v>96</v>
      </c>
      <c r="AV290" s="14" t="s">
        <v>81</v>
      </c>
      <c r="AW290" s="14" t="s">
        <v>31</v>
      </c>
      <c r="AX290" s="14" t="s">
        <v>76</v>
      </c>
      <c r="AY290" s="278" t="s">
        <v>201</v>
      </c>
    </row>
    <row r="291" s="13" customFormat="1">
      <c r="A291" s="13"/>
      <c r="B291" s="258"/>
      <c r="C291" s="259"/>
      <c r="D291" s="252" t="s">
        <v>214</v>
      </c>
      <c r="E291" s="261" t="s">
        <v>1</v>
      </c>
      <c r="F291" s="279" t="s">
        <v>146</v>
      </c>
      <c r="G291" s="259"/>
      <c r="H291" s="262">
        <v>271.47399999999999</v>
      </c>
      <c r="I291" s="263"/>
      <c r="J291" s="259"/>
      <c r="K291" s="259"/>
      <c r="L291" s="264"/>
      <c r="M291" s="265"/>
      <c r="N291" s="266"/>
      <c r="O291" s="266"/>
      <c r="P291" s="266"/>
      <c r="Q291" s="266"/>
      <c r="R291" s="266"/>
      <c r="S291" s="266"/>
      <c r="T291" s="267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68" t="s">
        <v>214</v>
      </c>
      <c r="AU291" s="268" t="s">
        <v>96</v>
      </c>
      <c r="AV291" s="13" t="s">
        <v>96</v>
      </c>
      <c r="AW291" s="13" t="s">
        <v>31</v>
      </c>
      <c r="AX291" s="13" t="s">
        <v>81</v>
      </c>
      <c r="AY291" s="268" t="s">
        <v>201</v>
      </c>
    </row>
    <row r="292" s="2" customFormat="1" ht="21.75" customHeight="1">
      <c r="A292" s="40"/>
      <c r="B292" s="41"/>
      <c r="C292" s="239" t="s">
        <v>422</v>
      </c>
      <c r="D292" s="239" t="s">
        <v>204</v>
      </c>
      <c r="E292" s="240" t="s">
        <v>423</v>
      </c>
      <c r="F292" s="241" t="s">
        <v>424</v>
      </c>
      <c r="G292" s="242" t="s">
        <v>207</v>
      </c>
      <c r="H292" s="243">
        <v>96.560000000000002</v>
      </c>
      <c r="I292" s="244"/>
      <c r="J292" s="245">
        <f>ROUND(I292*H292,2)</f>
        <v>0</v>
      </c>
      <c r="K292" s="246"/>
      <c r="L292" s="43"/>
      <c r="M292" s="247" t="s">
        <v>1</v>
      </c>
      <c r="N292" s="248" t="s">
        <v>41</v>
      </c>
      <c r="O292" s="93"/>
      <c r="P292" s="249">
        <f>O292*H292</f>
        <v>0</v>
      </c>
      <c r="Q292" s="249">
        <v>0</v>
      </c>
      <c r="R292" s="249">
        <f>Q292*H292</f>
        <v>0</v>
      </c>
      <c r="S292" s="249">
        <v>0.014</v>
      </c>
      <c r="T292" s="250">
        <f>S292*H292</f>
        <v>1.3518400000000002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51" t="s">
        <v>273</v>
      </c>
      <c r="AT292" s="251" t="s">
        <v>204</v>
      </c>
      <c r="AU292" s="251" t="s">
        <v>96</v>
      </c>
      <c r="AY292" s="17" t="s">
        <v>201</v>
      </c>
      <c r="BE292" s="140">
        <f>IF(N292="základní",J292,0)</f>
        <v>0</v>
      </c>
      <c r="BF292" s="140">
        <f>IF(N292="snížená",J292,0)</f>
        <v>0</v>
      </c>
      <c r="BG292" s="140">
        <f>IF(N292="zákl. přenesená",J292,0)</f>
        <v>0</v>
      </c>
      <c r="BH292" s="140">
        <f>IF(N292="sníž. přenesená",J292,0)</f>
        <v>0</v>
      </c>
      <c r="BI292" s="140">
        <f>IF(N292="nulová",J292,0)</f>
        <v>0</v>
      </c>
      <c r="BJ292" s="17" t="s">
        <v>81</v>
      </c>
      <c r="BK292" s="140">
        <f>ROUND(I292*H292,2)</f>
        <v>0</v>
      </c>
      <c r="BL292" s="17" t="s">
        <v>273</v>
      </c>
      <c r="BM292" s="251" t="s">
        <v>425</v>
      </c>
    </row>
    <row r="293" s="2" customFormat="1">
      <c r="A293" s="40"/>
      <c r="B293" s="41"/>
      <c r="C293" s="42"/>
      <c r="D293" s="252" t="s">
        <v>210</v>
      </c>
      <c r="E293" s="42"/>
      <c r="F293" s="253" t="s">
        <v>426</v>
      </c>
      <c r="G293" s="42"/>
      <c r="H293" s="42"/>
      <c r="I293" s="208"/>
      <c r="J293" s="42"/>
      <c r="K293" s="42"/>
      <c r="L293" s="43"/>
      <c r="M293" s="254"/>
      <c r="N293" s="255"/>
      <c r="O293" s="93"/>
      <c r="P293" s="93"/>
      <c r="Q293" s="93"/>
      <c r="R293" s="93"/>
      <c r="S293" s="93"/>
      <c r="T293" s="94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7" t="s">
        <v>210</v>
      </c>
      <c r="AU293" s="17" t="s">
        <v>96</v>
      </c>
    </row>
    <row r="294" s="2" customFormat="1">
      <c r="A294" s="40"/>
      <c r="B294" s="41"/>
      <c r="C294" s="42"/>
      <c r="D294" s="256" t="s">
        <v>212</v>
      </c>
      <c r="E294" s="42"/>
      <c r="F294" s="257" t="s">
        <v>427</v>
      </c>
      <c r="G294" s="42"/>
      <c r="H294" s="42"/>
      <c r="I294" s="208"/>
      <c r="J294" s="42"/>
      <c r="K294" s="42"/>
      <c r="L294" s="43"/>
      <c r="M294" s="254"/>
      <c r="N294" s="255"/>
      <c r="O294" s="93"/>
      <c r="P294" s="93"/>
      <c r="Q294" s="93"/>
      <c r="R294" s="93"/>
      <c r="S294" s="93"/>
      <c r="T294" s="94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7" t="s">
        <v>212</v>
      </c>
      <c r="AU294" s="17" t="s">
        <v>96</v>
      </c>
    </row>
    <row r="295" s="14" customFormat="1">
      <c r="A295" s="14"/>
      <c r="B295" s="269"/>
      <c r="C295" s="270"/>
      <c r="D295" s="252" t="s">
        <v>214</v>
      </c>
      <c r="E295" s="271" t="s">
        <v>1</v>
      </c>
      <c r="F295" s="272" t="s">
        <v>224</v>
      </c>
      <c r="G295" s="270"/>
      <c r="H295" s="271" t="s">
        <v>1</v>
      </c>
      <c r="I295" s="273"/>
      <c r="J295" s="270"/>
      <c r="K295" s="270"/>
      <c r="L295" s="274"/>
      <c r="M295" s="275"/>
      <c r="N295" s="276"/>
      <c r="O295" s="276"/>
      <c r="P295" s="276"/>
      <c r="Q295" s="276"/>
      <c r="R295" s="276"/>
      <c r="S295" s="276"/>
      <c r="T295" s="277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78" t="s">
        <v>214</v>
      </c>
      <c r="AU295" s="278" t="s">
        <v>96</v>
      </c>
      <c r="AV295" s="14" t="s">
        <v>81</v>
      </c>
      <c r="AW295" s="14" t="s">
        <v>31</v>
      </c>
      <c r="AX295" s="14" t="s">
        <v>76</v>
      </c>
      <c r="AY295" s="278" t="s">
        <v>201</v>
      </c>
    </row>
    <row r="296" s="14" customFormat="1">
      <c r="A296" s="14"/>
      <c r="B296" s="269"/>
      <c r="C296" s="270"/>
      <c r="D296" s="252" t="s">
        <v>214</v>
      </c>
      <c r="E296" s="271" t="s">
        <v>1</v>
      </c>
      <c r="F296" s="272" t="s">
        <v>428</v>
      </c>
      <c r="G296" s="270"/>
      <c r="H296" s="271" t="s">
        <v>1</v>
      </c>
      <c r="I296" s="273"/>
      <c r="J296" s="270"/>
      <c r="K296" s="270"/>
      <c r="L296" s="274"/>
      <c r="M296" s="275"/>
      <c r="N296" s="276"/>
      <c r="O296" s="276"/>
      <c r="P296" s="276"/>
      <c r="Q296" s="276"/>
      <c r="R296" s="276"/>
      <c r="S296" s="276"/>
      <c r="T296" s="277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78" t="s">
        <v>214</v>
      </c>
      <c r="AU296" s="278" t="s">
        <v>96</v>
      </c>
      <c r="AV296" s="14" t="s">
        <v>81</v>
      </c>
      <c r="AW296" s="14" t="s">
        <v>31</v>
      </c>
      <c r="AX296" s="14" t="s">
        <v>76</v>
      </c>
      <c r="AY296" s="278" t="s">
        <v>201</v>
      </c>
    </row>
    <row r="297" s="13" customFormat="1">
      <c r="A297" s="13"/>
      <c r="B297" s="258"/>
      <c r="C297" s="259"/>
      <c r="D297" s="252" t="s">
        <v>214</v>
      </c>
      <c r="E297" s="261" t="s">
        <v>1</v>
      </c>
      <c r="F297" s="279" t="s">
        <v>137</v>
      </c>
      <c r="G297" s="259"/>
      <c r="H297" s="262">
        <v>96.560000000000002</v>
      </c>
      <c r="I297" s="263"/>
      <c r="J297" s="259"/>
      <c r="K297" s="259"/>
      <c r="L297" s="264"/>
      <c r="M297" s="265"/>
      <c r="N297" s="266"/>
      <c r="O297" s="266"/>
      <c r="P297" s="266"/>
      <c r="Q297" s="266"/>
      <c r="R297" s="266"/>
      <c r="S297" s="266"/>
      <c r="T297" s="267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68" t="s">
        <v>214</v>
      </c>
      <c r="AU297" s="268" t="s">
        <v>96</v>
      </c>
      <c r="AV297" s="13" t="s">
        <v>96</v>
      </c>
      <c r="AW297" s="13" t="s">
        <v>31</v>
      </c>
      <c r="AX297" s="13" t="s">
        <v>81</v>
      </c>
      <c r="AY297" s="268" t="s">
        <v>201</v>
      </c>
    </row>
    <row r="298" s="2" customFormat="1" ht="24.15" customHeight="1">
      <c r="A298" s="40"/>
      <c r="B298" s="41"/>
      <c r="C298" s="239" t="s">
        <v>429</v>
      </c>
      <c r="D298" s="239" t="s">
        <v>204</v>
      </c>
      <c r="E298" s="240" t="s">
        <v>430</v>
      </c>
      <c r="F298" s="241" t="s">
        <v>431</v>
      </c>
      <c r="G298" s="242" t="s">
        <v>403</v>
      </c>
      <c r="H298" s="243">
        <v>86.489000000000004</v>
      </c>
      <c r="I298" s="244"/>
      <c r="J298" s="245">
        <f>ROUND(I298*H298,2)</f>
        <v>0</v>
      </c>
      <c r="K298" s="246"/>
      <c r="L298" s="43"/>
      <c r="M298" s="247" t="s">
        <v>1</v>
      </c>
      <c r="N298" s="248" t="s">
        <v>41</v>
      </c>
      <c r="O298" s="93"/>
      <c r="P298" s="249">
        <f>O298*H298</f>
        <v>0</v>
      </c>
      <c r="Q298" s="249">
        <v>0</v>
      </c>
      <c r="R298" s="249">
        <f>Q298*H298</f>
        <v>0</v>
      </c>
      <c r="S298" s="249">
        <v>0.025000000000000001</v>
      </c>
      <c r="T298" s="250">
        <f>S298*H298</f>
        <v>2.1622250000000003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51" t="s">
        <v>273</v>
      </c>
      <c r="AT298" s="251" t="s">
        <v>204</v>
      </c>
      <c r="AU298" s="251" t="s">
        <v>96</v>
      </c>
      <c r="AY298" s="17" t="s">
        <v>201</v>
      </c>
      <c r="BE298" s="140">
        <f>IF(N298="základní",J298,0)</f>
        <v>0</v>
      </c>
      <c r="BF298" s="140">
        <f>IF(N298="snížená",J298,0)</f>
        <v>0</v>
      </c>
      <c r="BG298" s="140">
        <f>IF(N298="zákl. přenesená",J298,0)</f>
        <v>0</v>
      </c>
      <c r="BH298" s="140">
        <f>IF(N298="sníž. přenesená",J298,0)</f>
        <v>0</v>
      </c>
      <c r="BI298" s="140">
        <f>IF(N298="nulová",J298,0)</f>
        <v>0</v>
      </c>
      <c r="BJ298" s="17" t="s">
        <v>81</v>
      </c>
      <c r="BK298" s="140">
        <f>ROUND(I298*H298,2)</f>
        <v>0</v>
      </c>
      <c r="BL298" s="17" t="s">
        <v>273</v>
      </c>
      <c r="BM298" s="251" t="s">
        <v>432</v>
      </c>
    </row>
    <row r="299" s="2" customFormat="1">
      <c r="A299" s="40"/>
      <c r="B299" s="41"/>
      <c r="C299" s="42"/>
      <c r="D299" s="252" t="s">
        <v>210</v>
      </c>
      <c r="E299" s="42"/>
      <c r="F299" s="253" t="s">
        <v>433</v>
      </c>
      <c r="G299" s="42"/>
      <c r="H299" s="42"/>
      <c r="I299" s="208"/>
      <c r="J299" s="42"/>
      <c r="K299" s="42"/>
      <c r="L299" s="43"/>
      <c r="M299" s="254"/>
      <c r="N299" s="255"/>
      <c r="O299" s="93"/>
      <c r="P299" s="93"/>
      <c r="Q299" s="93"/>
      <c r="R299" s="93"/>
      <c r="S299" s="93"/>
      <c r="T299" s="94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7" t="s">
        <v>210</v>
      </c>
      <c r="AU299" s="17" t="s">
        <v>96</v>
      </c>
    </row>
    <row r="300" s="2" customFormat="1">
      <c r="A300" s="40"/>
      <c r="B300" s="41"/>
      <c r="C300" s="42"/>
      <c r="D300" s="256" t="s">
        <v>212</v>
      </c>
      <c r="E300" s="42"/>
      <c r="F300" s="257" t="s">
        <v>434</v>
      </c>
      <c r="G300" s="42"/>
      <c r="H300" s="42"/>
      <c r="I300" s="208"/>
      <c r="J300" s="42"/>
      <c r="K300" s="42"/>
      <c r="L300" s="43"/>
      <c r="M300" s="254"/>
      <c r="N300" s="255"/>
      <c r="O300" s="93"/>
      <c r="P300" s="93"/>
      <c r="Q300" s="93"/>
      <c r="R300" s="93"/>
      <c r="S300" s="93"/>
      <c r="T300" s="94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7" t="s">
        <v>212</v>
      </c>
      <c r="AU300" s="17" t="s">
        <v>96</v>
      </c>
    </row>
    <row r="301" s="14" customFormat="1">
      <c r="A301" s="14"/>
      <c r="B301" s="269"/>
      <c r="C301" s="270"/>
      <c r="D301" s="252" t="s">
        <v>214</v>
      </c>
      <c r="E301" s="271" t="s">
        <v>1</v>
      </c>
      <c r="F301" s="272" t="s">
        <v>224</v>
      </c>
      <c r="G301" s="270"/>
      <c r="H301" s="271" t="s">
        <v>1</v>
      </c>
      <c r="I301" s="273"/>
      <c r="J301" s="270"/>
      <c r="K301" s="270"/>
      <c r="L301" s="274"/>
      <c r="M301" s="275"/>
      <c r="N301" s="276"/>
      <c r="O301" s="276"/>
      <c r="P301" s="276"/>
      <c r="Q301" s="276"/>
      <c r="R301" s="276"/>
      <c r="S301" s="276"/>
      <c r="T301" s="277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78" t="s">
        <v>214</v>
      </c>
      <c r="AU301" s="278" t="s">
        <v>96</v>
      </c>
      <c r="AV301" s="14" t="s">
        <v>81</v>
      </c>
      <c r="AW301" s="14" t="s">
        <v>31</v>
      </c>
      <c r="AX301" s="14" t="s">
        <v>76</v>
      </c>
      <c r="AY301" s="278" t="s">
        <v>201</v>
      </c>
    </row>
    <row r="302" s="14" customFormat="1">
      <c r="A302" s="14"/>
      <c r="B302" s="269"/>
      <c r="C302" s="270"/>
      <c r="D302" s="252" t="s">
        <v>214</v>
      </c>
      <c r="E302" s="271" t="s">
        <v>1</v>
      </c>
      <c r="F302" s="272" t="s">
        <v>435</v>
      </c>
      <c r="G302" s="270"/>
      <c r="H302" s="271" t="s">
        <v>1</v>
      </c>
      <c r="I302" s="273"/>
      <c r="J302" s="270"/>
      <c r="K302" s="270"/>
      <c r="L302" s="274"/>
      <c r="M302" s="275"/>
      <c r="N302" s="276"/>
      <c r="O302" s="276"/>
      <c r="P302" s="276"/>
      <c r="Q302" s="276"/>
      <c r="R302" s="276"/>
      <c r="S302" s="276"/>
      <c r="T302" s="277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78" t="s">
        <v>214</v>
      </c>
      <c r="AU302" s="278" t="s">
        <v>96</v>
      </c>
      <c r="AV302" s="14" t="s">
        <v>81</v>
      </c>
      <c r="AW302" s="14" t="s">
        <v>31</v>
      </c>
      <c r="AX302" s="14" t="s">
        <v>76</v>
      </c>
      <c r="AY302" s="278" t="s">
        <v>201</v>
      </c>
    </row>
    <row r="303" s="13" customFormat="1">
      <c r="A303" s="13"/>
      <c r="B303" s="258"/>
      <c r="C303" s="259"/>
      <c r="D303" s="252" t="s">
        <v>214</v>
      </c>
      <c r="E303" s="261" t="s">
        <v>1</v>
      </c>
      <c r="F303" s="279" t="s">
        <v>140</v>
      </c>
      <c r="G303" s="259"/>
      <c r="H303" s="262">
        <v>86.489000000000004</v>
      </c>
      <c r="I303" s="263"/>
      <c r="J303" s="259"/>
      <c r="K303" s="259"/>
      <c r="L303" s="264"/>
      <c r="M303" s="265"/>
      <c r="N303" s="266"/>
      <c r="O303" s="266"/>
      <c r="P303" s="266"/>
      <c r="Q303" s="266"/>
      <c r="R303" s="266"/>
      <c r="S303" s="266"/>
      <c r="T303" s="267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68" t="s">
        <v>214</v>
      </c>
      <c r="AU303" s="268" t="s">
        <v>96</v>
      </c>
      <c r="AV303" s="13" t="s">
        <v>96</v>
      </c>
      <c r="AW303" s="13" t="s">
        <v>31</v>
      </c>
      <c r="AX303" s="13" t="s">
        <v>81</v>
      </c>
      <c r="AY303" s="268" t="s">
        <v>201</v>
      </c>
    </row>
    <row r="304" s="2" customFormat="1" ht="24.15" customHeight="1">
      <c r="A304" s="40"/>
      <c r="B304" s="41"/>
      <c r="C304" s="239" t="s">
        <v>216</v>
      </c>
      <c r="D304" s="239" t="s">
        <v>204</v>
      </c>
      <c r="E304" s="240" t="s">
        <v>436</v>
      </c>
      <c r="F304" s="241" t="s">
        <v>437</v>
      </c>
      <c r="G304" s="242" t="s">
        <v>207</v>
      </c>
      <c r="H304" s="243">
        <v>96.560000000000002</v>
      </c>
      <c r="I304" s="244"/>
      <c r="J304" s="245">
        <f>ROUND(I304*H304,2)</f>
        <v>0</v>
      </c>
      <c r="K304" s="246"/>
      <c r="L304" s="43"/>
      <c r="M304" s="247" t="s">
        <v>1</v>
      </c>
      <c r="N304" s="248" t="s">
        <v>41</v>
      </c>
      <c r="O304" s="93"/>
      <c r="P304" s="249">
        <f>O304*H304</f>
        <v>0</v>
      </c>
      <c r="Q304" s="249">
        <v>0</v>
      </c>
      <c r="R304" s="249">
        <f>Q304*H304</f>
        <v>0</v>
      </c>
      <c r="S304" s="249">
        <v>0.040000000000000001</v>
      </c>
      <c r="T304" s="250">
        <f>S304*H304</f>
        <v>3.8624000000000001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51" t="s">
        <v>273</v>
      </c>
      <c r="AT304" s="251" t="s">
        <v>204</v>
      </c>
      <c r="AU304" s="251" t="s">
        <v>96</v>
      </c>
      <c r="AY304" s="17" t="s">
        <v>201</v>
      </c>
      <c r="BE304" s="140">
        <f>IF(N304="základní",J304,0)</f>
        <v>0</v>
      </c>
      <c r="BF304" s="140">
        <f>IF(N304="snížená",J304,0)</f>
        <v>0</v>
      </c>
      <c r="BG304" s="140">
        <f>IF(N304="zákl. přenesená",J304,0)</f>
        <v>0</v>
      </c>
      <c r="BH304" s="140">
        <f>IF(N304="sníž. přenesená",J304,0)</f>
        <v>0</v>
      </c>
      <c r="BI304" s="140">
        <f>IF(N304="nulová",J304,0)</f>
        <v>0</v>
      </c>
      <c r="BJ304" s="17" t="s">
        <v>81</v>
      </c>
      <c r="BK304" s="140">
        <f>ROUND(I304*H304,2)</f>
        <v>0</v>
      </c>
      <c r="BL304" s="17" t="s">
        <v>273</v>
      </c>
      <c r="BM304" s="251" t="s">
        <v>438</v>
      </c>
    </row>
    <row r="305" s="2" customFormat="1">
      <c r="A305" s="40"/>
      <c r="B305" s="41"/>
      <c r="C305" s="42"/>
      <c r="D305" s="252" t="s">
        <v>210</v>
      </c>
      <c r="E305" s="42"/>
      <c r="F305" s="253" t="s">
        <v>439</v>
      </c>
      <c r="G305" s="42"/>
      <c r="H305" s="42"/>
      <c r="I305" s="208"/>
      <c r="J305" s="42"/>
      <c r="K305" s="42"/>
      <c r="L305" s="43"/>
      <c r="M305" s="254"/>
      <c r="N305" s="255"/>
      <c r="O305" s="93"/>
      <c r="P305" s="93"/>
      <c r="Q305" s="93"/>
      <c r="R305" s="93"/>
      <c r="S305" s="93"/>
      <c r="T305" s="94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7" t="s">
        <v>210</v>
      </c>
      <c r="AU305" s="17" t="s">
        <v>96</v>
      </c>
    </row>
    <row r="306" s="2" customFormat="1">
      <c r="A306" s="40"/>
      <c r="B306" s="41"/>
      <c r="C306" s="42"/>
      <c r="D306" s="256" t="s">
        <v>212</v>
      </c>
      <c r="E306" s="42"/>
      <c r="F306" s="257" t="s">
        <v>440</v>
      </c>
      <c r="G306" s="42"/>
      <c r="H306" s="42"/>
      <c r="I306" s="208"/>
      <c r="J306" s="42"/>
      <c r="K306" s="42"/>
      <c r="L306" s="43"/>
      <c r="M306" s="254"/>
      <c r="N306" s="255"/>
      <c r="O306" s="93"/>
      <c r="P306" s="93"/>
      <c r="Q306" s="93"/>
      <c r="R306" s="93"/>
      <c r="S306" s="93"/>
      <c r="T306" s="94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7" t="s">
        <v>212</v>
      </c>
      <c r="AU306" s="17" t="s">
        <v>96</v>
      </c>
    </row>
    <row r="307" s="14" customFormat="1">
      <c r="A307" s="14"/>
      <c r="B307" s="269"/>
      <c r="C307" s="270"/>
      <c r="D307" s="252" t="s">
        <v>214</v>
      </c>
      <c r="E307" s="271" t="s">
        <v>1</v>
      </c>
      <c r="F307" s="272" t="s">
        <v>224</v>
      </c>
      <c r="G307" s="270"/>
      <c r="H307" s="271" t="s">
        <v>1</v>
      </c>
      <c r="I307" s="273"/>
      <c r="J307" s="270"/>
      <c r="K307" s="270"/>
      <c r="L307" s="274"/>
      <c r="M307" s="275"/>
      <c r="N307" s="276"/>
      <c r="O307" s="276"/>
      <c r="P307" s="276"/>
      <c r="Q307" s="276"/>
      <c r="R307" s="276"/>
      <c r="S307" s="276"/>
      <c r="T307" s="277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78" t="s">
        <v>214</v>
      </c>
      <c r="AU307" s="278" t="s">
        <v>96</v>
      </c>
      <c r="AV307" s="14" t="s">
        <v>81</v>
      </c>
      <c r="AW307" s="14" t="s">
        <v>31</v>
      </c>
      <c r="AX307" s="14" t="s">
        <v>76</v>
      </c>
      <c r="AY307" s="278" t="s">
        <v>201</v>
      </c>
    </row>
    <row r="308" s="14" customFormat="1">
      <c r="A308" s="14"/>
      <c r="B308" s="269"/>
      <c r="C308" s="270"/>
      <c r="D308" s="252" t="s">
        <v>214</v>
      </c>
      <c r="E308" s="271" t="s">
        <v>1</v>
      </c>
      <c r="F308" s="272" t="s">
        <v>428</v>
      </c>
      <c r="G308" s="270"/>
      <c r="H308" s="271" t="s">
        <v>1</v>
      </c>
      <c r="I308" s="273"/>
      <c r="J308" s="270"/>
      <c r="K308" s="270"/>
      <c r="L308" s="274"/>
      <c r="M308" s="275"/>
      <c r="N308" s="276"/>
      <c r="O308" s="276"/>
      <c r="P308" s="276"/>
      <c r="Q308" s="276"/>
      <c r="R308" s="276"/>
      <c r="S308" s="276"/>
      <c r="T308" s="277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78" t="s">
        <v>214</v>
      </c>
      <c r="AU308" s="278" t="s">
        <v>96</v>
      </c>
      <c r="AV308" s="14" t="s">
        <v>81</v>
      </c>
      <c r="AW308" s="14" t="s">
        <v>31</v>
      </c>
      <c r="AX308" s="14" t="s">
        <v>76</v>
      </c>
      <c r="AY308" s="278" t="s">
        <v>201</v>
      </c>
    </row>
    <row r="309" s="13" customFormat="1">
      <c r="A309" s="13"/>
      <c r="B309" s="258"/>
      <c r="C309" s="259"/>
      <c r="D309" s="252" t="s">
        <v>214</v>
      </c>
      <c r="E309" s="261" t="s">
        <v>1</v>
      </c>
      <c r="F309" s="279" t="s">
        <v>137</v>
      </c>
      <c r="G309" s="259"/>
      <c r="H309" s="262">
        <v>96.560000000000002</v>
      </c>
      <c r="I309" s="263"/>
      <c r="J309" s="259"/>
      <c r="K309" s="259"/>
      <c r="L309" s="264"/>
      <c r="M309" s="265"/>
      <c r="N309" s="266"/>
      <c r="O309" s="266"/>
      <c r="P309" s="266"/>
      <c r="Q309" s="266"/>
      <c r="R309" s="266"/>
      <c r="S309" s="266"/>
      <c r="T309" s="267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68" t="s">
        <v>214</v>
      </c>
      <c r="AU309" s="268" t="s">
        <v>96</v>
      </c>
      <c r="AV309" s="13" t="s">
        <v>96</v>
      </c>
      <c r="AW309" s="13" t="s">
        <v>31</v>
      </c>
      <c r="AX309" s="13" t="s">
        <v>81</v>
      </c>
      <c r="AY309" s="268" t="s">
        <v>201</v>
      </c>
    </row>
    <row r="310" s="12" customFormat="1" ht="22.8" customHeight="1">
      <c r="A310" s="12"/>
      <c r="B310" s="223"/>
      <c r="C310" s="224"/>
      <c r="D310" s="225" t="s">
        <v>75</v>
      </c>
      <c r="E310" s="237" t="s">
        <v>441</v>
      </c>
      <c r="F310" s="237" t="s">
        <v>442</v>
      </c>
      <c r="G310" s="224"/>
      <c r="H310" s="224"/>
      <c r="I310" s="227"/>
      <c r="J310" s="238">
        <f>BK310</f>
        <v>0</v>
      </c>
      <c r="K310" s="224"/>
      <c r="L310" s="229"/>
      <c r="M310" s="230"/>
      <c r="N310" s="231"/>
      <c r="O310" s="231"/>
      <c r="P310" s="232">
        <f>SUM(P311:P331)</f>
        <v>0</v>
      </c>
      <c r="Q310" s="231"/>
      <c r="R310" s="232">
        <f>SUM(R311:R331)</f>
        <v>0</v>
      </c>
      <c r="S310" s="231"/>
      <c r="T310" s="233">
        <f>SUM(T311:T331)</f>
        <v>0.84557230999999999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34" t="s">
        <v>96</v>
      </c>
      <c r="AT310" s="235" t="s">
        <v>75</v>
      </c>
      <c r="AU310" s="235" t="s">
        <v>81</v>
      </c>
      <c r="AY310" s="234" t="s">
        <v>201</v>
      </c>
      <c r="BK310" s="236">
        <f>SUM(BK311:BK331)</f>
        <v>0</v>
      </c>
    </row>
    <row r="311" s="2" customFormat="1" ht="16.5" customHeight="1">
      <c r="A311" s="40"/>
      <c r="B311" s="41"/>
      <c r="C311" s="239" t="s">
        <v>443</v>
      </c>
      <c r="D311" s="239" t="s">
        <v>204</v>
      </c>
      <c r="E311" s="240" t="s">
        <v>444</v>
      </c>
      <c r="F311" s="241" t="s">
        <v>445</v>
      </c>
      <c r="G311" s="242" t="s">
        <v>207</v>
      </c>
      <c r="H311" s="243">
        <v>106.45</v>
      </c>
      <c r="I311" s="244"/>
      <c r="J311" s="245">
        <f>ROUND(I311*H311,2)</f>
        <v>0</v>
      </c>
      <c r="K311" s="246"/>
      <c r="L311" s="43"/>
      <c r="M311" s="247" t="s">
        <v>1</v>
      </c>
      <c r="N311" s="248" t="s">
        <v>41</v>
      </c>
      <c r="O311" s="93"/>
      <c r="P311" s="249">
        <f>O311*H311</f>
        <v>0</v>
      </c>
      <c r="Q311" s="249">
        <v>0</v>
      </c>
      <c r="R311" s="249">
        <f>Q311*H311</f>
        <v>0</v>
      </c>
      <c r="S311" s="249">
        <v>0.00594</v>
      </c>
      <c r="T311" s="250">
        <f>S311*H311</f>
        <v>0.63231300000000001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51" t="s">
        <v>208</v>
      </c>
      <c r="AT311" s="251" t="s">
        <v>204</v>
      </c>
      <c r="AU311" s="251" t="s">
        <v>96</v>
      </c>
      <c r="AY311" s="17" t="s">
        <v>201</v>
      </c>
      <c r="BE311" s="140">
        <f>IF(N311="základní",J311,0)</f>
        <v>0</v>
      </c>
      <c r="BF311" s="140">
        <f>IF(N311="snížená",J311,0)</f>
        <v>0</v>
      </c>
      <c r="BG311" s="140">
        <f>IF(N311="zákl. přenesená",J311,0)</f>
        <v>0</v>
      </c>
      <c r="BH311" s="140">
        <f>IF(N311="sníž. přenesená",J311,0)</f>
        <v>0</v>
      </c>
      <c r="BI311" s="140">
        <f>IF(N311="nulová",J311,0)</f>
        <v>0</v>
      </c>
      <c r="BJ311" s="17" t="s">
        <v>81</v>
      </c>
      <c r="BK311" s="140">
        <f>ROUND(I311*H311,2)</f>
        <v>0</v>
      </c>
      <c r="BL311" s="17" t="s">
        <v>208</v>
      </c>
      <c r="BM311" s="251" t="s">
        <v>446</v>
      </c>
    </row>
    <row r="312" s="2" customFormat="1">
      <c r="A312" s="40"/>
      <c r="B312" s="41"/>
      <c r="C312" s="42"/>
      <c r="D312" s="252" t="s">
        <v>210</v>
      </c>
      <c r="E312" s="42"/>
      <c r="F312" s="253" t="s">
        <v>447</v>
      </c>
      <c r="G312" s="42"/>
      <c r="H312" s="42"/>
      <c r="I312" s="208"/>
      <c r="J312" s="42"/>
      <c r="K312" s="42"/>
      <c r="L312" s="43"/>
      <c r="M312" s="254"/>
      <c r="N312" s="255"/>
      <c r="O312" s="93"/>
      <c r="P312" s="93"/>
      <c r="Q312" s="93"/>
      <c r="R312" s="93"/>
      <c r="S312" s="93"/>
      <c r="T312" s="94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7" t="s">
        <v>210</v>
      </c>
      <c r="AU312" s="17" t="s">
        <v>96</v>
      </c>
    </row>
    <row r="313" s="2" customFormat="1">
      <c r="A313" s="40"/>
      <c r="B313" s="41"/>
      <c r="C313" s="42"/>
      <c r="D313" s="256" t="s">
        <v>212</v>
      </c>
      <c r="E313" s="42"/>
      <c r="F313" s="257" t="s">
        <v>448</v>
      </c>
      <c r="G313" s="42"/>
      <c r="H313" s="42"/>
      <c r="I313" s="208"/>
      <c r="J313" s="42"/>
      <c r="K313" s="42"/>
      <c r="L313" s="43"/>
      <c r="M313" s="254"/>
      <c r="N313" s="255"/>
      <c r="O313" s="93"/>
      <c r="P313" s="93"/>
      <c r="Q313" s="93"/>
      <c r="R313" s="93"/>
      <c r="S313" s="93"/>
      <c r="T313" s="94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17" t="s">
        <v>212</v>
      </c>
      <c r="AU313" s="17" t="s">
        <v>96</v>
      </c>
    </row>
    <row r="314" s="14" customFormat="1">
      <c r="A314" s="14"/>
      <c r="B314" s="269"/>
      <c r="C314" s="270"/>
      <c r="D314" s="252" t="s">
        <v>214</v>
      </c>
      <c r="E314" s="271" t="s">
        <v>1</v>
      </c>
      <c r="F314" s="272" t="s">
        <v>224</v>
      </c>
      <c r="G314" s="270"/>
      <c r="H314" s="271" t="s">
        <v>1</v>
      </c>
      <c r="I314" s="273"/>
      <c r="J314" s="270"/>
      <c r="K314" s="270"/>
      <c r="L314" s="274"/>
      <c r="M314" s="275"/>
      <c r="N314" s="276"/>
      <c r="O314" s="276"/>
      <c r="P314" s="276"/>
      <c r="Q314" s="276"/>
      <c r="R314" s="276"/>
      <c r="S314" s="276"/>
      <c r="T314" s="277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78" t="s">
        <v>214</v>
      </c>
      <c r="AU314" s="278" t="s">
        <v>96</v>
      </c>
      <c r="AV314" s="14" t="s">
        <v>81</v>
      </c>
      <c r="AW314" s="14" t="s">
        <v>31</v>
      </c>
      <c r="AX314" s="14" t="s">
        <v>76</v>
      </c>
      <c r="AY314" s="278" t="s">
        <v>201</v>
      </c>
    </row>
    <row r="315" s="14" customFormat="1">
      <c r="A315" s="14"/>
      <c r="B315" s="269"/>
      <c r="C315" s="270"/>
      <c r="D315" s="252" t="s">
        <v>214</v>
      </c>
      <c r="E315" s="271" t="s">
        <v>1</v>
      </c>
      <c r="F315" s="272" t="s">
        <v>449</v>
      </c>
      <c r="G315" s="270"/>
      <c r="H315" s="271" t="s">
        <v>1</v>
      </c>
      <c r="I315" s="273"/>
      <c r="J315" s="270"/>
      <c r="K315" s="270"/>
      <c r="L315" s="274"/>
      <c r="M315" s="275"/>
      <c r="N315" s="276"/>
      <c r="O315" s="276"/>
      <c r="P315" s="276"/>
      <c r="Q315" s="276"/>
      <c r="R315" s="276"/>
      <c r="S315" s="276"/>
      <c r="T315" s="277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78" t="s">
        <v>214</v>
      </c>
      <c r="AU315" s="278" t="s">
        <v>96</v>
      </c>
      <c r="AV315" s="14" t="s">
        <v>81</v>
      </c>
      <c r="AW315" s="14" t="s">
        <v>31</v>
      </c>
      <c r="AX315" s="14" t="s">
        <v>76</v>
      </c>
      <c r="AY315" s="278" t="s">
        <v>201</v>
      </c>
    </row>
    <row r="316" s="13" customFormat="1">
      <c r="A316" s="13"/>
      <c r="B316" s="258"/>
      <c r="C316" s="259"/>
      <c r="D316" s="252" t="s">
        <v>214</v>
      </c>
      <c r="E316" s="261" t="s">
        <v>1</v>
      </c>
      <c r="F316" s="279" t="s">
        <v>125</v>
      </c>
      <c r="G316" s="259"/>
      <c r="H316" s="262">
        <v>106.45</v>
      </c>
      <c r="I316" s="263"/>
      <c r="J316" s="259"/>
      <c r="K316" s="259"/>
      <c r="L316" s="264"/>
      <c r="M316" s="265"/>
      <c r="N316" s="266"/>
      <c r="O316" s="266"/>
      <c r="P316" s="266"/>
      <c r="Q316" s="266"/>
      <c r="R316" s="266"/>
      <c r="S316" s="266"/>
      <c r="T316" s="267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68" t="s">
        <v>214</v>
      </c>
      <c r="AU316" s="268" t="s">
        <v>96</v>
      </c>
      <c r="AV316" s="13" t="s">
        <v>96</v>
      </c>
      <c r="AW316" s="13" t="s">
        <v>31</v>
      </c>
      <c r="AX316" s="13" t="s">
        <v>81</v>
      </c>
      <c r="AY316" s="268" t="s">
        <v>201</v>
      </c>
    </row>
    <row r="317" s="2" customFormat="1" ht="24.15" customHeight="1">
      <c r="A317" s="40"/>
      <c r="B317" s="41"/>
      <c r="C317" s="239" t="s">
        <v>450</v>
      </c>
      <c r="D317" s="239" t="s">
        <v>204</v>
      </c>
      <c r="E317" s="240" t="s">
        <v>451</v>
      </c>
      <c r="F317" s="241" t="s">
        <v>452</v>
      </c>
      <c r="G317" s="242" t="s">
        <v>403</v>
      </c>
      <c r="H317" s="243">
        <v>7.1859999999999999</v>
      </c>
      <c r="I317" s="244"/>
      <c r="J317" s="245">
        <f>ROUND(I317*H317,2)</f>
        <v>0</v>
      </c>
      <c r="K317" s="246"/>
      <c r="L317" s="43"/>
      <c r="M317" s="247" t="s">
        <v>1</v>
      </c>
      <c r="N317" s="248" t="s">
        <v>41</v>
      </c>
      <c r="O317" s="93"/>
      <c r="P317" s="249">
        <f>O317*H317</f>
        <v>0</v>
      </c>
      <c r="Q317" s="249">
        <v>0</v>
      </c>
      <c r="R317" s="249">
        <f>Q317*H317</f>
        <v>0</v>
      </c>
      <c r="S317" s="249">
        <v>0.00191</v>
      </c>
      <c r="T317" s="250">
        <f>S317*H317</f>
        <v>0.01372526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51" t="s">
        <v>273</v>
      </c>
      <c r="AT317" s="251" t="s">
        <v>204</v>
      </c>
      <c r="AU317" s="251" t="s">
        <v>96</v>
      </c>
      <c r="AY317" s="17" t="s">
        <v>201</v>
      </c>
      <c r="BE317" s="140">
        <f>IF(N317="základní",J317,0)</f>
        <v>0</v>
      </c>
      <c r="BF317" s="140">
        <f>IF(N317="snížená",J317,0)</f>
        <v>0</v>
      </c>
      <c r="BG317" s="140">
        <f>IF(N317="zákl. přenesená",J317,0)</f>
        <v>0</v>
      </c>
      <c r="BH317" s="140">
        <f>IF(N317="sníž. přenesená",J317,0)</f>
        <v>0</v>
      </c>
      <c r="BI317" s="140">
        <f>IF(N317="nulová",J317,0)</f>
        <v>0</v>
      </c>
      <c r="BJ317" s="17" t="s">
        <v>81</v>
      </c>
      <c r="BK317" s="140">
        <f>ROUND(I317*H317,2)</f>
        <v>0</v>
      </c>
      <c r="BL317" s="17" t="s">
        <v>273</v>
      </c>
      <c r="BM317" s="251" t="s">
        <v>453</v>
      </c>
    </row>
    <row r="318" s="2" customFormat="1">
      <c r="A318" s="40"/>
      <c r="B318" s="41"/>
      <c r="C318" s="42"/>
      <c r="D318" s="252" t="s">
        <v>210</v>
      </c>
      <c r="E318" s="42"/>
      <c r="F318" s="253" t="s">
        <v>454</v>
      </c>
      <c r="G318" s="42"/>
      <c r="H318" s="42"/>
      <c r="I318" s="208"/>
      <c r="J318" s="42"/>
      <c r="K318" s="42"/>
      <c r="L318" s="43"/>
      <c r="M318" s="254"/>
      <c r="N318" s="255"/>
      <c r="O318" s="93"/>
      <c r="P318" s="93"/>
      <c r="Q318" s="93"/>
      <c r="R318" s="93"/>
      <c r="S318" s="93"/>
      <c r="T318" s="94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7" t="s">
        <v>210</v>
      </c>
      <c r="AU318" s="17" t="s">
        <v>96</v>
      </c>
    </row>
    <row r="319" s="2" customFormat="1">
      <c r="A319" s="40"/>
      <c r="B319" s="41"/>
      <c r="C319" s="42"/>
      <c r="D319" s="256" t="s">
        <v>212</v>
      </c>
      <c r="E319" s="42"/>
      <c r="F319" s="257" t="s">
        <v>455</v>
      </c>
      <c r="G319" s="42"/>
      <c r="H319" s="42"/>
      <c r="I319" s="208"/>
      <c r="J319" s="42"/>
      <c r="K319" s="42"/>
      <c r="L319" s="43"/>
      <c r="M319" s="254"/>
      <c r="N319" s="255"/>
      <c r="O319" s="93"/>
      <c r="P319" s="93"/>
      <c r="Q319" s="93"/>
      <c r="R319" s="93"/>
      <c r="S319" s="93"/>
      <c r="T319" s="94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7" t="s">
        <v>212</v>
      </c>
      <c r="AU319" s="17" t="s">
        <v>96</v>
      </c>
    </row>
    <row r="320" s="2" customFormat="1" ht="16.5" customHeight="1">
      <c r="A320" s="40"/>
      <c r="B320" s="41"/>
      <c r="C320" s="239" t="s">
        <v>456</v>
      </c>
      <c r="D320" s="239" t="s">
        <v>204</v>
      </c>
      <c r="E320" s="240" t="s">
        <v>457</v>
      </c>
      <c r="F320" s="241" t="s">
        <v>458</v>
      </c>
      <c r="G320" s="242" t="s">
        <v>403</v>
      </c>
      <c r="H320" s="243">
        <v>38.146999999999998</v>
      </c>
      <c r="I320" s="244"/>
      <c r="J320" s="245">
        <f>ROUND(I320*H320,2)</f>
        <v>0</v>
      </c>
      <c r="K320" s="246"/>
      <c r="L320" s="43"/>
      <c r="M320" s="247" t="s">
        <v>1</v>
      </c>
      <c r="N320" s="248" t="s">
        <v>41</v>
      </c>
      <c r="O320" s="93"/>
      <c r="P320" s="249">
        <f>O320*H320</f>
        <v>0</v>
      </c>
      <c r="Q320" s="249">
        <v>0</v>
      </c>
      <c r="R320" s="249">
        <f>Q320*H320</f>
        <v>0</v>
      </c>
      <c r="S320" s="249">
        <v>0.00175</v>
      </c>
      <c r="T320" s="250">
        <f>S320*H320</f>
        <v>0.066757250000000004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51" t="s">
        <v>273</v>
      </c>
      <c r="AT320" s="251" t="s">
        <v>204</v>
      </c>
      <c r="AU320" s="251" t="s">
        <v>96</v>
      </c>
      <c r="AY320" s="17" t="s">
        <v>201</v>
      </c>
      <c r="BE320" s="140">
        <f>IF(N320="základní",J320,0)</f>
        <v>0</v>
      </c>
      <c r="BF320" s="140">
        <f>IF(N320="snížená",J320,0)</f>
        <v>0</v>
      </c>
      <c r="BG320" s="140">
        <f>IF(N320="zákl. přenesená",J320,0)</f>
        <v>0</v>
      </c>
      <c r="BH320" s="140">
        <f>IF(N320="sníž. přenesená",J320,0)</f>
        <v>0</v>
      </c>
      <c r="BI320" s="140">
        <f>IF(N320="nulová",J320,0)</f>
        <v>0</v>
      </c>
      <c r="BJ320" s="17" t="s">
        <v>81</v>
      </c>
      <c r="BK320" s="140">
        <f>ROUND(I320*H320,2)</f>
        <v>0</v>
      </c>
      <c r="BL320" s="17" t="s">
        <v>273</v>
      </c>
      <c r="BM320" s="251" t="s">
        <v>459</v>
      </c>
    </row>
    <row r="321" s="2" customFormat="1">
      <c r="A321" s="40"/>
      <c r="B321" s="41"/>
      <c r="C321" s="42"/>
      <c r="D321" s="252" t="s">
        <v>210</v>
      </c>
      <c r="E321" s="42"/>
      <c r="F321" s="253" t="s">
        <v>460</v>
      </c>
      <c r="G321" s="42"/>
      <c r="H321" s="42"/>
      <c r="I321" s="208"/>
      <c r="J321" s="42"/>
      <c r="K321" s="42"/>
      <c r="L321" s="43"/>
      <c r="M321" s="254"/>
      <c r="N321" s="255"/>
      <c r="O321" s="93"/>
      <c r="P321" s="93"/>
      <c r="Q321" s="93"/>
      <c r="R321" s="93"/>
      <c r="S321" s="93"/>
      <c r="T321" s="94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7" t="s">
        <v>210</v>
      </c>
      <c r="AU321" s="17" t="s">
        <v>96</v>
      </c>
    </row>
    <row r="322" s="2" customFormat="1">
      <c r="A322" s="40"/>
      <c r="B322" s="41"/>
      <c r="C322" s="42"/>
      <c r="D322" s="256" t="s">
        <v>212</v>
      </c>
      <c r="E322" s="42"/>
      <c r="F322" s="257" t="s">
        <v>461</v>
      </c>
      <c r="G322" s="42"/>
      <c r="H322" s="42"/>
      <c r="I322" s="208"/>
      <c r="J322" s="42"/>
      <c r="K322" s="42"/>
      <c r="L322" s="43"/>
      <c r="M322" s="254"/>
      <c r="N322" s="255"/>
      <c r="O322" s="93"/>
      <c r="P322" s="93"/>
      <c r="Q322" s="93"/>
      <c r="R322" s="93"/>
      <c r="S322" s="93"/>
      <c r="T322" s="94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7" t="s">
        <v>212</v>
      </c>
      <c r="AU322" s="17" t="s">
        <v>96</v>
      </c>
    </row>
    <row r="323" s="14" customFormat="1">
      <c r="A323" s="14"/>
      <c r="B323" s="269"/>
      <c r="C323" s="270"/>
      <c r="D323" s="252" t="s">
        <v>214</v>
      </c>
      <c r="E323" s="271" t="s">
        <v>1</v>
      </c>
      <c r="F323" s="272" t="s">
        <v>224</v>
      </c>
      <c r="G323" s="270"/>
      <c r="H323" s="271" t="s">
        <v>1</v>
      </c>
      <c r="I323" s="273"/>
      <c r="J323" s="270"/>
      <c r="K323" s="270"/>
      <c r="L323" s="274"/>
      <c r="M323" s="275"/>
      <c r="N323" s="276"/>
      <c r="O323" s="276"/>
      <c r="P323" s="276"/>
      <c r="Q323" s="276"/>
      <c r="R323" s="276"/>
      <c r="S323" s="276"/>
      <c r="T323" s="277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78" t="s">
        <v>214</v>
      </c>
      <c r="AU323" s="278" t="s">
        <v>96</v>
      </c>
      <c r="AV323" s="14" t="s">
        <v>81</v>
      </c>
      <c r="AW323" s="14" t="s">
        <v>31</v>
      </c>
      <c r="AX323" s="14" t="s">
        <v>76</v>
      </c>
      <c r="AY323" s="278" t="s">
        <v>201</v>
      </c>
    </row>
    <row r="324" s="14" customFormat="1">
      <c r="A324" s="14"/>
      <c r="B324" s="269"/>
      <c r="C324" s="270"/>
      <c r="D324" s="252" t="s">
        <v>214</v>
      </c>
      <c r="E324" s="271" t="s">
        <v>1</v>
      </c>
      <c r="F324" s="272" t="s">
        <v>462</v>
      </c>
      <c r="G324" s="270"/>
      <c r="H324" s="271" t="s">
        <v>1</v>
      </c>
      <c r="I324" s="273"/>
      <c r="J324" s="270"/>
      <c r="K324" s="270"/>
      <c r="L324" s="274"/>
      <c r="M324" s="275"/>
      <c r="N324" s="276"/>
      <c r="O324" s="276"/>
      <c r="P324" s="276"/>
      <c r="Q324" s="276"/>
      <c r="R324" s="276"/>
      <c r="S324" s="276"/>
      <c r="T324" s="277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78" t="s">
        <v>214</v>
      </c>
      <c r="AU324" s="278" t="s">
        <v>96</v>
      </c>
      <c r="AV324" s="14" t="s">
        <v>81</v>
      </c>
      <c r="AW324" s="14" t="s">
        <v>31</v>
      </c>
      <c r="AX324" s="14" t="s">
        <v>76</v>
      </c>
      <c r="AY324" s="278" t="s">
        <v>201</v>
      </c>
    </row>
    <row r="325" s="13" customFormat="1">
      <c r="A325" s="13"/>
      <c r="B325" s="258"/>
      <c r="C325" s="259"/>
      <c r="D325" s="252" t="s">
        <v>214</v>
      </c>
      <c r="E325" s="261" t="s">
        <v>1</v>
      </c>
      <c r="F325" s="279" t="s">
        <v>128</v>
      </c>
      <c r="G325" s="259"/>
      <c r="H325" s="262">
        <v>38.146999999999998</v>
      </c>
      <c r="I325" s="263"/>
      <c r="J325" s="259"/>
      <c r="K325" s="259"/>
      <c r="L325" s="264"/>
      <c r="M325" s="265"/>
      <c r="N325" s="266"/>
      <c r="O325" s="266"/>
      <c r="P325" s="266"/>
      <c r="Q325" s="266"/>
      <c r="R325" s="266"/>
      <c r="S325" s="266"/>
      <c r="T325" s="267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68" t="s">
        <v>214</v>
      </c>
      <c r="AU325" s="268" t="s">
        <v>96</v>
      </c>
      <c r="AV325" s="13" t="s">
        <v>96</v>
      </c>
      <c r="AW325" s="13" t="s">
        <v>31</v>
      </c>
      <c r="AX325" s="13" t="s">
        <v>81</v>
      </c>
      <c r="AY325" s="268" t="s">
        <v>201</v>
      </c>
    </row>
    <row r="326" s="2" customFormat="1" ht="16.5" customHeight="1">
      <c r="A326" s="40"/>
      <c r="B326" s="41"/>
      <c r="C326" s="239" t="s">
        <v>463</v>
      </c>
      <c r="D326" s="239" t="s">
        <v>204</v>
      </c>
      <c r="E326" s="240" t="s">
        <v>464</v>
      </c>
      <c r="F326" s="241" t="s">
        <v>465</v>
      </c>
      <c r="G326" s="242" t="s">
        <v>403</v>
      </c>
      <c r="H326" s="243">
        <v>51.067999999999998</v>
      </c>
      <c r="I326" s="244"/>
      <c r="J326" s="245">
        <f>ROUND(I326*H326,2)</f>
        <v>0</v>
      </c>
      <c r="K326" s="246"/>
      <c r="L326" s="43"/>
      <c r="M326" s="247" t="s">
        <v>1</v>
      </c>
      <c r="N326" s="248" t="s">
        <v>41</v>
      </c>
      <c r="O326" s="93"/>
      <c r="P326" s="249">
        <f>O326*H326</f>
        <v>0</v>
      </c>
      <c r="Q326" s="249">
        <v>0</v>
      </c>
      <c r="R326" s="249">
        <f>Q326*H326</f>
        <v>0</v>
      </c>
      <c r="S326" s="249">
        <v>0.0025999999999999999</v>
      </c>
      <c r="T326" s="250">
        <f>S326*H326</f>
        <v>0.1327768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51" t="s">
        <v>273</v>
      </c>
      <c r="AT326" s="251" t="s">
        <v>204</v>
      </c>
      <c r="AU326" s="251" t="s">
        <v>96</v>
      </c>
      <c r="AY326" s="17" t="s">
        <v>201</v>
      </c>
      <c r="BE326" s="140">
        <f>IF(N326="základní",J326,0)</f>
        <v>0</v>
      </c>
      <c r="BF326" s="140">
        <f>IF(N326="snížená",J326,0)</f>
        <v>0</v>
      </c>
      <c r="BG326" s="140">
        <f>IF(N326="zákl. přenesená",J326,0)</f>
        <v>0</v>
      </c>
      <c r="BH326" s="140">
        <f>IF(N326="sníž. přenesená",J326,0)</f>
        <v>0</v>
      </c>
      <c r="BI326" s="140">
        <f>IF(N326="nulová",J326,0)</f>
        <v>0</v>
      </c>
      <c r="BJ326" s="17" t="s">
        <v>81</v>
      </c>
      <c r="BK326" s="140">
        <f>ROUND(I326*H326,2)</f>
        <v>0</v>
      </c>
      <c r="BL326" s="17" t="s">
        <v>273</v>
      </c>
      <c r="BM326" s="251" t="s">
        <v>466</v>
      </c>
    </row>
    <row r="327" s="2" customFormat="1">
      <c r="A327" s="40"/>
      <c r="B327" s="41"/>
      <c r="C327" s="42"/>
      <c r="D327" s="252" t="s">
        <v>210</v>
      </c>
      <c r="E327" s="42"/>
      <c r="F327" s="253" t="s">
        <v>467</v>
      </c>
      <c r="G327" s="42"/>
      <c r="H327" s="42"/>
      <c r="I327" s="208"/>
      <c r="J327" s="42"/>
      <c r="K327" s="42"/>
      <c r="L327" s="43"/>
      <c r="M327" s="254"/>
      <c r="N327" s="255"/>
      <c r="O327" s="93"/>
      <c r="P327" s="93"/>
      <c r="Q327" s="93"/>
      <c r="R327" s="93"/>
      <c r="S327" s="93"/>
      <c r="T327" s="94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7" t="s">
        <v>210</v>
      </c>
      <c r="AU327" s="17" t="s">
        <v>96</v>
      </c>
    </row>
    <row r="328" s="2" customFormat="1">
      <c r="A328" s="40"/>
      <c r="B328" s="41"/>
      <c r="C328" s="42"/>
      <c r="D328" s="256" t="s">
        <v>212</v>
      </c>
      <c r="E328" s="42"/>
      <c r="F328" s="257" t="s">
        <v>468</v>
      </c>
      <c r="G328" s="42"/>
      <c r="H328" s="42"/>
      <c r="I328" s="208"/>
      <c r="J328" s="42"/>
      <c r="K328" s="42"/>
      <c r="L328" s="43"/>
      <c r="M328" s="254"/>
      <c r="N328" s="255"/>
      <c r="O328" s="93"/>
      <c r="P328" s="93"/>
      <c r="Q328" s="93"/>
      <c r="R328" s="93"/>
      <c r="S328" s="93"/>
      <c r="T328" s="94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7" t="s">
        <v>212</v>
      </c>
      <c r="AU328" s="17" t="s">
        <v>96</v>
      </c>
    </row>
    <row r="329" s="14" customFormat="1">
      <c r="A329" s="14"/>
      <c r="B329" s="269"/>
      <c r="C329" s="270"/>
      <c r="D329" s="252" t="s">
        <v>214</v>
      </c>
      <c r="E329" s="271" t="s">
        <v>1</v>
      </c>
      <c r="F329" s="272" t="s">
        <v>224</v>
      </c>
      <c r="G329" s="270"/>
      <c r="H329" s="271" t="s">
        <v>1</v>
      </c>
      <c r="I329" s="273"/>
      <c r="J329" s="270"/>
      <c r="K329" s="270"/>
      <c r="L329" s="274"/>
      <c r="M329" s="275"/>
      <c r="N329" s="276"/>
      <c r="O329" s="276"/>
      <c r="P329" s="276"/>
      <c r="Q329" s="276"/>
      <c r="R329" s="276"/>
      <c r="S329" s="276"/>
      <c r="T329" s="277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78" t="s">
        <v>214</v>
      </c>
      <c r="AU329" s="278" t="s">
        <v>96</v>
      </c>
      <c r="AV329" s="14" t="s">
        <v>81</v>
      </c>
      <c r="AW329" s="14" t="s">
        <v>31</v>
      </c>
      <c r="AX329" s="14" t="s">
        <v>76</v>
      </c>
      <c r="AY329" s="278" t="s">
        <v>201</v>
      </c>
    </row>
    <row r="330" s="14" customFormat="1">
      <c r="A330" s="14"/>
      <c r="B330" s="269"/>
      <c r="C330" s="270"/>
      <c r="D330" s="252" t="s">
        <v>214</v>
      </c>
      <c r="E330" s="271" t="s">
        <v>1</v>
      </c>
      <c r="F330" s="272" t="s">
        <v>469</v>
      </c>
      <c r="G330" s="270"/>
      <c r="H330" s="271" t="s">
        <v>1</v>
      </c>
      <c r="I330" s="273"/>
      <c r="J330" s="270"/>
      <c r="K330" s="270"/>
      <c r="L330" s="274"/>
      <c r="M330" s="275"/>
      <c r="N330" s="276"/>
      <c r="O330" s="276"/>
      <c r="P330" s="276"/>
      <c r="Q330" s="276"/>
      <c r="R330" s="276"/>
      <c r="S330" s="276"/>
      <c r="T330" s="277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78" t="s">
        <v>214</v>
      </c>
      <c r="AU330" s="278" t="s">
        <v>96</v>
      </c>
      <c r="AV330" s="14" t="s">
        <v>81</v>
      </c>
      <c r="AW330" s="14" t="s">
        <v>31</v>
      </c>
      <c r="AX330" s="14" t="s">
        <v>76</v>
      </c>
      <c r="AY330" s="278" t="s">
        <v>201</v>
      </c>
    </row>
    <row r="331" s="13" customFormat="1">
      <c r="A331" s="13"/>
      <c r="B331" s="258"/>
      <c r="C331" s="259"/>
      <c r="D331" s="252" t="s">
        <v>214</v>
      </c>
      <c r="E331" s="261" t="s">
        <v>1</v>
      </c>
      <c r="F331" s="279" t="s">
        <v>131</v>
      </c>
      <c r="G331" s="259"/>
      <c r="H331" s="262">
        <v>51.067999999999998</v>
      </c>
      <c r="I331" s="263"/>
      <c r="J331" s="259"/>
      <c r="K331" s="259"/>
      <c r="L331" s="264"/>
      <c r="M331" s="265"/>
      <c r="N331" s="266"/>
      <c r="O331" s="266"/>
      <c r="P331" s="266"/>
      <c r="Q331" s="266"/>
      <c r="R331" s="266"/>
      <c r="S331" s="266"/>
      <c r="T331" s="267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68" t="s">
        <v>214</v>
      </c>
      <c r="AU331" s="268" t="s">
        <v>96</v>
      </c>
      <c r="AV331" s="13" t="s">
        <v>96</v>
      </c>
      <c r="AW331" s="13" t="s">
        <v>31</v>
      </c>
      <c r="AX331" s="13" t="s">
        <v>81</v>
      </c>
      <c r="AY331" s="268" t="s">
        <v>201</v>
      </c>
    </row>
    <row r="332" s="12" customFormat="1" ht="22.8" customHeight="1">
      <c r="A332" s="12"/>
      <c r="B332" s="223"/>
      <c r="C332" s="224"/>
      <c r="D332" s="225" t="s">
        <v>75</v>
      </c>
      <c r="E332" s="237" t="s">
        <v>470</v>
      </c>
      <c r="F332" s="237" t="s">
        <v>471</v>
      </c>
      <c r="G332" s="224"/>
      <c r="H332" s="224"/>
      <c r="I332" s="227"/>
      <c r="J332" s="238">
        <f>BK332</f>
        <v>0</v>
      </c>
      <c r="K332" s="224"/>
      <c r="L332" s="229"/>
      <c r="M332" s="230"/>
      <c r="N332" s="231"/>
      <c r="O332" s="231"/>
      <c r="P332" s="232">
        <f>SUM(P333:P341)</f>
        <v>0</v>
      </c>
      <c r="Q332" s="231"/>
      <c r="R332" s="232">
        <f>SUM(R333:R341)</f>
        <v>0</v>
      </c>
      <c r="S332" s="231"/>
      <c r="T332" s="233">
        <f>SUM(T333:T341)</f>
        <v>2.9694183400000003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34" t="s">
        <v>96</v>
      </c>
      <c r="AT332" s="235" t="s">
        <v>75</v>
      </c>
      <c r="AU332" s="235" t="s">
        <v>81</v>
      </c>
      <c r="AY332" s="234" t="s">
        <v>201</v>
      </c>
      <c r="BK332" s="236">
        <f>SUM(BK333:BK341)</f>
        <v>0</v>
      </c>
    </row>
    <row r="333" s="2" customFormat="1" ht="24.15" customHeight="1">
      <c r="A333" s="40"/>
      <c r="B333" s="41"/>
      <c r="C333" s="239" t="s">
        <v>472</v>
      </c>
      <c r="D333" s="239" t="s">
        <v>204</v>
      </c>
      <c r="E333" s="240" t="s">
        <v>473</v>
      </c>
      <c r="F333" s="241" t="s">
        <v>474</v>
      </c>
      <c r="G333" s="242" t="s">
        <v>207</v>
      </c>
      <c r="H333" s="243">
        <v>165.024</v>
      </c>
      <c r="I333" s="244"/>
      <c r="J333" s="245">
        <f>ROUND(I333*H333,2)</f>
        <v>0</v>
      </c>
      <c r="K333" s="246"/>
      <c r="L333" s="43"/>
      <c r="M333" s="247" t="s">
        <v>1</v>
      </c>
      <c r="N333" s="248" t="s">
        <v>41</v>
      </c>
      <c r="O333" s="93"/>
      <c r="P333" s="249">
        <f>O333*H333</f>
        <v>0</v>
      </c>
      <c r="Q333" s="249">
        <v>0</v>
      </c>
      <c r="R333" s="249">
        <f>Q333*H333</f>
        <v>0</v>
      </c>
      <c r="S333" s="249">
        <v>0.017780000000000001</v>
      </c>
      <c r="T333" s="250">
        <f>S333*H333</f>
        <v>2.9341267200000001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51" t="s">
        <v>273</v>
      </c>
      <c r="AT333" s="251" t="s">
        <v>204</v>
      </c>
      <c r="AU333" s="251" t="s">
        <v>96</v>
      </c>
      <c r="AY333" s="17" t="s">
        <v>201</v>
      </c>
      <c r="BE333" s="140">
        <f>IF(N333="základní",J333,0)</f>
        <v>0</v>
      </c>
      <c r="BF333" s="140">
        <f>IF(N333="snížená",J333,0)</f>
        <v>0</v>
      </c>
      <c r="BG333" s="140">
        <f>IF(N333="zákl. přenesená",J333,0)</f>
        <v>0</v>
      </c>
      <c r="BH333" s="140">
        <f>IF(N333="sníž. přenesená",J333,0)</f>
        <v>0</v>
      </c>
      <c r="BI333" s="140">
        <f>IF(N333="nulová",J333,0)</f>
        <v>0</v>
      </c>
      <c r="BJ333" s="17" t="s">
        <v>81</v>
      </c>
      <c r="BK333" s="140">
        <f>ROUND(I333*H333,2)</f>
        <v>0</v>
      </c>
      <c r="BL333" s="17" t="s">
        <v>273</v>
      </c>
      <c r="BM333" s="251" t="s">
        <v>475</v>
      </c>
    </row>
    <row r="334" s="2" customFormat="1">
      <c r="A334" s="40"/>
      <c r="B334" s="41"/>
      <c r="C334" s="42"/>
      <c r="D334" s="252" t="s">
        <v>210</v>
      </c>
      <c r="E334" s="42"/>
      <c r="F334" s="253" t="s">
        <v>476</v>
      </c>
      <c r="G334" s="42"/>
      <c r="H334" s="42"/>
      <c r="I334" s="208"/>
      <c r="J334" s="42"/>
      <c r="K334" s="42"/>
      <c r="L334" s="43"/>
      <c r="M334" s="254"/>
      <c r="N334" s="255"/>
      <c r="O334" s="93"/>
      <c r="P334" s="93"/>
      <c r="Q334" s="93"/>
      <c r="R334" s="93"/>
      <c r="S334" s="93"/>
      <c r="T334" s="94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7" t="s">
        <v>210</v>
      </c>
      <c r="AU334" s="17" t="s">
        <v>96</v>
      </c>
    </row>
    <row r="335" s="2" customFormat="1">
      <c r="A335" s="40"/>
      <c r="B335" s="41"/>
      <c r="C335" s="42"/>
      <c r="D335" s="256" t="s">
        <v>212</v>
      </c>
      <c r="E335" s="42"/>
      <c r="F335" s="257" t="s">
        <v>477</v>
      </c>
      <c r="G335" s="42"/>
      <c r="H335" s="42"/>
      <c r="I335" s="208"/>
      <c r="J335" s="42"/>
      <c r="K335" s="42"/>
      <c r="L335" s="43"/>
      <c r="M335" s="254"/>
      <c r="N335" s="255"/>
      <c r="O335" s="93"/>
      <c r="P335" s="93"/>
      <c r="Q335" s="93"/>
      <c r="R335" s="93"/>
      <c r="S335" s="93"/>
      <c r="T335" s="94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7" t="s">
        <v>212</v>
      </c>
      <c r="AU335" s="17" t="s">
        <v>96</v>
      </c>
    </row>
    <row r="336" s="14" customFormat="1">
      <c r="A336" s="14"/>
      <c r="B336" s="269"/>
      <c r="C336" s="270"/>
      <c r="D336" s="252" t="s">
        <v>214</v>
      </c>
      <c r="E336" s="271" t="s">
        <v>1</v>
      </c>
      <c r="F336" s="272" t="s">
        <v>224</v>
      </c>
      <c r="G336" s="270"/>
      <c r="H336" s="271" t="s">
        <v>1</v>
      </c>
      <c r="I336" s="273"/>
      <c r="J336" s="270"/>
      <c r="K336" s="270"/>
      <c r="L336" s="274"/>
      <c r="M336" s="275"/>
      <c r="N336" s="276"/>
      <c r="O336" s="276"/>
      <c r="P336" s="276"/>
      <c r="Q336" s="276"/>
      <c r="R336" s="276"/>
      <c r="S336" s="276"/>
      <c r="T336" s="277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78" t="s">
        <v>214</v>
      </c>
      <c r="AU336" s="278" t="s">
        <v>96</v>
      </c>
      <c r="AV336" s="14" t="s">
        <v>81</v>
      </c>
      <c r="AW336" s="14" t="s">
        <v>31</v>
      </c>
      <c r="AX336" s="14" t="s">
        <v>76</v>
      </c>
      <c r="AY336" s="278" t="s">
        <v>201</v>
      </c>
    </row>
    <row r="337" s="14" customFormat="1">
      <c r="A337" s="14"/>
      <c r="B337" s="269"/>
      <c r="C337" s="270"/>
      <c r="D337" s="252" t="s">
        <v>214</v>
      </c>
      <c r="E337" s="271" t="s">
        <v>1</v>
      </c>
      <c r="F337" s="272" t="s">
        <v>478</v>
      </c>
      <c r="G337" s="270"/>
      <c r="H337" s="271" t="s">
        <v>1</v>
      </c>
      <c r="I337" s="273"/>
      <c r="J337" s="270"/>
      <c r="K337" s="270"/>
      <c r="L337" s="274"/>
      <c r="M337" s="275"/>
      <c r="N337" s="276"/>
      <c r="O337" s="276"/>
      <c r="P337" s="276"/>
      <c r="Q337" s="276"/>
      <c r="R337" s="276"/>
      <c r="S337" s="276"/>
      <c r="T337" s="277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78" t="s">
        <v>214</v>
      </c>
      <c r="AU337" s="278" t="s">
        <v>96</v>
      </c>
      <c r="AV337" s="14" t="s">
        <v>81</v>
      </c>
      <c r="AW337" s="14" t="s">
        <v>31</v>
      </c>
      <c r="AX337" s="14" t="s">
        <v>76</v>
      </c>
      <c r="AY337" s="278" t="s">
        <v>201</v>
      </c>
    </row>
    <row r="338" s="13" customFormat="1">
      <c r="A338" s="13"/>
      <c r="B338" s="258"/>
      <c r="C338" s="259"/>
      <c r="D338" s="252" t="s">
        <v>214</v>
      </c>
      <c r="E338" s="261" t="s">
        <v>1</v>
      </c>
      <c r="F338" s="279" t="s">
        <v>134</v>
      </c>
      <c r="G338" s="259"/>
      <c r="H338" s="262">
        <v>165.024</v>
      </c>
      <c r="I338" s="263"/>
      <c r="J338" s="259"/>
      <c r="K338" s="259"/>
      <c r="L338" s="264"/>
      <c r="M338" s="265"/>
      <c r="N338" s="266"/>
      <c r="O338" s="266"/>
      <c r="P338" s="266"/>
      <c r="Q338" s="266"/>
      <c r="R338" s="266"/>
      <c r="S338" s="266"/>
      <c r="T338" s="267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68" t="s">
        <v>214</v>
      </c>
      <c r="AU338" s="268" t="s">
        <v>96</v>
      </c>
      <c r="AV338" s="13" t="s">
        <v>96</v>
      </c>
      <c r="AW338" s="13" t="s">
        <v>31</v>
      </c>
      <c r="AX338" s="13" t="s">
        <v>81</v>
      </c>
      <c r="AY338" s="268" t="s">
        <v>201</v>
      </c>
    </row>
    <row r="339" s="2" customFormat="1" ht="24.15" customHeight="1">
      <c r="A339" s="40"/>
      <c r="B339" s="41"/>
      <c r="C339" s="239" t="s">
        <v>479</v>
      </c>
      <c r="D339" s="239" t="s">
        <v>204</v>
      </c>
      <c r="E339" s="240" t="s">
        <v>480</v>
      </c>
      <c r="F339" s="241" t="s">
        <v>481</v>
      </c>
      <c r="G339" s="242" t="s">
        <v>207</v>
      </c>
      <c r="H339" s="243">
        <v>271.47399999999999</v>
      </c>
      <c r="I339" s="244"/>
      <c r="J339" s="245">
        <f>ROUND(I339*H339,2)</f>
        <v>0</v>
      </c>
      <c r="K339" s="246"/>
      <c r="L339" s="43"/>
      <c r="M339" s="247" t="s">
        <v>1</v>
      </c>
      <c r="N339" s="248" t="s">
        <v>41</v>
      </c>
      <c r="O339" s="93"/>
      <c r="P339" s="249">
        <f>O339*H339</f>
        <v>0</v>
      </c>
      <c r="Q339" s="249">
        <v>0</v>
      </c>
      <c r="R339" s="249">
        <f>Q339*H339</f>
        <v>0</v>
      </c>
      <c r="S339" s="249">
        <v>0.00012999999999999999</v>
      </c>
      <c r="T339" s="250">
        <f>S339*H339</f>
        <v>0.035291619999999996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51" t="s">
        <v>273</v>
      </c>
      <c r="AT339" s="251" t="s">
        <v>204</v>
      </c>
      <c r="AU339" s="251" t="s">
        <v>96</v>
      </c>
      <c r="AY339" s="17" t="s">
        <v>201</v>
      </c>
      <c r="BE339" s="140">
        <f>IF(N339="základní",J339,0)</f>
        <v>0</v>
      </c>
      <c r="BF339" s="140">
        <f>IF(N339="snížená",J339,0)</f>
        <v>0</v>
      </c>
      <c r="BG339" s="140">
        <f>IF(N339="zákl. přenesená",J339,0)</f>
        <v>0</v>
      </c>
      <c r="BH339" s="140">
        <f>IF(N339="sníž. přenesená",J339,0)</f>
        <v>0</v>
      </c>
      <c r="BI339" s="140">
        <f>IF(N339="nulová",J339,0)</f>
        <v>0</v>
      </c>
      <c r="BJ339" s="17" t="s">
        <v>81</v>
      </c>
      <c r="BK339" s="140">
        <f>ROUND(I339*H339,2)</f>
        <v>0</v>
      </c>
      <c r="BL339" s="17" t="s">
        <v>273</v>
      </c>
      <c r="BM339" s="251" t="s">
        <v>482</v>
      </c>
    </row>
    <row r="340" s="2" customFormat="1">
      <c r="A340" s="40"/>
      <c r="B340" s="41"/>
      <c r="C340" s="42"/>
      <c r="D340" s="252" t="s">
        <v>210</v>
      </c>
      <c r="E340" s="42"/>
      <c r="F340" s="253" t="s">
        <v>481</v>
      </c>
      <c r="G340" s="42"/>
      <c r="H340" s="42"/>
      <c r="I340" s="208"/>
      <c r="J340" s="42"/>
      <c r="K340" s="42"/>
      <c r="L340" s="43"/>
      <c r="M340" s="254"/>
      <c r="N340" s="255"/>
      <c r="O340" s="93"/>
      <c r="P340" s="93"/>
      <c r="Q340" s="93"/>
      <c r="R340" s="93"/>
      <c r="S340" s="93"/>
      <c r="T340" s="94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7" t="s">
        <v>210</v>
      </c>
      <c r="AU340" s="17" t="s">
        <v>96</v>
      </c>
    </row>
    <row r="341" s="2" customFormat="1">
      <c r="A341" s="40"/>
      <c r="B341" s="41"/>
      <c r="C341" s="42"/>
      <c r="D341" s="256" t="s">
        <v>212</v>
      </c>
      <c r="E341" s="42"/>
      <c r="F341" s="257" t="s">
        <v>483</v>
      </c>
      <c r="G341" s="42"/>
      <c r="H341" s="42"/>
      <c r="I341" s="208"/>
      <c r="J341" s="42"/>
      <c r="K341" s="42"/>
      <c r="L341" s="43"/>
      <c r="M341" s="254"/>
      <c r="N341" s="255"/>
      <c r="O341" s="93"/>
      <c r="P341" s="93"/>
      <c r="Q341" s="93"/>
      <c r="R341" s="93"/>
      <c r="S341" s="93"/>
      <c r="T341" s="94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7" t="s">
        <v>212</v>
      </c>
      <c r="AU341" s="17" t="s">
        <v>96</v>
      </c>
    </row>
    <row r="342" s="12" customFormat="1" ht="22.8" customHeight="1">
      <c r="A342" s="12"/>
      <c r="B342" s="223"/>
      <c r="C342" s="224"/>
      <c r="D342" s="225" t="s">
        <v>75</v>
      </c>
      <c r="E342" s="237" t="s">
        <v>484</v>
      </c>
      <c r="F342" s="237" t="s">
        <v>485</v>
      </c>
      <c r="G342" s="224"/>
      <c r="H342" s="224"/>
      <c r="I342" s="227"/>
      <c r="J342" s="238">
        <f>BK342</f>
        <v>0</v>
      </c>
      <c r="K342" s="224"/>
      <c r="L342" s="229"/>
      <c r="M342" s="230"/>
      <c r="N342" s="231"/>
      <c r="O342" s="231"/>
      <c r="P342" s="232">
        <f>SUM(P343:P348)</f>
        <v>0</v>
      </c>
      <c r="Q342" s="231"/>
      <c r="R342" s="232">
        <f>SUM(R343:R348)</f>
        <v>0</v>
      </c>
      <c r="S342" s="231"/>
      <c r="T342" s="233">
        <f>SUM(T343:T348)</f>
        <v>0.7208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34" t="s">
        <v>96</v>
      </c>
      <c r="AT342" s="235" t="s">
        <v>75</v>
      </c>
      <c r="AU342" s="235" t="s">
        <v>81</v>
      </c>
      <c r="AY342" s="234" t="s">
        <v>201</v>
      </c>
      <c r="BK342" s="236">
        <f>SUM(BK343:BK348)</f>
        <v>0</v>
      </c>
    </row>
    <row r="343" s="2" customFormat="1" ht="24.15" customHeight="1">
      <c r="A343" s="40"/>
      <c r="B343" s="41"/>
      <c r="C343" s="239" t="s">
        <v>486</v>
      </c>
      <c r="D343" s="239" t="s">
        <v>204</v>
      </c>
      <c r="E343" s="240" t="s">
        <v>487</v>
      </c>
      <c r="F343" s="241" t="s">
        <v>488</v>
      </c>
      <c r="G343" s="242" t="s">
        <v>207</v>
      </c>
      <c r="H343" s="243">
        <v>36.039999999999999</v>
      </c>
      <c r="I343" s="244"/>
      <c r="J343" s="245">
        <f>ROUND(I343*H343,2)</f>
        <v>0</v>
      </c>
      <c r="K343" s="246"/>
      <c r="L343" s="43"/>
      <c r="M343" s="247" t="s">
        <v>1</v>
      </c>
      <c r="N343" s="248" t="s">
        <v>41</v>
      </c>
      <c r="O343" s="93"/>
      <c r="P343" s="249">
        <f>O343*H343</f>
        <v>0</v>
      </c>
      <c r="Q343" s="249">
        <v>0</v>
      </c>
      <c r="R343" s="249">
        <f>Q343*H343</f>
        <v>0</v>
      </c>
      <c r="S343" s="249">
        <v>0.02</v>
      </c>
      <c r="T343" s="250">
        <f>S343*H343</f>
        <v>0.7208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51" t="s">
        <v>273</v>
      </c>
      <c r="AT343" s="251" t="s">
        <v>204</v>
      </c>
      <c r="AU343" s="251" t="s">
        <v>96</v>
      </c>
      <c r="AY343" s="17" t="s">
        <v>201</v>
      </c>
      <c r="BE343" s="140">
        <f>IF(N343="základní",J343,0)</f>
        <v>0</v>
      </c>
      <c r="BF343" s="140">
        <f>IF(N343="snížená",J343,0)</f>
        <v>0</v>
      </c>
      <c r="BG343" s="140">
        <f>IF(N343="zákl. přenesená",J343,0)</f>
        <v>0</v>
      </c>
      <c r="BH343" s="140">
        <f>IF(N343="sníž. přenesená",J343,0)</f>
        <v>0</v>
      </c>
      <c r="BI343" s="140">
        <f>IF(N343="nulová",J343,0)</f>
        <v>0</v>
      </c>
      <c r="BJ343" s="17" t="s">
        <v>81</v>
      </c>
      <c r="BK343" s="140">
        <f>ROUND(I343*H343,2)</f>
        <v>0</v>
      </c>
      <c r="BL343" s="17" t="s">
        <v>273</v>
      </c>
      <c r="BM343" s="251" t="s">
        <v>489</v>
      </c>
    </row>
    <row r="344" s="2" customFormat="1">
      <c r="A344" s="40"/>
      <c r="B344" s="41"/>
      <c r="C344" s="42"/>
      <c r="D344" s="252" t="s">
        <v>210</v>
      </c>
      <c r="E344" s="42"/>
      <c r="F344" s="253" t="s">
        <v>490</v>
      </c>
      <c r="G344" s="42"/>
      <c r="H344" s="42"/>
      <c r="I344" s="208"/>
      <c r="J344" s="42"/>
      <c r="K344" s="42"/>
      <c r="L344" s="43"/>
      <c r="M344" s="254"/>
      <c r="N344" s="255"/>
      <c r="O344" s="93"/>
      <c r="P344" s="93"/>
      <c r="Q344" s="93"/>
      <c r="R344" s="93"/>
      <c r="S344" s="93"/>
      <c r="T344" s="94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7" t="s">
        <v>210</v>
      </c>
      <c r="AU344" s="17" t="s">
        <v>96</v>
      </c>
    </row>
    <row r="345" s="2" customFormat="1">
      <c r="A345" s="40"/>
      <c r="B345" s="41"/>
      <c r="C345" s="42"/>
      <c r="D345" s="256" t="s">
        <v>212</v>
      </c>
      <c r="E345" s="42"/>
      <c r="F345" s="257" t="s">
        <v>491</v>
      </c>
      <c r="G345" s="42"/>
      <c r="H345" s="42"/>
      <c r="I345" s="208"/>
      <c r="J345" s="42"/>
      <c r="K345" s="42"/>
      <c r="L345" s="43"/>
      <c r="M345" s="254"/>
      <c r="N345" s="255"/>
      <c r="O345" s="93"/>
      <c r="P345" s="93"/>
      <c r="Q345" s="93"/>
      <c r="R345" s="93"/>
      <c r="S345" s="93"/>
      <c r="T345" s="94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7" t="s">
        <v>212</v>
      </c>
      <c r="AU345" s="17" t="s">
        <v>96</v>
      </c>
    </row>
    <row r="346" s="14" customFormat="1">
      <c r="A346" s="14"/>
      <c r="B346" s="269"/>
      <c r="C346" s="270"/>
      <c r="D346" s="252" t="s">
        <v>214</v>
      </c>
      <c r="E346" s="271" t="s">
        <v>1</v>
      </c>
      <c r="F346" s="272" t="s">
        <v>224</v>
      </c>
      <c r="G346" s="270"/>
      <c r="H346" s="271" t="s">
        <v>1</v>
      </c>
      <c r="I346" s="273"/>
      <c r="J346" s="270"/>
      <c r="K346" s="270"/>
      <c r="L346" s="274"/>
      <c r="M346" s="275"/>
      <c r="N346" s="276"/>
      <c r="O346" s="276"/>
      <c r="P346" s="276"/>
      <c r="Q346" s="276"/>
      <c r="R346" s="276"/>
      <c r="S346" s="276"/>
      <c r="T346" s="277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78" t="s">
        <v>214</v>
      </c>
      <c r="AU346" s="278" t="s">
        <v>96</v>
      </c>
      <c r="AV346" s="14" t="s">
        <v>81</v>
      </c>
      <c r="AW346" s="14" t="s">
        <v>31</v>
      </c>
      <c r="AX346" s="14" t="s">
        <v>76</v>
      </c>
      <c r="AY346" s="278" t="s">
        <v>201</v>
      </c>
    </row>
    <row r="347" s="14" customFormat="1">
      <c r="A347" s="14"/>
      <c r="B347" s="269"/>
      <c r="C347" s="270"/>
      <c r="D347" s="252" t="s">
        <v>214</v>
      </c>
      <c r="E347" s="271" t="s">
        <v>1</v>
      </c>
      <c r="F347" s="272" t="s">
        <v>492</v>
      </c>
      <c r="G347" s="270"/>
      <c r="H347" s="271" t="s">
        <v>1</v>
      </c>
      <c r="I347" s="273"/>
      <c r="J347" s="270"/>
      <c r="K347" s="270"/>
      <c r="L347" s="274"/>
      <c r="M347" s="275"/>
      <c r="N347" s="276"/>
      <c r="O347" s="276"/>
      <c r="P347" s="276"/>
      <c r="Q347" s="276"/>
      <c r="R347" s="276"/>
      <c r="S347" s="276"/>
      <c r="T347" s="277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78" t="s">
        <v>214</v>
      </c>
      <c r="AU347" s="278" t="s">
        <v>96</v>
      </c>
      <c r="AV347" s="14" t="s">
        <v>81</v>
      </c>
      <c r="AW347" s="14" t="s">
        <v>31</v>
      </c>
      <c r="AX347" s="14" t="s">
        <v>76</v>
      </c>
      <c r="AY347" s="278" t="s">
        <v>201</v>
      </c>
    </row>
    <row r="348" s="13" customFormat="1">
      <c r="A348" s="13"/>
      <c r="B348" s="258"/>
      <c r="C348" s="259"/>
      <c r="D348" s="252" t="s">
        <v>214</v>
      </c>
      <c r="E348" s="261" t="s">
        <v>1</v>
      </c>
      <c r="F348" s="279" t="s">
        <v>107</v>
      </c>
      <c r="G348" s="259"/>
      <c r="H348" s="262">
        <v>36.039999999999999</v>
      </c>
      <c r="I348" s="263"/>
      <c r="J348" s="259"/>
      <c r="K348" s="259"/>
      <c r="L348" s="264"/>
      <c r="M348" s="265"/>
      <c r="N348" s="266"/>
      <c r="O348" s="266"/>
      <c r="P348" s="266"/>
      <c r="Q348" s="266"/>
      <c r="R348" s="266"/>
      <c r="S348" s="266"/>
      <c r="T348" s="267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68" t="s">
        <v>214</v>
      </c>
      <c r="AU348" s="268" t="s">
        <v>96</v>
      </c>
      <c r="AV348" s="13" t="s">
        <v>96</v>
      </c>
      <c r="AW348" s="13" t="s">
        <v>31</v>
      </c>
      <c r="AX348" s="13" t="s">
        <v>81</v>
      </c>
      <c r="AY348" s="268" t="s">
        <v>201</v>
      </c>
    </row>
    <row r="349" s="12" customFormat="1" ht="25.92" customHeight="1">
      <c r="A349" s="12"/>
      <c r="B349" s="223"/>
      <c r="C349" s="224"/>
      <c r="D349" s="225" t="s">
        <v>75</v>
      </c>
      <c r="E349" s="226" t="s">
        <v>493</v>
      </c>
      <c r="F349" s="226" t="s">
        <v>494</v>
      </c>
      <c r="G349" s="224"/>
      <c r="H349" s="224"/>
      <c r="I349" s="227"/>
      <c r="J349" s="228">
        <f>BK349</f>
        <v>0</v>
      </c>
      <c r="K349" s="224"/>
      <c r="L349" s="229"/>
      <c r="M349" s="230"/>
      <c r="N349" s="231"/>
      <c r="O349" s="231"/>
      <c r="P349" s="232">
        <f>P350</f>
        <v>0</v>
      </c>
      <c r="Q349" s="231"/>
      <c r="R349" s="232">
        <f>R350</f>
        <v>0</v>
      </c>
      <c r="S349" s="231"/>
      <c r="T349" s="233">
        <f>T350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34" t="s">
        <v>95</v>
      </c>
      <c r="AT349" s="235" t="s">
        <v>75</v>
      </c>
      <c r="AU349" s="235" t="s">
        <v>76</v>
      </c>
      <c r="AY349" s="234" t="s">
        <v>201</v>
      </c>
      <c r="BK349" s="236">
        <f>BK350</f>
        <v>0</v>
      </c>
    </row>
    <row r="350" s="12" customFormat="1" ht="22.8" customHeight="1">
      <c r="A350" s="12"/>
      <c r="B350" s="223"/>
      <c r="C350" s="224"/>
      <c r="D350" s="225" t="s">
        <v>75</v>
      </c>
      <c r="E350" s="237" t="s">
        <v>495</v>
      </c>
      <c r="F350" s="237" t="s">
        <v>496</v>
      </c>
      <c r="G350" s="224"/>
      <c r="H350" s="224"/>
      <c r="I350" s="227"/>
      <c r="J350" s="238">
        <f>BK350</f>
        <v>0</v>
      </c>
      <c r="K350" s="224"/>
      <c r="L350" s="229"/>
      <c r="M350" s="230"/>
      <c r="N350" s="231"/>
      <c r="O350" s="231"/>
      <c r="P350" s="232">
        <f>SUM(P351:P353)</f>
        <v>0</v>
      </c>
      <c r="Q350" s="231"/>
      <c r="R350" s="232">
        <f>SUM(R351:R353)</f>
        <v>0</v>
      </c>
      <c r="S350" s="231"/>
      <c r="T350" s="233">
        <f>SUM(T351:T353)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34" t="s">
        <v>95</v>
      </c>
      <c r="AT350" s="235" t="s">
        <v>75</v>
      </c>
      <c r="AU350" s="235" t="s">
        <v>81</v>
      </c>
      <c r="AY350" s="234" t="s">
        <v>201</v>
      </c>
      <c r="BK350" s="236">
        <f>SUM(BK351:BK353)</f>
        <v>0</v>
      </c>
    </row>
    <row r="351" s="2" customFormat="1" ht="16.5" customHeight="1">
      <c r="A351" s="40"/>
      <c r="B351" s="41"/>
      <c r="C351" s="239" t="s">
        <v>497</v>
      </c>
      <c r="D351" s="239" t="s">
        <v>204</v>
      </c>
      <c r="E351" s="240" t="s">
        <v>498</v>
      </c>
      <c r="F351" s="241" t="s">
        <v>499</v>
      </c>
      <c r="G351" s="242" t="s">
        <v>395</v>
      </c>
      <c r="H351" s="243">
        <v>1</v>
      </c>
      <c r="I351" s="244"/>
      <c r="J351" s="245">
        <f>ROUND(I351*H351,2)</f>
        <v>0</v>
      </c>
      <c r="K351" s="246"/>
      <c r="L351" s="43"/>
      <c r="M351" s="247" t="s">
        <v>1</v>
      </c>
      <c r="N351" s="248" t="s">
        <v>41</v>
      </c>
      <c r="O351" s="93"/>
      <c r="P351" s="249">
        <f>O351*H351</f>
        <v>0</v>
      </c>
      <c r="Q351" s="249">
        <v>0</v>
      </c>
      <c r="R351" s="249">
        <f>Q351*H351</f>
        <v>0</v>
      </c>
      <c r="S351" s="249">
        <v>0</v>
      </c>
      <c r="T351" s="250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51" t="s">
        <v>500</v>
      </c>
      <c r="AT351" s="251" t="s">
        <v>204</v>
      </c>
      <c r="AU351" s="251" t="s">
        <v>96</v>
      </c>
      <c r="AY351" s="17" t="s">
        <v>201</v>
      </c>
      <c r="BE351" s="140">
        <f>IF(N351="základní",J351,0)</f>
        <v>0</v>
      </c>
      <c r="BF351" s="140">
        <f>IF(N351="snížená",J351,0)</f>
        <v>0</v>
      </c>
      <c r="BG351" s="140">
        <f>IF(N351="zákl. přenesená",J351,0)</f>
        <v>0</v>
      </c>
      <c r="BH351" s="140">
        <f>IF(N351="sníž. přenesená",J351,0)</f>
        <v>0</v>
      </c>
      <c r="BI351" s="140">
        <f>IF(N351="nulová",J351,0)</f>
        <v>0</v>
      </c>
      <c r="BJ351" s="17" t="s">
        <v>81</v>
      </c>
      <c r="BK351" s="140">
        <f>ROUND(I351*H351,2)</f>
        <v>0</v>
      </c>
      <c r="BL351" s="17" t="s">
        <v>500</v>
      </c>
      <c r="BM351" s="251" t="s">
        <v>501</v>
      </c>
    </row>
    <row r="352" s="2" customFormat="1">
      <c r="A352" s="40"/>
      <c r="B352" s="41"/>
      <c r="C352" s="42"/>
      <c r="D352" s="252" t="s">
        <v>210</v>
      </c>
      <c r="E352" s="42"/>
      <c r="F352" s="253" t="s">
        <v>502</v>
      </c>
      <c r="G352" s="42"/>
      <c r="H352" s="42"/>
      <c r="I352" s="208"/>
      <c r="J352" s="42"/>
      <c r="K352" s="42"/>
      <c r="L352" s="43"/>
      <c r="M352" s="254"/>
      <c r="N352" s="255"/>
      <c r="O352" s="93"/>
      <c r="P352" s="93"/>
      <c r="Q352" s="93"/>
      <c r="R352" s="93"/>
      <c r="S352" s="93"/>
      <c r="T352" s="94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7" t="s">
        <v>210</v>
      </c>
      <c r="AU352" s="17" t="s">
        <v>96</v>
      </c>
    </row>
    <row r="353" s="13" customFormat="1">
      <c r="A353" s="13"/>
      <c r="B353" s="258"/>
      <c r="C353" s="259"/>
      <c r="D353" s="252" t="s">
        <v>214</v>
      </c>
      <c r="E353" s="260" t="s">
        <v>1</v>
      </c>
      <c r="F353" s="261" t="s">
        <v>81</v>
      </c>
      <c r="G353" s="259"/>
      <c r="H353" s="262">
        <v>1</v>
      </c>
      <c r="I353" s="263"/>
      <c r="J353" s="259"/>
      <c r="K353" s="259"/>
      <c r="L353" s="264"/>
      <c r="M353" s="265"/>
      <c r="N353" s="266"/>
      <c r="O353" s="266"/>
      <c r="P353" s="266"/>
      <c r="Q353" s="266"/>
      <c r="R353" s="266"/>
      <c r="S353" s="266"/>
      <c r="T353" s="267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68" t="s">
        <v>214</v>
      </c>
      <c r="AU353" s="268" t="s">
        <v>96</v>
      </c>
      <c r="AV353" s="13" t="s">
        <v>96</v>
      </c>
      <c r="AW353" s="13" t="s">
        <v>31</v>
      </c>
      <c r="AX353" s="13" t="s">
        <v>81</v>
      </c>
      <c r="AY353" s="268" t="s">
        <v>201</v>
      </c>
    </row>
    <row r="354" s="12" customFormat="1" ht="25.92" customHeight="1">
      <c r="A354" s="12"/>
      <c r="B354" s="223"/>
      <c r="C354" s="224"/>
      <c r="D354" s="225" t="s">
        <v>75</v>
      </c>
      <c r="E354" s="226" t="s">
        <v>179</v>
      </c>
      <c r="F354" s="226" t="s">
        <v>503</v>
      </c>
      <c r="G354" s="224"/>
      <c r="H354" s="224"/>
      <c r="I354" s="227"/>
      <c r="J354" s="228">
        <f>BK354</f>
        <v>0</v>
      </c>
      <c r="K354" s="224"/>
      <c r="L354" s="229"/>
      <c r="M354" s="230"/>
      <c r="N354" s="231"/>
      <c r="O354" s="231"/>
      <c r="P354" s="232">
        <f>P355+P359</f>
        <v>0</v>
      </c>
      <c r="Q354" s="231"/>
      <c r="R354" s="232">
        <f>R355+R359</f>
        <v>0</v>
      </c>
      <c r="S354" s="231"/>
      <c r="T354" s="233">
        <f>T355+T359</f>
        <v>0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234" t="s">
        <v>392</v>
      </c>
      <c r="AT354" s="235" t="s">
        <v>75</v>
      </c>
      <c r="AU354" s="235" t="s">
        <v>76</v>
      </c>
      <c r="AY354" s="234" t="s">
        <v>201</v>
      </c>
      <c r="BK354" s="236">
        <f>BK355+BK359</f>
        <v>0</v>
      </c>
    </row>
    <row r="355" s="12" customFormat="1" ht="22.8" customHeight="1">
      <c r="A355" s="12"/>
      <c r="B355" s="223"/>
      <c r="C355" s="224"/>
      <c r="D355" s="225" t="s">
        <v>75</v>
      </c>
      <c r="E355" s="237" t="s">
        <v>504</v>
      </c>
      <c r="F355" s="237" t="s">
        <v>505</v>
      </c>
      <c r="G355" s="224"/>
      <c r="H355" s="224"/>
      <c r="I355" s="227"/>
      <c r="J355" s="238">
        <f>BK355</f>
        <v>0</v>
      </c>
      <c r="K355" s="224"/>
      <c r="L355" s="229"/>
      <c r="M355" s="230"/>
      <c r="N355" s="231"/>
      <c r="O355" s="231"/>
      <c r="P355" s="232">
        <f>SUM(P356:P358)</f>
        <v>0</v>
      </c>
      <c r="Q355" s="231"/>
      <c r="R355" s="232">
        <f>SUM(R356:R358)</f>
        <v>0</v>
      </c>
      <c r="S355" s="231"/>
      <c r="T355" s="233">
        <f>SUM(T356:T358)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234" t="s">
        <v>392</v>
      </c>
      <c r="AT355" s="235" t="s">
        <v>75</v>
      </c>
      <c r="AU355" s="235" t="s">
        <v>81</v>
      </c>
      <c r="AY355" s="234" t="s">
        <v>201</v>
      </c>
      <c r="BK355" s="236">
        <f>SUM(BK356:BK358)</f>
        <v>0</v>
      </c>
    </row>
    <row r="356" s="2" customFormat="1" ht="16.5" customHeight="1">
      <c r="A356" s="40"/>
      <c r="B356" s="41"/>
      <c r="C356" s="239" t="s">
        <v>506</v>
      </c>
      <c r="D356" s="239" t="s">
        <v>204</v>
      </c>
      <c r="E356" s="240" t="s">
        <v>507</v>
      </c>
      <c r="F356" s="241" t="s">
        <v>508</v>
      </c>
      <c r="G356" s="242" t="s">
        <v>509</v>
      </c>
      <c r="H356" s="243">
        <v>1</v>
      </c>
      <c r="I356" s="244"/>
      <c r="J356" s="245">
        <f>ROUND(I356*H356,2)</f>
        <v>0</v>
      </c>
      <c r="K356" s="246"/>
      <c r="L356" s="43"/>
      <c r="M356" s="247" t="s">
        <v>1</v>
      </c>
      <c r="N356" s="248" t="s">
        <v>41</v>
      </c>
      <c r="O356" s="93"/>
      <c r="P356" s="249">
        <f>O356*H356</f>
        <v>0</v>
      </c>
      <c r="Q356" s="249">
        <v>0</v>
      </c>
      <c r="R356" s="249">
        <f>Q356*H356</f>
        <v>0</v>
      </c>
      <c r="S356" s="249">
        <v>0</v>
      </c>
      <c r="T356" s="250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51" t="s">
        <v>510</v>
      </c>
      <c r="AT356" s="251" t="s">
        <v>204</v>
      </c>
      <c r="AU356" s="251" t="s">
        <v>96</v>
      </c>
      <c r="AY356" s="17" t="s">
        <v>201</v>
      </c>
      <c r="BE356" s="140">
        <f>IF(N356="základní",J356,0)</f>
        <v>0</v>
      </c>
      <c r="BF356" s="140">
        <f>IF(N356="snížená",J356,0)</f>
        <v>0</v>
      </c>
      <c r="BG356" s="140">
        <f>IF(N356="zákl. přenesená",J356,0)</f>
        <v>0</v>
      </c>
      <c r="BH356" s="140">
        <f>IF(N356="sníž. přenesená",J356,0)</f>
        <v>0</v>
      </c>
      <c r="BI356" s="140">
        <f>IF(N356="nulová",J356,0)</f>
        <v>0</v>
      </c>
      <c r="BJ356" s="17" t="s">
        <v>81</v>
      </c>
      <c r="BK356" s="140">
        <f>ROUND(I356*H356,2)</f>
        <v>0</v>
      </c>
      <c r="BL356" s="17" t="s">
        <v>510</v>
      </c>
      <c r="BM356" s="251" t="s">
        <v>511</v>
      </c>
    </row>
    <row r="357" s="2" customFormat="1">
      <c r="A357" s="40"/>
      <c r="B357" s="41"/>
      <c r="C357" s="42"/>
      <c r="D357" s="252" t="s">
        <v>210</v>
      </c>
      <c r="E357" s="42"/>
      <c r="F357" s="253" t="s">
        <v>512</v>
      </c>
      <c r="G357" s="42"/>
      <c r="H357" s="42"/>
      <c r="I357" s="208"/>
      <c r="J357" s="42"/>
      <c r="K357" s="42"/>
      <c r="L357" s="43"/>
      <c r="M357" s="254"/>
      <c r="N357" s="255"/>
      <c r="O357" s="93"/>
      <c r="P357" s="93"/>
      <c r="Q357" s="93"/>
      <c r="R357" s="93"/>
      <c r="S357" s="93"/>
      <c r="T357" s="94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7" t="s">
        <v>210</v>
      </c>
      <c r="AU357" s="17" t="s">
        <v>96</v>
      </c>
    </row>
    <row r="358" s="2" customFormat="1">
      <c r="A358" s="40"/>
      <c r="B358" s="41"/>
      <c r="C358" s="42"/>
      <c r="D358" s="256" t="s">
        <v>212</v>
      </c>
      <c r="E358" s="42"/>
      <c r="F358" s="257" t="s">
        <v>513</v>
      </c>
      <c r="G358" s="42"/>
      <c r="H358" s="42"/>
      <c r="I358" s="208"/>
      <c r="J358" s="42"/>
      <c r="K358" s="42"/>
      <c r="L358" s="43"/>
      <c r="M358" s="254"/>
      <c r="N358" s="255"/>
      <c r="O358" s="93"/>
      <c r="P358" s="93"/>
      <c r="Q358" s="93"/>
      <c r="R358" s="93"/>
      <c r="S358" s="93"/>
      <c r="T358" s="94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7" t="s">
        <v>212</v>
      </c>
      <c r="AU358" s="17" t="s">
        <v>96</v>
      </c>
    </row>
    <row r="359" s="12" customFormat="1" ht="22.8" customHeight="1">
      <c r="A359" s="12"/>
      <c r="B359" s="223"/>
      <c r="C359" s="224"/>
      <c r="D359" s="225" t="s">
        <v>75</v>
      </c>
      <c r="E359" s="237" t="s">
        <v>514</v>
      </c>
      <c r="F359" s="237" t="s">
        <v>182</v>
      </c>
      <c r="G359" s="224"/>
      <c r="H359" s="224"/>
      <c r="I359" s="227"/>
      <c r="J359" s="238">
        <f>BK359</f>
        <v>0</v>
      </c>
      <c r="K359" s="224"/>
      <c r="L359" s="229"/>
      <c r="M359" s="230"/>
      <c r="N359" s="231"/>
      <c r="O359" s="231"/>
      <c r="P359" s="232">
        <f>SUM(P360:P363)</f>
        <v>0</v>
      </c>
      <c r="Q359" s="231"/>
      <c r="R359" s="232">
        <f>SUM(R360:R363)</f>
        <v>0</v>
      </c>
      <c r="S359" s="231"/>
      <c r="T359" s="233">
        <f>SUM(T360:T363)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34" t="s">
        <v>392</v>
      </c>
      <c r="AT359" s="235" t="s">
        <v>75</v>
      </c>
      <c r="AU359" s="235" t="s">
        <v>81</v>
      </c>
      <c r="AY359" s="234" t="s">
        <v>201</v>
      </c>
      <c r="BK359" s="236">
        <f>SUM(BK360:BK363)</f>
        <v>0</v>
      </c>
    </row>
    <row r="360" s="2" customFormat="1" ht="16.5" customHeight="1">
      <c r="A360" s="40"/>
      <c r="B360" s="41"/>
      <c r="C360" s="239" t="s">
        <v>515</v>
      </c>
      <c r="D360" s="239" t="s">
        <v>204</v>
      </c>
      <c r="E360" s="240" t="s">
        <v>516</v>
      </c>
      <c r="F360" s="241" t="s">
        <v>517</v>
      </c>
      <c r="G360" s="242" t="s">
        <v>518</v>
      </c>
      <c r="H360" s="243">
        <v>1</v>
      </c>
      <c r="I360" s="244"/>
      <c r="J360" s="245">
        <f>ROUND(I360*H360,2)</f>
        <v>0</v>
      </c>
      <c r="K360" s="246"/>
      <c r="L360" s="43"/>
      <c r="M360" s="247" t="s">
        <v>1</v>
      </c>
      <c r="N360" s="248" t="s">
        <v>41</v>
      </c>
      <c r="O360" s="93"/>
      <c r="P360" s="249">
        <f>O360*H360</f>
        <v>0</v>
      </c>
      <c r="Q360" s="249">
        <v>0</v>
      </c>
      <c r="R360" s="249">
        <f>Q360*H360</f>
        <v>0</v>
      </c>
      <c r="S360" s="249">
        <v>0</v>
      </c>
      <c r="T360" s="250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51" t="s">
        <v>510</v>
      </c>
      <c r="AT360" s="251" t="s">
        <v>204</v>
      </c>
      <c r="AU360" s="251" t="s">
        <v>96</v>
      </c>
      <c r="AY360" s="17" t="s">
        <v>201</v>
      </c>
      <c r="BE360" s="140">
        <f>IF(N360="základní",J360,0)</f>
        <v>0</v>
      </c>
      <c r="BF360" s="140">
        <f>IF(N360="snížená",J360,0)</f>
        <v>0</v>
      </c>
      <c r="BG360" s="140">
        <f>IF(N360="zákl. přenesená",J360,0)</f>
        <v>0</v>
      </c>
      <c r="BH360" s="140">
        <f>IF(N360="sníž. přenesená",J360,0)</f>
        <v>0</v>
      </c>
      <c r="BI360" s="140">
        <f>IF(N360="nulová",J360,0)</f>
        <v>0</v>
      </c>
      <c r="BJ360" s="17" t="s">
        <v>81</v>
      </c>
      <c r="BK360" s="140">
        <f>ROUND(I360*H360,2)</f>
        <v>0</v>
      </c>
      <c r="BL360" s="17" t="s">
        <v>510</v>
      </c>
      <c r="BM360" s="251" t="s">
        <v>519</v>
      </c>
    </row>
    <row r="361" s="2" customFormat="1">
      <c r="A361" s="40"/>
      <c r="B361" s="41"/>
      <c r="C361" s="42"/>
      <c r="D361" s="252" t="s">
        <v>210</v>
      </c>
      <c r="E361" s="42"/>
      <c r="F361" s="253" t="s">
        <v>517</v>
      </c>
      <c r="G361" s="42"/>
      <c r="H361" s="42"/>
      <c r="I361" s="208"/>
      <c r="J361" s="42"/>
      <c r="K361" s="42"/>
      <c r="L361" s="43"/>
      <c r="M361" s="254"/>
      <c r="N361" s="255"/>
      <c r="O361" s="93"/>
      <c r="P361" s="93"/>
      <c r="Q361" s="93"/>
      <c r="R361" s="93"/>
      <c r="S361" s="93"/>
      <c r="T361" s="94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7" t="s">
        <v>210</v>
      </c>
      <c r="AU361" s="17" t="s">
        <v>96</v>
      </c>
    </row>
    <row r="362" s="2" customFormat="1">
      <c r="A362" s="40"/>
      <c r="B362" s="41"/>
      <c r="C362" s="42"/>
      <c r="D362" s="256" t="s">
        <v>212</v>
      </c>
      <c r="E362" s="42"/>
      <c r="F362" s="257" t="s">
        <v>520</v>
      </c>
      <c r="G362" s="42"/>
      <c r="H362" s="42"/>
      <c r="I362" s="208"/>
      <c r="J362" s="42"/>
      <c r="K362" s="42"/>
      <c r="L362" s="43"/>
      <c r="M362" s="254"/>
      <c r="N362" s="255"/>
      <c r="O362" s="93"/>
      <c r="P362" s="93"/>
      <c r="Q362" s="93"/>
      <c r="R362" s="93"/>
      <c r="S362" s="93"/>
      <c r="T362" s="94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7" t="s">
        <v>212</v>
      </c>
      <c r="AU362" s="17" t="s">
        <v>96</v>
      </c>
    </row>
    <row r="363" s="2" customFormat="1">
      <c r="A363" s="40"/>
      <c r="B363" s="41"/>
      <c r="C363" s="42"/>
      <c r="D363" s="252" t="s">
        <v>354</v>
      </c>
      <c r="E363" s="42"/>
      <c r="F363" s="291" t="s">
        <v>521</v>
      </c>
      <c r="G363" s="42"/>
      <c r="H363" s="42"/>
      <c r="I363" s="208"/>
      <c r="J363" s="42"/>
      <c r="K363" s="42"/>
      <c r="L363" s="43"/>
      <c r="M363" s="292"/>
      <c r="N363" s="293"/>
      <c r="O363" s="294"/>
      <c r="P363" s="294"/>
      <c r="Q363" s="294"/>
      <c r="R363" s="294"/>
      <c r="S363" s="294"/>
      <c r="T363" s="295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7" t="s">
        <v>354</v>
      </c>
      <c r="AU363" s="17" t="s">
        <v>96</v>
      </c>
    </row>
    <row r="364" s="2" customFormat="1" ht="6.96" customHeight="1">
      <c r="A364" s="40"/>
      <c r="B364" s="68"/>
      <c r="C364" s="69"/>
      <c r="D364" s="69"/>
      <c r="E364" s="69"/>
      <c r="F364" s="69"/>
      <c r="G364" s="69"/>
      <c r="H364" s="69"/>
      <c r="I364" s="69"/>
      <c r="J364" s="69"/>
      <c r="K364" s="69"/>
      <c r="L364" s="43"/>
      <c r="M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</row>
  </sheetData>
  <sheetProtection sheet="1" autoFilter="0" formatColumns="0" formatRows="0" objects="1" scenarios="1" spinCount="100000" saltValue="SeTfpdKA8mzBKBwN6FpsJSt+EDpT+OX2DPec8Gz8XmIFxk6GUUDOufi0pt8kLMUriNuz2teNx2G98K9oFzFuxQ==" hashValue="sXvpl0E6t7+uP28/7G5tJQkYMZOPKOR7oiU/SPw0viBDHpYP7GdaahfJ2gks3Nts/bC3QGWsROU/TedfJ7EKzA==" algorithmName="SHA-512" password="CC35"/>
  <autoFilter ref="C137:K363"/>
  <mergeCells count="11">
    <mergeCell ref="E7:H7"/>
    <mergeCell ref="E16:H16"/>
    <mergeCell ref="E25:H25"/>
    <mergeCell ref="E85:H85"/>
    <mergeCell ref="D114:F114"/>
    <mergeCell ref="D115:F115"/>
    <mergeCell ref="D116:F116"/>
    <mergeCell ref="D117:F117"/>
    <mergeCell ref="D118:F118"/>
    <mergeCell ref="E130:H130"/>
    <mergeCell ref="L2:V2"/>
  </mergeCells>
  <hyperlinks>
    <hyperlink ref="F143" r:id="rId1" display="https://podminky.urs.cz/item/CS_URS_2024_02/113106123"/>
    <hyperlink ref="F148" r:id="rId2" display="https://podminky.urs.cz/item/CS_URS_2024_02/139951122"/>
    <hyperlink ref="F155" r:id="rId3" display="VV0001"/>
    <hyperlink ref="F158" r:id="rId4" display="https://podminky.urs.cz/item/CS_URS_2024_02/139951121"/>
    <hyperlink ref="F162" r:id="rId5" display="VV0002"/>
    <hyperlink ref="F165" r:id="rId6" display="https://podminky.urs.cz/item/CS_URS_2024_02/961055111"/>
    <hyperlink ref="F169" r:id="rId7" display="VV0003"/>
    <hyperlink ref="F172" r:id="rId8" display="https://podminky.urs.cz/item/CS_URS_2024_02/962021112"/>
    <hyperlink ref="F176" r:id="rId9" display="https://podminky.urs.cz/item/CS_URS_2024_02/962031132"/>
    <hyperlink ref="F181" r:id="rId10" display="VV0011"/>
    <hyperlink ref="F184" r:id="rId11" display="https://podminky.urs.cz/item/CS_URS_2024_02/962031133"/>
    <hyperlink ref="F187" r:id="rId12" display="VV0010"/>
    <hyperlink ref="F190" r:id="rId13" display="https://podminky.urs.cz/item/CS_URS_2024_02/962032241"/>
    <hyperlink ref="F193" r:id="rId14" display="VV0007"/>
    <hyperlink ref="F196" r:id="rId15" display="https://podminky.urs.cz/item/CS_URS_2024_02/962032231"/>
    <hyperlink ref="F202" r:id="rId16" display="VV0009"/>
    <hyperlink ref="F205" r:id="rId17" display="https://podminky.urs.cz/item/CS_URS_2024_02/962033121"/>
    <hyperlink ref="F211" r:id="rId18" display="https://podminky.urs.cz/item/CS_URS_2024_02/962052314"/>
    <hyperlink ref="F215" r:id="rId19" display="https://podminky.urs.cz/item/CS_URS_2024_02/963013530"/>
    <hyperlink ref="F218" r:id="rId20" display="VV0013"/>
    <hyperlink ref="F221" r:id="rId21" display="https://podminky.urs.cz/item/CS_URS_2024_02/963053937"/>
    <hyperlink ref="F225" r:id="rId22" display="VV0027"/>
    <hyperlink ref="F228" r:id="rId23" display="https://podminky.urs.cz/item/CS_URS_2024_02/964053111"/>
    <hyperlink ref="F231" r:id="rId24" display="https://podminky.urs.cz/item/CS_URS_2024_02/965042141"/>
    <hyperlink ref="F235" r:id="rId25" display="VV0004"/>
    <hyperlink ref="F238" r:id="rId26" display="https://podminky.urs.cz/item/CS_URS_2024_02/968062376"/>
    <hyperlink ref="F243" r:id="rId27" display="https://podminky.urs.cz/item/CS_URS_2024_02/997013111"/>
    <hyperlink ref="F246" r:id="rId28" display="https://podminky.urs.cz/item/CS_URS_2024_02/997013501"/>
    <hyperlink ref="F249" r:id="rId29" display="https://podminky.urs.cz/item/CS_URS_2024_02/997013509"/>
    <hyperlink ref="F254" r:id="rId30" display="https://podminky.urs.cz/item/CS_URS_2025_01/997013871"/>
    <hyperlink ref="F260" r:id="rId31" display="https://podminky.urs.cz/item/CS_URS_2024_02/713112813"/>
    <hyperlink ref="F263" r:id="rId32" display="VV0026"/>
    <hyperlink ref="F267" r:id="rId33" display="https://podminky.urs.cz/item/CS_URS_2024_02/725110811"/>
    <hyperlink ref="F270" r:id="rId34" display="https://podminky.urs.cz/item/CS_URS_2024_02/725210821"/>
    <hyperlink ref="F274" r:id="rId35" display="https://podminky.urs.cz/item/CS_URS_2024_02/762085822"/>
    <hyperlink ref="F278" r:id="rId36" display="https://podminky.urs.cz/item/CS_URS_2024_02/762331813"/>
    <hyperlink ref="F281" r:id="rId37" display="https://podminky.urs.cz/item/CS_URS_2024_02/762331814"/>
    <hyperlink ref="F285" r:id="rId38" display="VV0022"/>
    <hyperlink ref="F288" r:id="rId39" display="https://podminky.urs.cz/item/CS_URS_2024_02/762341811"/>
    <hyperlink ref="F291" r:id="rId40" display="VV0025"/>
    <hyperlink ref="F294" r:id="rId41" display="https://podminky.urs.cz/item/CS_URS_2024_02/762811811"/>
    <hyperlink ref="F297" r:id="rId42" display="VV0020"/>
    <hyperlink ref="F300" r:id="rId43" display="https://podminky.urs.cz/item/CS_URS_2024_02/762822830"/>
    <hyperlink ref="F303" r:id="rId44" display="VV0021"/>
    <hyperlink ref="F306" r:id="rId45" display="https://podminky.urs.cz/item/CS_URS_2024_02/762841812"/>
    <hyperlink ref="F309" r:id="rId46" display="VV0020"/>
    <hyperlink ref="F313" r:id="rId47" display="https://podminky.urs.cz/item/CS_URS_2024_02/764001821"/>
    <hyperlink ref="F316" r:id="rId48" display="VV0014"/>
    <hyperlink ref="F319" r:id="rId49" display="https://podminky.urs.cz/item/CS_URS_2024_02/764002841"/>
    <hyperlink ref="F322" r:id="rId50" display="https://podminky.urs.cz/item/CS_URS_2024_02/764002871"/>
    <hyperlink ref="F325" r:id="rId51" display="VV0016"/>
    <hyperlink ref="F328" r:id="rId52" display="https://podminky.urs.cz/item/CS_URS_2024_02/764004801"/>
    <hyperlink ref="F331" r:id="rId53" display="VV0017"/>
    <hyperlink ref="F335" r:id="rId54" display="https://podminky.urs.cz/item/CS_URS_2024_02/765131801"/>
    <hyperlink ref="F338" r:id="rId55" display="VV0018"/>
    <hyperlink ref="F341" r:id="rId56" display="https://podminky.urs.cz/item/CS_URS_2024_02/765191911"/>
    <hyperlink ref="F345" r:id="rId57" display="https://podminky.urs.cz/item/CS_URS_2024_02/775521810"/>
    <hyperlink ref="F348" r:id="rId58" display="VV0005"/>
    <hyperlink ref="F358" r:id="rId59" display="https://podminky.urs.cz/item/CS_URS_2024_02/041203000"/>
    <hyperlink ref="F362" r:id="rId60" display="https://podminky.urs.cz/item/CS_URS_2024_02/0722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9"/>
      <c r="C3" s="150"/>
      <c r="D3" s="150"/>
      <c r="E3" s="150"/>
      <c r="F3" s="150"/>
      <c r="G3" s="150"/>
      <c r="H3" s="20"/>
    </row>
    <row r="4" s="1" customFormat="1" ht="24.96" customHeight="1">
      <c r="B4" s="20"/>
      <c r="C4" s="151" t="s">
        <v>522</v>
      </c>
      <c r="H4" s="20"/>
    </row>
    <row r="5" s="1" customFormat="1" ht="12" customHeight="1">
      <c r="B5" s="20"/>
      <c r="C5" s="296" t="s">
        <v>13</v>
      </c>
      <c r="D5" s="159" t="s">
        <v>14</v>
      </c>
      <c r="E5" s="1"/>
      <c r="F5" s="1"/>
      <c r="H5" s="20"/>
    </row>
    <row r="6" s="1" customFormat="1" ht="36.96" customHeight="1">
      <c r="B6" s="20"/>
      <c r="C6" s="297" t="s">
        <v>16</v>
      </c>
      <c r="D6" s="298" t="s">
        <v>17</v>
      </c>
      <c r="E6" s="1"/>
      <c r="F6" s="1"/>
      <c r="H6" s="20"/>
    </row>
    <row r="7" s="1" customFormat="1" ht="16.5" customHeight="1">
      <c r="B7" s="20"/>
      <c r="C7" s="153" t="s">
        <v>22</v>
      </c>
      <c r="D7" s="156" t="str">
        <f>'Rekapitulace stavby'!AN8</f>
        <v>8. 12. 2024</v>
      </c>
      <c r="H7" s="20"/>
    </row>
    <row r="8" s="2" customFormat="1" ht="10.8" customHeight="1">
      <c r="A8" s="40"/>
      <c r="B8" s="43"/>
      <c r="C8" s="40"/>
      <c r="D8" s="40"/>
      <c r="E8" s="40"/>
      <c r="F8" s="40"/>
      <c r="G8" s="40"/>
      <c r="H8" s="43"/>
    </row>
    <row r="9" s="11" customFormat="1" ht="29.28" customHeight="1">
      <c r="A9" s="211"/>
      <c r="B9" s="299"/>
      <c r="C9" s="300" t="s">
        <v>57</v>
      </c>
      <c r="D9" s="301" t="s">
        <v>58</v>
      </c>
      <c r="E9" s="301" t="s">
        <v>188</v>
      </c>
      <c r="F9" s="302" t="s">
        <v>523</v>
      </c>
      <c r="G9" s="211"/>
      <c r="H9" s="299"/>
    </row>
    <row r="10" s="2" customFormat="1" ht="26.4" customHeight="1">
      <c r="A10" s="40"/>
      <c r="B10" s="43"/>
      <c r="C10" s="303" t="s">
        <v>14</v>
      </c>
      <c r="D10" s="303" t="s">
        <v>17</v>
      </c>
      <c r="E10" s="40"/>
      <c r="F10" s="40"/>
      <c r="G10" s="40"/>
      <c r="H10" s="43"/>
    </row>
    <row r="11" s="8" customFormat="1" ht="16.8" customHeight="1">
      <c r="A11" s="157"/>
      <c r="B11" s="158"/>
      <c r="C11" s="304" t="s">
        <v>92</v>
      </c>
      <c r="D11" s="305" t="s">
        <v>93</v>
      </c>
      <c r="E11" s="305" t="s">
        <v>1</v>
      </c>
      <c r="F11" s="306">
        <v>54.545999999999999</v>
      </c>
      <c r="G11" s="157"/>
      <c r="H11" s="158"/>
    </row>
    <row r="12" s="2" customFormat="1" ht="16.8" customHeight="1">
      <c r="A12" s="40"/>
      <c r="B12" s="43"/>
      <c r="C12" s="307" t="s">
        <v>1</v>
      </c>
      <c r="D12" s="307" t="s">
        <v>524</v>
      </c>
      <c r="E12" s="17" t="s">
        <v>1</v>
      </c>
      <c r="F12" s="308">
        <v>5.3310000000000004</v>
      </c>
      <c r="G12" s="40"/>
      <c r="H12" s="43"/>
    </row>
    <row r="13" s="2" customFormat="1" ht="16.8" customHeight="1">
      <c r="A13" s="40"/>
      <c r="B13" s="43"/>
      <c r="C13" s="307" t="s">
        <v>1</v>
      </c>
      <c r="D13" s="307" t="s">
        <v>525</v>
      </c>
      <c r="E13" s="17" t="s">
        <v>1</v>
      </c>
      <c r="F13" s="308">
        <v>10.417999999999999</v>
      </c>
      <c r="G13" s="40"/>
      <c r="H13" s="43"/>
    </row>
    <row r="14" s="2" customFormat="1" ht="16.8" customHeight="1">
      <c r="A14" s="40"/>
      <c r="B14" s="43"/>
      <c r="C14" s="307" t="s">
        <v>1</v>
      </c>
      <c r="D14" s="307" t="s">
        <v>526</v>
      </c>
      <c r="E14" s="17" t="s">
        <v>1</v>
      </c>
      <c r="F14" s="308">
        <v>17.317</v>
      </c>
      <c r="G14" s="40"/>
      <c r="H14" s="43"/>
    </row>
    <row r="15" s="2" customFormat="1" ht="16.8" customHeight="1">
      <c r="A15" s="40"/>
      <c r="B15" s="43"/>
      <c r="C15" s="307" t="s">
        <v>1</v>
      </c>
      <c r="D15" s="307" t="s">
        <v>527</v>
      </c>
      <c r="E15" s="17" t="s">
        <v>1</v>
      </c>
      <c r="F15" s="308">
        <v>15.337999999999999</v>
      </c>
      <c r="G15" s="40"/>
      <c r="H15" s="43"/>
    </row>
    <row r="16" s="2" customFormat="1" ht="16.8" customHeight="1">
      <c r="A16" s="40"/>
      <c r="B16" s="43"/>
      <c r="C16" s="307" t="s">
        <v>1</v>
      </c>
      <c r="D16" s="307" t="s">
        <v>528</v>
      </c>
      <c r="E16" s="17" t="s">
        <v>1</v>
      </c>
      <c r="F16" s="308">
        <v>6.1420000000000003</v>
      </c>
      <c r="G16" s="40"/>
      <c r="H16" s="43"/>
    </row>
    <row r="17" s="2" customFormat="1" ht="16.8" customHeight="1">
      <c r="A17" s="40"/>
      <c r="B17" s="43"/>
      <c r="C17" s="309" t="s">
        <v>529</v>
      </c>
      <c r="D17" s="40"/>
      <c r="E17" s="40"/>
      <c r="F17" s="40"/>
      <c r="G17" s="40"/>
      <c r="H17" s="43"/>
    </row>
    <row r="18" s="2" customFormat="1" ht="16.8" customHeight="1">
      <c r="A18" s="40"/>
      <c r="B18" s="43"/>
      <c r="C18" s="307" t="s">
        <v>218</v>
      </c>
      <c r="D18" s="307" t="s">
        <v>219</v>
      </c>
      <c r="E18" s="17" t="s">
        <v>220</v>
      </c>
      <c r="F18" s="308">
        <v>54.545999999999999</v>
      </c>
      <c r="G18" s="40"/>
      <c r="H18" s="43"/>
    </row>
    <row r="19" s="8" customFormat="1" ht="16.8" customHeight="1">
      <c r="A19" s="157"/>
      <c r="B19" s="158"/>
      <c r="C19" s="304" t="s">
        <v>97</v>
      </c>
      <c r="D19" s="305" t="s">
        <v>98</v>
      </c>
      <c r="E19" s="305" t="s">
        <v>1</v>
      </c>
      <c r="F19" s="306">
        <v>12.423</v>
      </c>
      <c r="G19" s="157"/>
      <c r="H19" s="158"/>
    </row>
    <row r="20" s="2" customFormat="1" ht="16.8" customHeight="1">
      <c r="A20" s="40"/>
      <c r="B20" s="43"/>
      <c r="C20" s="307" t="s">
        <v>1</v>
      </c>
      <c r="D20" s="307" t="s">
        <v>530</v>
      </c>
      <c r="E20" s="17" t="s">
        <v>1</v>
      </c>
      <c r="F20" s="308">
        <v>2.1379999999999999</v>
      </c>
      <c r="G20" s="40"/>
      <c r="H20" s="43"/>
    </row>
    <row r="21" s="2" customFormat="1" ht="16.8" customHeight="1">
      <c r="A21" s="40"/>
      <c r="B21" s="43"/>
      <c r="C21" s="307" t="s">
        <v>1</v>
      </c>
      <c r="D21" s="307" t="s">
        <v>531</v>
      </c>
      <c r="E21" s="17" t="s">
        <v>1</v>
      </c>
      <c r="F21" s="308">
        <v>10.285</v>
      </c>
      <c r="G21" s="40"/>
      <c r="H21" s="43"/>
    </row>
    <row r="22" s="2" customFormat="1" ht="16.8" customHeight="1">
      <c r="A22" s="40"/>
      <c r="B22" s="43"/>
      <c r="C22" s="309" t="s">
        <v>529</v>
      </c>
      <c r="D22" s="40"/>
      <c r="E22" s="40"/>
      <c r="F22" s="40"/>
      <c r="G22" s="40"/>
      <c r="H22" s="43"/>
    </row>
    <row r="23" s="2" customFormat="1" ht="16.8" customHeight="1">
      <c r="A23" s="40"/>
      <c r="B23" s="43"/>
      <c r="C23" s="307" t="s">
        <v>230</v>
      </c>
      <c r="D23" s="307" t="s">
        <v>231</v>
      </c>
      <c r="E23" s="17" t="s">
        <v>220</v>
      </c>
      <c r="F23" s="308">
        <v>12.423</v>
      </c>
      <c r="G23" s="40"/>
      <c r="H23" s="43"/>
    </row>
    <row r="24" s="8" customFormat="1" ht="16.8" customHeight="1">
      <c r="A24" s="157"/>
      <c r="B24" s="158"/>
      <c r="C24" s="304" t="s">
        <v>101</v>
      </c>
      <c r="D24" s="305" t="s">
        <v>102</v>
      </c>
      <c r="E24" s="305" t="s">
        <v>1</v>
      </c>
      <c r="F24" s="306">
        <v>25.456</v>
      </c>
      <c r="G24" s="157"/>
      <c r="H24" s="158"/>
    </row>
    <row r="25" s="2" customFormat="1" ht="16.8" customHeight="1">
      <c r="A25" s="40"/>
      <c r="B25" s="43"/>
      <c r="C25" s="307" t="s">
        <v>1</v>
      </c>
      <c r="D25" s="307" t="s">
        <v>532</v>
      </c>
      <c r="E25" s="17" t="s">
        <v>1</v>
      </c>
      <c r="F25" s="308">
        <v>8.7829999999999995</v>
      </c>
      <c r="G25" s="40"/>
      <c r="H25" s="43"/>
    </row>
    <row r="26" s="2" customFormat="1" ht="16.8" customHeight="1">
      <c r="A26" s="40"/>
      <c r="B26" s="43"/>
      <c r="C26" s="307" t="s">
        <v>1</v>
      </c>
      <c r="D26" s="307" t="s">
        <v>533</v>
      </c>
      <c r="E26" s="17" t="s">
        <v>1</v>
      </c>
      <c r="F26" s="308">
        <v>16.672999999999998</v>
      </c>
      <c r="G26" s="40"/>
      <c r="H26" s="43"/>
    </row>
    <row r="27" s="2" customFormat="1" ht="16.8" customHeight="1">
      <c r="A27" s="40"/>
      <c r="B27" s="43"/>
      <c r="C27" s="309" t="s">
        <v>529</v>
      </c>
      <c r="D27" s="40"/>
      <c r="E27" s="40"/>
      <c r="F27" s="40"/>
      <c r="G27" s="40"/>
      <c r="H27" s="43"/>
    </row>
    <row r="28" s="2" customFormat="1" ht="16.8" customHeight="1">
      <c r="A28" s="40"/>
      <c r="B28" s="43"/>
      <c r="C28" s="307" t="s">
        <v>238</v>
      </c>
      <c r="D28" s="307" t="s">
        <v>239</v>
      </c>
      <c r="E28" s="17" t="s">
        <v>220</v>
      </c>
      <c r="F28" s="308">
        <v>25.456</v>
      </c>
      <c r="G28" s="40"/>
      <c r="H28" s="43"/>
    </row>
    <row r="29" s="8" customFormat="1" ht="16.8" customHeight="1">
      <c r="A29" s="157"/>
      <c r="B29" s="158"/>
      <c r="C29" s="304" t="s">
        <v>104</v>
      </c>
      <c r="D29" s="305" t="s">
        <v>105</v>
      </c>
      <c r="E29" s="305" t="s">
        <v>1</v>
      </c>
      <c r="F29" s="306">
        <v>12.537000000000001</v>
      </c>
      <c r="G29" s="157"/>
      <c r="H29" s="158"/>
    </row>
    <row r="30" s="2" customFormat="1" ht="16.8" customHeight="1">
      <c r="A30" s="40"/>
      <c r="B30" s="43"/>
      <c r="C30" s="307" t="s">
        <v>1</v>
      </c>
      <c r="D30" s="307" t="s">
        <v>534</v>
      </c>
      <c r="E30" s="17" t="s">
        <v>1</v>
      </c>
      <c r="F30" s="308">
        <v>9.4770000000000003</v>
      </c>
      <c r="G30" s="40"/>
      <c r="H30" s="43"/>
    </row>
    <row r="31" s="2" customFormat="1" ht="16.8" customHeight="1">
      <c r="A31" s="40"/>
      <c r="B31" s="43"/>
      <c r="C31" s="307" t="s">
        <v>1</v>
      </c>
      <c r="D31" s="307" t="s">
        <v>535</v>
      </c>
      <c r="E31" s="17" t="s">
        <v>1</v>
      </c>
      <c r="F31" s="308">
        <v>3.0600000000000001</v>
      </c>
      <c r="G31" s="40"/>
      <c r="H31" s="43"/>
    </row>
    <row r="32" s="2" customFormat="1" ht="16.8" customHeight="1">
      <c r="A32" s="40"/>
      <c r="B32" s="43"/>
      <c r="C32" s="309" t="s">
        <v>529</v>
      </c>
      <c r="D32" s="40"/>
      <c r="E32" s="40"/>
      <c r="F32" s="40"/>
      <c r="G32" s="40"/>
      <c r="H32" s="43"/>
    </row>
    <row r="33" s="2" customFormat="1">
      <c r="A33" s="40"/>
      <c r="B33" s="43"/>
      <c r="C33" s="307" t="s">
        <v>319</v>
      </c>
      <c r="D33" s="307" t="s">
        <v>320</v>
      </c>
      <c r="E33" s="17" t="s">
        <v>220</v>
      </c>
      <c r="F33" s="308">
        <v>12.537000000000001</v>
      </c>
      <c r="G33" s="40"/>
      <c r="H33" s="43"/>
    </row>
    <row r="34" s="8" customFormat="1" ht="16.8" customHeight="1">
      <c r="A34" s="157"/>
      <c r="B34" s="158"/>
      <c r="C34" s="304" t="s">
        <v>107</v>
      </c>
      <c r="D34" s="305" t="s">
        <v>108</v>
      </c>
      <c r="E34" s="305" t="s">
        <v>1</v>
      </c>
      <c r="F34" s="306">
        <v>36.039999999999999</v>
      </c>
      <c r="G34" s="157"/>
      <c r="H34" s="158"/>
    </row>
    <row r="35" s="2" customFormat="1" ht="16.8" customHeight="1">
      <c r="A35" s="40"/>
      <c r="B35" s="43"/>
      <c r="C35" s="307" t="s">
        <v>1</v>
      </c>
      <c r="D35" s="307" t="s">
        <v>536</v>
      </c>
      <c r="E35" s="17" t="s">
        <v>1</v>
      </c>
      <c r="F35" s="308">
        <v>36.039999999999999</v>
      </c>
      <c r="G35" s="40"/>
      <c r="H35" s="43"/>
    </row>
    <row r="36" s="2" customFormat="1" ht="16.8" customHeight="1">
      <c r="A36" s="40"/>
      <c r="B36" s="43"/>
      <c r="C36" s="309" t="s">
        <v>529</v>
      </c>
      <c r="D36" s="40"/>
      <c r="E36" s="40"/>
      <c r="F36" s="40"/>
      <c r="G36" s="40"/>
      <c r="H36" s="43"/>
    </row>
    <row r="37" s="2" customFormat="1" ht="16.8" customHeight="1">
      <c r="A37" s="40"/>
      <c r="B37" s="43"/>
      <c r="C37" s="307" t="s">
        <v>487</v>
      </c>
      <c r="D37" s="307" t="s">
        <v>488</v>
      </c>
      <c r="E37" s="17" t="s">
        <v>207</v>
      </c>
      <c r="F37" s="308">
        <v>36.039999999999999</v>
      </c>
      <c r="G37" s="40"/>
      <c r="H37" s="43"/>
    </row>
    <row r="38" s="8" customFormat="1" ht="16.8" customHeight="1">
      <c r="A38" s="157"/>
      <c r="B38" s="158"/>
      <c r="C38" s="304" t="s">
        <v>537</v>
      </c>
      <c r="D38" s="305" t="s">
        <v>538</v>
      </c>
      <c r="E38" s="305" t="s">
        <v>1</v>
      </c>
      <c r="F38" s="306">
        <v>39.959000000000003</v>
      </c>
      <c r="G38" s="157"/>
      <c r="H38" s="158"/>
    </row>
    <row r="39" s="2" customFormat="1" ht="16.8" customHeight="1">
      <c r="A39" s="40"/>
      <c r="B39" s="43"/>
      <c r="C39" s="307" t="s">
        <v>1</v>
      </c>
      <c r="D39" s="307" t="s">
        <v>539</v>
      </c>
      <c r="E39" s="17" t="s">
        <v>1</v>
      </c>
      <c r="F39" s="308">
        <v>39.959000000000003</v>
      </c>
      <c r="G39" s="40"/>
      <c r="H39" s="43"/>
    </row>
    <row r="40" s="8" customFormat="1" ht="16.8" customHeight="1">
      <c r="A40" s="157"/>
      <c r="B40" s="158"/>
      <c r="C40" s="304" t="s">
        <v>110</v>
      </c>
      <c r="D40" s="305" t="s">
        <v>111</v>
      </c>
      <c r="E40" s="305" t="s">
        <v>1</v>
      </c>
      <c r="F40" s="306">
        <v>8.577</v>
      </c>
      <c r="G40" s="157"/>
      <c r="H40" s="158"/>
    </row>
    <row r="41" s="2" customFormat="1" ht="16.8" customHeight="1">
      <c r="A41" s="40"/>
      <c r="B41" s="43"/>
      <c r="C41" s="307" t="s">
        <v>1</v>
      </c>
      <c r="D41" s="307" t="s">
        <v>540</v>
      </c>
      <c r="E41" s="17" t="s">
        <v>1</v>
      </c>
      <c r="F41" s="308">
        <v>8.577</v>
      </c>
      <c r="G41" s="40"/>
      <c r="H41" s="43"/>
    </row>
    <row r="42" s="2" customFormat="1" ht="16.8" customHeight="1">
      <c r="A42" s="40"/>
      <c r="B42" s="43"/>
      <c r="C42" s="309" t="s">
        <v>529</v>
      </c>
      <c r="D42" s="40"/>
      <c r="E42" s="40"/>
      <c r="F42" s="40"/>
      <c r="G42" s="40"/>
      <c r="H42" s="43"/>
    </row>
    <row r="43" s="2" customFormat="1" ht="16.8" customHeight="1">
      <c r="A43" s="40"/>
      <c r="B43" s="43"/>
      <c r="C43" s="307" t="s">
        <v>267</v>
      </c>
      <c r="D43" s="307" t="s">
        <v>268</v>
      </c>
      <c r="E43" s="17" t="s">
        <v>220</v>
      </c>
      <c r="F43" s="308">
        <v>8.577</v>
      </c>
      <c r="G43" s="40"/>
      <c r="H43" s="43"/>
    </row>
    <row r="44" s="8" customFormat="1" ht="16.8" customHeight="1">
      <c r="A44" s="157"/>
      <c r="B44" s="158"/>
      <c r="C44" s="304" t="s">
        <v>541</v>
      </c>
      <c r="D44" s="305" t="s">
        <v>542</v>
      </c>
      <c r="E44" s="305" t="s">
        <v>1</v>
      </c>
      <c r="F44" s="306">
        <v>97.170000000000002</v>
      </c>
      <c r="G44" s="157"/>
      <c r="H44" s="158"/>
    </row>
    <row r="45" s="2" customFormat="1" ht="16.8" customHeight="1">
      <c r="A45" s="40"/>
      <c r="B45" s="43"/>
      <c r="C45" s="307" t="s">
        <v>1</v>
      </c>
      <c r="D45" s="307" t="s">
        <v>543</v>
      </c>
      <c r="E45" s="17" t="s">
        <v>1</v>
      </c>
      <c r="F45" s="308">
        <v>-8.0549999999999997</v>
      </c>
      <c r="G45" s="40"/>
      <c r="H45" s="43"/>
    </row>
    <row r="46" s="2" customFormat="1" ht="16.8" customHeight="1">
      <c r="A46" s="40"/>
      <c r="B46" s="43"/>
      <c r="C46" s="307" t="s">
        <v>1</v>
      </c>
      <c r="D46" s="307" t="s">
        <v>544</v>
      </c>
      <c r="E46" s="17" t="s">
        <v>1</v>
      </c>
      <c r="F46" s="308">
        <v>22.721</v>
      </c>
      <c r="G46" s="40"/>
      <c r="H46" s="43"/>
    </row>
    <row r="47" s="2" customFormat="1" ht="16.8" customHeight="1">
      <c r="A47" s="40"/>
      <c r="B47" s="43"/>
      <c r="C47" s="307" t="s">
        <v>1</v>
      </c>
      <c r="D47" s="307" t="s">
        <v>545</v>
      </c>
      <c r="E47" s="17" t="s">
        <v>1</v>
      </c>
      <c r="F47" s="308">
        <v>84.028999999999996</v>
      </c>
      <c r="G47" s="40"/>
      <c r="H47" s="43"/>
    </row>
    <row r="48" s="8" customFormat="1" ht="16.8" customHeight="1">
      <c r="A48" s="157"/>
      <c r="B48" s="158"/>
      <c r="C48" s="304" t="s">
        <v>113</v>
      </c>
      <c r="D48" s="305" t="s">
        <v>114</v>
      </c>
      <c r="E48" s="305" t="s">
        <v>1</v>
      </c>
      <c r="F48" s="306">
        <v>107.21599999999999</v>
      </c>
      <c r="G48" s="157"/>
      <c r="H48" s="158"/>
    </row>
    <row r="49" s="2" customFormat="1" ht="16.8" customHeight="1">
      <c r="A49" s="40"/>
      <c r="B49" s="43"/>
      <c r="C49" s="307" t="s">
        <v>1</v>
      </c>
      <c r="D49" s="307" t="s">
        <v>546</v>
      </c>
      <c r="E49" s="17" t="s">
        <v>1</v>
      </c>
      <c r="F49" s="308">
        <v>-1.458</v>
      </c>
      <c r="G49" s="40"/>
      <c r="H49" s="43"/>
    </row>
    <row r="50" s="2" customFormat="1" ht="16.8" customHeight="1">
      <c r="A50" s="40"/>
      <c r="B50" s="43"/>
      <c r="C50" s="307" t="s">
        <v>1</v>
      </c>
      <c r="D50" s="307" t="s">
        <v>547</v>
      </c>
      <c r="E50" s="17" t="s">
        <v>1</v>
      </c>
      <c r="F50" s="308">
        <v>10.388</v>
      </c>
      <c r="G50" s="40"/>
      <c r="H50" s="43"/>
    </row>
    <row r="51" s="2" customFormat="1" ht="16.8" customHeight="1">
      <c r="A51" s="40"/>
      <c r="B51" s="43"/>
      <c r="C51" s="307" t="s">
        <v>1</v>
      </c>
      <c r="D51" s="307" t="s">
        <v>548</v>
      </c>
      <c r="E51" s="17" t="s">
        <v>1</v>
      </c>
      <c r="F51" s="308">
        <v>-8.0549999999999997</v>
      </c>
      <c r="G51" s="40"/>
      <c r="H51" s="43"/>
    </row>
    <row r="52" s="2" customFormat="1" ht="16.8" customHeight="1">
      <c r="A52" s="40"/>
      <c r="B52" s="43"/>
      <c r="C52" s="307" t="s">
        <v>1</v>
      </c>
      <c r="D52" s="307" t="s">
        <v>549</v>
      </c>
      <c r="E52" s="17" t="s">
        <v>1</v>
      </c>
      <c r="F52" s="308">
        <v>106.34099999999999</v>
      </c>
      <c r="G52" s="40"/>
      <c r="H52" s="43"/>
    </row>
    <row r="53" s="2" customFormat="1" ht="16.8" customHeight="1">
      <c r="A53" s="40"/>
      <c r="B53" s="43"/>
      <c r="C53" s="309" t="s">
        <v>529</v>
      </c>
      <c r="D53" s="40"/>
      <c r="E53" s="40"/>
      <c r="F53" s="40"/>
      <c r="G53" s="40"/>
      <c r="H53" s="43"/>
    </row>
    <row r="54" s="2" customFormat="1" ht="16.8" customHeight="1">
      <c r="A54" s="40"/>
      <c r="B54" s="43"/>
      <c r="C54" s="307" t="s">
        <v>274</v>
      </c>
      <c r="D54" s="307" t="s">
        <v>275</v>
      </c>
      <c r="E54" s="17" t="s">
        <v>220</v>
      </c>
      <c r="F54" s="308">
        <v>107.21599999999999</v>
      </c>
      <c r="G54" s="40"/>
      <c r="H54" s="43"/>
    </row>
    <row r="55" s="8" customFormat="1" ht="16.8" customHeight="1">
      <c r="A55" s="157"/>
      <c r="B55" s="158"/>
      <c r="C55" s="304" t="s">
        <v>116</v>
      </c>
      <c r="D55" s="305" t="s">
        <v>117</v>
      </c>
      <c r="E55" s="305" t="s">
        <v>1</v>
      </c>
      <c r="F55" s="306">
        <v>32.826000000000001</v>
      </c>
      <c r="G55" s="157"/>
      <c r="H55" s="158"/>
    </row>
    <row r="56" s="2" customFormat="1" ht="16.8" customHeight="1">
      <c r="A56" s="40"/>
      <c r="B56" s="43"/>
      <c r="C56" s="307" t="s">
        <v>1</v>
      </c>
      <c r="D56" s="307" t="s">
        <v>550</v>
      </c>
      <c r="E56" s="17" t="s">
        <v>1</v>
      </c>
      <c r="F56" s="308">
        <v>32.826000000000001</v>
      </c>
      <c r="G56" s="40"/>
      <c r="H56" s="43"/>
    </row>
    <row r="57" s="2" customFormat="1" ht="16.8" customHeight="1">
      <c r="A57" s="40"/>
      <c r="B57" s="43"/>
      <c r="C57" s="309" t="s">
        <v>529</v>
      </c>
      <c r="D57" s="40"/>
      <c r="E57" s="40"/>
      <c r="F57" s="40"/>
      <c r="G57" s="40"/>
      <c r="H57" s="43"/>
    </row>
    <row r="58" s="2" customFormat="1" ht="16.8" customHeight="1">
      <c r="A58" s="40"/>
      <c r="B58" s="43"/>
      <c r="C58" s="307" t="s">
        <v>261</v>
      </c>
      <c r="D58" s="307" t="s">
        <v>262</v>
      </c>
      <c r="E58" s="17" t="s">
        <v>207</v>
      </c>
      <c r="F58" s="308">
        <v>32.826000000000001</v>
      </c>
      <c r="G58" s="40"/>
      <c r="H58" s="43"/>
    </row>
    <row r="59" s="8" customFormat="1" ht="16.8" customHeight="1">
      <c r="A59" s="157"/>
      <c r="B59" s="158"/>
      <c r="C59" s="304" t="s">
        <v>119</v>
      </c>
      <c r="D59" s="305" t="s">
        <v>120</v>
      </c>
      <c r="E59" s="305" t="s">
        <v>1</v>
      </c>
      <c r="F59" s="306">
        <v>51.174999999999997</v>
      </c>
      <c r="G59" s="157"/>
      <c r="H59" s="158"/>
    </row>
    <row r="60" s="2" customFormat="1" ht="16.8" customHeight="1">
      <c r="A60" s="40"/>
      <c r="B60" s="43"/>
      <c r="C60" s="307" t="s">
        <v>1</v>
      </c>
      <c r="D60" s="307" t="s">
        <v>551</v>
      </c>
      <c r="E60" s="17" t="s">
        <v>1</v>
      </c>
      <c r="F60" s="308">
        <v>6.758</v>
      </c>
      <c r="G60" s="40"/>
      <c r="H60" s="43"/>
    </row>
    <row r="61" s="2" customFormat="1" ht="16.8" customHeight="1">
      <c r="A61" s="40"/>
      <c r="B61" s="43"/>
      <c r="C61" s="307" t="s">
        <v>1</v>
      </c>
      <c r="D61" s="307" t="s">
        <v>552</v>
      </c>
      <c r="E61" s="17" t="s">
        <v>1</v>
      </c>
      <c r="F61" s="308">
        <v>16.327999999999999</v>
      </c>
      <c r="G61" s="40"/>
      <c r="H61" s="43"/>
    </row>
    <row r="62" s="2" customFormat="1" ht="16.8" customHeight="1">
      <c r="A62" s="40"/>
      <c r="B62" s="43"/>
      <c r="C62" s="307" t="s">
        <v>1</v>
      </c>
      <c r="D62" s="307" t="s">
        <v>553</v>
      </c>
      <c r="E62" s="17" t="s">
        <v>1</v>
      </c>
      <c r="F62" s="308">
        <v>28.088999999999999</v>
      </c>
      <c r="G62" s="40"/>
      <c r="H62" s="43"/>
    </row>
    <row r="63" s="2" customFormat="1" ht="16.8" customHeight="1">
      <c r="A63" s="40"/>
      <c r="B63" s="43"/>
      <c r="C63" s="309" t="s">
        <v>529</v>
      </c>
      <c r="D63" s="40"/>
      <c r="E63" s="40"/>
      <c r="F63" s="40"/>
      <c r="G63" s="40"/>
      <c r="H63" s="43"/>
    </row>
    <row r="64" s="2" customFormat="1" ht="16.8" customHeight="1">
      <c r="A64" s="40"/>
      <c r="B64" s="43"/>
      <c r="C64" s="307" t="s">
        <v>252</v>
      </c>
      <c r="D64" s="307" t="s">
        <v>253</v>
      </c>
      <c r="E64" s="17" t="s">
        <v>207</v>
      </c>
      <c r="F64" s="308">
        <v>51.174999999999997</v>
      </c>
      <c r="G64" s="40"/>
      <c r="H64" s="43"/>
    </row>
    <row r="65" s="8" customFormat="1" ht="16.8" customHeight="1">
      <c r="A65" s="157"/>
      <c r="B65" s="158"/>
      <c r="C65" s="304" t="s">
        <v>554</v>
      </c>
      <c r="D65" s="305" t="s">
        <v>555</v>
      </c>
      <c r="E65" s="305" t="s">
        <v>1</v>
      </c>
      <c r="F65" s="306">
        <v>1.8819999999999999</v>
      </c>
      <c r="G65" s="157"/>
      <c r="H65" s="158"/>
    </row>
    <row r="66" s="2" customFormat="1" ht="16.8" customHeight="1">
      <c r="A66" s="40"/>
      <c r="B66" s="43"/>
      <c r="C66" s="307" t="s">
        <v>1</v>
      </c>
      <c r="D66" s="307" t="s">
        <v>556</v>
      </c>
      <c r="E66" s="17" t="s">
        <v>1</v>
      </c>
      <c r="F66" s="308">
        <v>1.8819999999999999</v>
      </c>
      <c r="G66" s="40"/>
      <c r="H66" s="43"/>
    </row>
    <row r="67" s="8" customFormat="1" ht="16.8" customHeight="1">
      <c r="A67" s="157"/>
      <c r="B67" s="158"/>
      <c r="C67" s="304" t="s">
        <v>122</v>
      </c>
      <c r="D67" s="305" t="s">
        <v>123</v>
      </c>
      <c r="E67" s="305" t="s">
        <v>1</v>
      </c>
      <c r="F67" s="306">
        <v>6.4409999999999998</v>
      </c>
      <c r="G67" s="157"/>
      <c r="H67" s="158"/>
    </row>
    <row r="68" s="2" customFormat="1" ht="16.8" customHeight="1">
      <c r="A68" s="40"/>
      <c r="B68" s="43"/>
      <c r="C68" s="307" t="s">
        <v>1</v>
      </c>
      <c r="D68" s="307" t="s">
        <v>557</v>
      </c>
      <c r="E68" s="17" t="s">
        <v>1</v>
      </c>
      <c r="F68" s="308">
        <v>6.4409999999999998</v>
      </c>
      <c r="G68" s="40"/>
      <c r="H68" s="43"/>
    </row>
    <row r="69" s="2" customFormat="1" ht="16.8" customHeight="1">
      <c r="A69" s="40"/>
      <c r="B69" s="43"/>
      <c r="C69" s="309" t="s">
        <v>529</v>
      </c>
      <c r="D69" s="40"/>
      <c r="E69" s="40"/>
      <c r="F69" s="40"/>
      <c r="G69" s="40"/>
      <c r="H69" s="43"/>
    </row>
    <row r="70" s="2" customFormat="1" ht="16.8" customHeight="1">
      <c r="A70" s="40"/>
      <c r="B70" s="43"/>
      <c r="C70" s="307" t="s">
        <v>299</v>
      </c>
      <c r="D70" s="307" t="s">
        <v>300</v>
      </c>
      <c r="E70" s="17" t="s">
        <v>220</v>
      </c>
      <c r="F70" s="308">
        <v>6.4409999999999998</v>
      </c>
      <c r="G70" s="40"/>
      <c r="H70" s="43"/>
    </row>
    <row r="71" s="8" customFormat="1" ht="16.8" customHeight="1">
      <c r="A71" s="157"/>
      <c r="B71" s="158"/>
      <c r="C71" s="304" t="s">
        <v>125</v>
      </c>
      <c r="D71" s="305" t="s">
        <v>126</v>
      </c>
      <c r="E71" s="305" t="s">
        <v>1</v>
      </c>
      <c r="F71" s="306">
        <v>106.45</v>
      </c>
      <c r="G71" s="157"/>
      <c r="H71" s="158"/>
    </row>
    <row r="72" s="2" customFormat="1" ht="16.8" customHeight="1">
      <c r="A72" s="40"/>
      <c r="B72" s="43"/>
      <c r="C72" s="307" t="s">
        <v>1</v>
      </c>
      <c r="D72" s="307" t="s">
        <v>558</v>
      </c>
      <c r="E72" s="17" t="s">
        <v>1</v>
      </c>
      <c r="F72" s="308">
        <v>106.45</v>
      </c>
      <c r="G72" s="40"/>
      <c r="H72" s="43"/>
    </row>
    <row r="73" s="2" customFormat="1" ht="16.8" customHeight="1">
      <c r="A73" s="40"/>
      <c r="B73" s="43"/>
      <c r="C73" s="309" t="s">
        <v>529</v>
      </c>
      <c r="D73" s="40"/>
      <c r="E73" s="40"/>
      <c r="F73" s="40"/>
      <c r="G73" s="40"/>
      <c r="H73" s="43"/>
    </row>
    <row r="74" s="2" customFormat="1" ht="16.8" customHeight="1">
      <c r="A74" s="40"/>
      <c r="B74" s="43"/>
      <c r="C74" s="307" t="s">
        <v>444</v>
      </c>
      <c r="D74" s="307" t="s">
        <v>445</v>
      </c>
      <c r="E74" s="17" t="s">
        <v>207</v>
      </c>
      <c r="F74" s="308">
        <v>106.45</v>
      </c>
      <c r="G74" s="40"/>
      <c r="H74" s="43"/>
    </row>
    <row r="75" s="8" customFormat="1" ht="16.8" customHeight="1">
      <c r="A75" s="157"/>
      <c r="B75" s="158"/>
      <c r="C75" s="304" t="s">
        <v>559</v>
      </c>
      <c r="D75" s="305" t="s">
        <v>560</v>
      </c>
      <c r="E75" s="305" t="s">
        <v>1</v>
      </c>
      <c r="F75" s="306">
        <v>7.1859999999999999</v>
      </c>
      <c r="G75" s="157"/>
      <c r="H75" s="158"/>
    </row>
    <row r="76" s="2" customFormat="1" ht="16.8" customHeight="1">
      <c r="A76" s="40"/>
      <c r="B76" s="43"/>
      <c r="C76" s="307" t="s">
        <v>1</v>
      </c>
      <c r="D76" s="307" t="s">
        <v>561</v>
      </c>
      <c r="E76" s="17" t="s">
        <v>1</v>
      </c>
      <c r="F76" s="308">
        <v>7.1859999999999999</v>
      </c>
      <c r="G76" s="40"/>
      <c r="H76" s="43"/>
    </row>
    <row r="77" s="8" customFormat="1" ht="16.8" customHeight="1">
      <c r="A77" s="157"/>
      <c r="B77" s="158"/>
      <c r="C77" s="304" t="s">
        <v>128</v>
      </c>
      <c r="D77" s="305" t="s">
        <v>129</v>
      </c>
      <c r="E77" s="305" t="s">
        <v>1</v>
      </c>
      <c r="F77" s="306">
        <v>38.146999999999998</v>
      </c>
      <c r="G77" s="157"/>
      <c r="H77" s="158"/>
    </row>
    <row r="78" s="2" customFormat="1" ht="16.8" customHeight="1">
      <c r="A78" s="40"/>
      <c r="B78" s="43"/>
      <c r="C78" s="307" t="s">
        <v>1</v>
      </c>
      <c r="D78" s="307" t="s">
        <v>562</v>
      </c>
      <c r="E78" s="17" t="s">
        <v>1</v>
      </c>
      <c r="F78" s="308">
        <v>38.146999999999998</v>
      </c>
      <c r="G78" s="40"/>
      <c r="H78" s="43"/>
    </row>
    <row r="79" s="2" customFormat="1" ht="16.8" customHeight="1">
      <c r="A79" s="40"/>
      <c r="B79" s="43"/>
      <c r="C79" s="309" t="s">
        <v>529</v>
      </c>
      <c r="D79" s="40"/>
      <c r="E79" s="40"/>
      <c r="F79" s="40"/>
      <c r="G79" s="40"/>
      <c r="H79" s="43"/>
    </row>
    <row r="80" s="2" customFormat="1" ht="16.8" customHeight="1">
      <c r="A80" s="40"/>
      <c r="B80" s="43"/>
      <c r="C80" s="307" t="s">
        <v>457</v>
      </c>
      <c r="D80" s="307" t="s">
        <v>458</v>
      </c>
      <c r="E80" s="17" t="s">
        <v>403</v>
      </c>
      <c r="F80" s="308">
        <v>38.146999999999998</v>
      </c>
      <c r="G80" s="40"/>
      <c r="H80" s="43"/>
    </row>
    <row r="81" s="8" customFormat="1" ht="16.8" customHeight="1">
      <c r="A81" s="157"/>
      <c r="B81" s="158"/>
      <c r="C81" s="304" t="s">
        <v>131</v>
      </c>
      <c r="D81" s="305" t="s">
        <v>132</v>
      </c>
      <c r="E81" s="305" t="s">
        <v>1</v>
      </c>
      <c r="F81" s="306">
        <v>51.067999999999998</v>
      </c>
      <c r="G81" s="157"/>
      <c r="H81" s="158"/>
    </row>
    <row r="82" s="2" customFormat="1" ht="16.8" customHeight="1">
      <c r="A82" s="40"/>
      <c r="B82" s="43"/>
      <c r="C82" s="307" t="s">
        <v>1</v>
      </c>
      <c r="D82" s="307" t="s">
        <v>563</v>
      </c>
      <c r="E82" s="17" t="s">
        <v>1</v>
      </c>
      <c r="F82" s="308">
        <v>51.067999999999998</v>
      </c>
      <c r="G82" s="40"/>
      <c r="H82" s="43"/>
    </row>
    <row r="83" s="2" customFormat="1" ht="16.8" customHeight="1">
      <c r="A83" s="40"/>
      <c r="B83" s="43"/>
      <c r="C83" s="309" t="s">
        <v>529</v>
      </c>
      <c r="D83" s="40"/>
      <c r="E83" s="40"/>
      <c r="F83" s="40"/>
      <c r="G83" s="40"/>
      <c r="H83" s="43"/>
    </row>
    <row r="84" s="2" customFormat="1" ht="16.8" customHeight="1">
      <c r="A84" s="40"/>
      <c r="B84" s="43"/>
      <c r="C84" s="307" t="s">
        <v>464</v>
      </c>
      <c r="D84" s="307" t="s">
        <v>465</v>
      </c>
      <c r="E84" s="17" t="s">
        <v>403</v>
      </c>
      <c r="F84" s="308">
        <v>51.067999999999998</v>
      </c>
      <c r="G84" s="40"/>
      <c r="H84" s="43"/>
    </row>
    <row r="85" s="8" customFormat="1" ht="16.8" customHeight="1">
      <c r="A85" s="157"/>
      <c r="B85" s="158"/>
      <c r="C85" s="304" t="s">
        <v>134</v>
      </c>
      <c r="D85" s="305" t="s">
        <v>135</v>
      </c>
      <c r="E85" s="305" t="s">
        <v>1</v>
      </c>
      <c r="F85" s="306">
        <v>165.024</v>
      </c>
      <c r="G85" s="157"/>
      <c r="H85" s="158"/>
    </row>
    <row r="86" s="2" customFormat="1" ht="16.8" customHeight="1">
      <c r="A86" s="40"/>
      <c r="B86" s="43"/>
      <c r="C86" s="307" t="s">
        <v>1</v>
      </c>
      <c r="D86" s="307" t="s">
        <v>564</v>
      </c>
      <c r="E86" s="17" t="s">
        <v>1</v>
      </c>
      <c r="F86" s="308">
        <v>165.024</v>
      </c>
      <c r="G86" s="40"/>
      <c r="H86" s="43"/>
    </row>
    <row r="87" s="2" customFormat="1" ht="16.8" customHeight="1">
      <c r="A87" s="40"/>
      <c r="B87" s="43"/>
      <c r="C87" s="309" t="s">
        <v>529</v>
      </c>
      <c r="D87" s="40"/>
      <c r="E87" s="40"/>
      <c r="F87" s="40"/>
      <c r="G87" s="40"/>
      <c r="H87" s="43"/>
    </row>
    <row r="88" s="2" customFormat="1" ht="16.8" customHeight="1">
      <c r="A88" s="40"/>
      <c r="B88" s="43"/>
      <c r="C88" s="307" t="s">
        <v>473</v>
      </c>
      <c r="D88" s="307" t="s">
        <v>474</v>
      </c>
      <c r="E88" s="17" t="s">
        <v>207</v>
      </c>
      <c r="F88" s="308">
        <v>165.024</v>
      </c>
      <c r="G88" s="40"/>
      <c r="H88" s="43"/>
    </row>
    <row r="89" s="8" customFormat="1" ht="16.8" customHeight="1">
      <c r="A89" s="157"/>
      <c r="B89" s="158"/>
      <c r="C89" s="304" t="s">
        <v>565</v>
      </c>
      <c r="D89" s="305" t="s">
        <v>566</v>
      </c>
      <c r="E89" s="305" t="s">
        <v>1</v>
      </c>
      <c r="F89" s="306">
        <v>0.95699999999999996</v>
      </c>
      <c r="G89" s="157"/>
      <c r="H89" s="158"/>
    </row>
    <row r="90" s="2" customFormat="1" ht="16.8" customHeight="1">
      <c r="A90" s="40"/>
      <c r="B90" s="43"/>
      <c r="C90" s="307" t="s">
        <v>1</v>
      </c>
      <c r="D90" s="307" t="s">
        <v>567</v>
      </c>
      <c r="E90" s="17" t="s">
        <v>1</v>
      </c>
      <c r="F90" s="308">
        <v>0.95699999999999996</v>
      </c>
      <c r="G90" s="40"/>
      <c r="H90" s="43"/>
    </row>
    <row r="91" s="8" customFormat="1" ht="16.8" customHeight="1">
      <c r="A91" s="157"/>
      <c r="B91" s="158"/>
      <c r="C91" s="304" t="s">
        <v>137</v>
      </c>
      <c r="D91" s="305" t="s">
        <v>138</v>
      </c>
      <c r="E91" s="305" t="s">
        <v>1</v>
      </c>
      <c r="F91" s="306">
        <v>96.560000000000002</v>
      </c>
      <c r="G91" s="157"/>
      <c r="H91" s="158"/>
    </row>
    <row r="92" s="2" customFormat="1" ht="16.8" customHeight="1">
      <c r="A92" s="40"/>
      <c r="B92" s="43"/>
      <c r="C92" s="307" t="s">
        <v>1</v>
      </c>
      <c r="D92" s="307" t="s">
        <v>568</v>
      </c>
      <c r="E92" s="17" t="s">
        <v>1</v>
      </c>
      <c r="F92" s="308">
        <v>96.560000000000002</v>
      </c>
      <c r="G92" s="40"/>
      <c r="H92" s="43"/>
    </row>
    <row r="93" s="2" customFormat="1" ht="16.8" customHeight="1">
      <c r="A93" s="40"/>
      <c r="B93" s="43"/>
      <c r="C93" s="309" t="s">
        <v>529</v>
      </c>
      <c r="D93" s="40"/>
      <c r="E93" s="40"/>
      <c r="F93" s="40"/>
      <c r="G93" s="40"/>
      <c r="H93" s="43"/>
    </row>
    <row r="94" s="2" customFormat="1" ht="16.8" customHeight="1">
      <c r="A94" s="40"/>
      <c r="B94" s="43"/>
      <c r="C94" s="307" t="s">
        <v>423</v>
      </c>
      <c r="D94" s="307" t="s">
        <v>424</v>
      </c>
      <c r="E94" s="17" t="s">
        <v>207</v>
      </c>
      <c r="F94" s="308">
        <v>96.560000000000002</v>
      </c>
      <c r="G94" s="40"/>
      <c r="H94" s="43"/>
    </row>
    <row r="95" s="2" customFormat="1" ht="16.8" customHeight="1">
      <c r="A95" s="40"/>
      <c r="B95" s="43"/>
      <c r="C95" s="307" t="s">
        <v>436</v>
      </c>
      <c r="D95" s="307" t="s">
        <v>437</v>
      </c>
      <c r="E95" s="17" t="s">
        <v>207</v>
      </c>
      <c r="F95" s="308">
        <v>96.560000000000002</v>
      </c>
      <c r="G95" s="40"/>
      <c r="H95" s="43"/>
    </row>
    <row r="96" s="8" customFormat="1" ht="16.8" customHeight="1">
      <c r="A96" s="157"/>
      <c r="B96" s="158"/>
      <c r="C96" s="304" t="s">
        <v>140</v>
      </c>
      <c r="D96" s="305" t="s">
        <v>141</v>
      </c>
      <c r="E96" s="305" t="s">
        <v>1</v>
      </c>
      <c r="F96" s="306">
        <v>86.489000000000004</v>
      </c>
      <c r="G96" s="157"/>
      <c r="H96" s="158"/>
    </row>
    <row r="97" s="2" customFormat="1" ht="16.8" customHeight="1">
      <c r="A97" s="40"/>
      <c r="B97" s="43"/>
      <c r="C97" s="307" t="s">
        <v>1</v>
      </c>
      <c r="D97" s="307" t="s">
        <v>569</v>
      </c>
      <c r="E97" s="17" t="s">
        <v>1</v>
      </c>
      <c r="F97" s="308">
        <v>86.489000000000004</v>
      </c>
      <c r="G97" s="40"/>
      <c r="H97" s="43"/>
    </row>
    <row r="98" s="2" customFormat="1" ht="16.8" customHeight="1">
      <c r="A98" s="40"/>
      <c r="B98" s="43"/>
      <c r="C98" s="309" t="s">
        <v>529</v>
      </c>
      <c r="D98" s="40"/>
      <c r="E98" s="40"/>
      <c r="F98" s="40"/>
      <c r="G98" s="40"/>
      <c r="H98" s="43"/>
    </row>
    <row r="99" s="2" customFormat="1" ht="16.8" customHeight="1">
      <c r="A99" s="40"/>
      <c r="B99" s="43"/>
      <c r="C99" s="307" t="s">
        <v>430</v>
      </c>
      <c r="D99" s="307" t="s">
        <v>431</v>
      </c>
      <c r="E99" s="17" t="s">
        <v>403</v>
      </c>
      <c r="F99" s="308">
        <v>86.489000000000004</v>
      </c>
      <c r="G99" s="40"/>
      <c r="H99" s="43"/>
    </row>
    <row r="100" s="8" customFormat="1" ht="16.8" customHeight="1">
      <c r="A100" s="157"/>
      <c r="B100" s="158"/>
      <c r="C100" s="304" t="s">
        <v>143</v>
      </c>
      <c r="D100" s="305" t="s">
        <v>144</v>
      </c>
      <c r="E100" s="305" t="s">
        <v>1</v>
      </c>
      <c r="F100" s="306">
        <v>193.96799999999999</v>
      </c>
      <c r="G100" s="157"/>
      <c r="H100" s="158"/>
    </row>
    <row r="101" s="2" customFormat="1" ht="16.8" customHeight="1">
      <c r="A101" s="40"/>
      <c r="B101" s="43"/>
      <c r="C101" s="307" t="s">
        <v>1</v>
      </c>
      <c r="D101" s="307" t="s">
        <v>570</v>
      </c>
      <c r="E101" s="17" t="s">
        <v>1</v>
      </c>
      <c r="F101" s="308">
        <v>145.51499999999999</v>
      </c>
      <c r="G101" s="40"/>
      <c r="H101" s="43"/>
    </row>
    <row r="102" s="2" customFormat="1" ht="16.8" customHeight="1">
      <c r="A102" s="40"/>
      <c r="B102" s="43"/>
      <c r="C102" s="307" t="s">
        <v>1</v>
      </c>
      <c r="D102" s="307" t="s">
        <v>571</v>
      </c>
      <c r="E102" s="17" t="s">
        <v>1</v>
      </c>
      <c r="F102" s="308">
        <v>48.453000000000003</v>
      </c>
      <c r="G102" s="40"/>
      <c r="H102" s="43"/>
    </row>
    <row r="103" s="2" customFormat="1" ht="16.8" customHeight="1">
      <c r="A103" s="40"/>
      <c r="B103" s="43"/>
      <c r="C103" s="309" t="s">
        <v>529</v>
      </c>
      <c r="D103" s="40"/>
      <c r="E103" s="40"/>
      <c r="F103" s="40"/>
      <c r="G103" s="40"/>
      <c r="H103" s="43"/>
    </row>
    <row r="104" s="2" customFormat="1" ht="16.8" customHeight="1">
      <c r="A104" s="40"/>
      <c r="B104" s="43"/>
      <c r="C104" s="307" t="s">
        <v>408</v>
      </c>
      <c r="D104" s="307" t="s">
        <v>409</v>
      </c>
      <c r="E104" s="17" t="s">
        <v>403</v>
      </c>
      <c r="F104" s="308">
        <v>193.96799999999999</v>
      </c>
      <c r="G104" s="40"/>
      <c r="H104" s="43"/>
    </row>
    <row r="105" s="8" customFormat="1" ht="16.8" customHeight="1">
      <c r="A105" s="157"/>
      <c r="B105" s="158"/>
      <c r="C105" s="304" t="s">
        <v>572</v>
      </c>
      <c r="D105" s="305" t="s">
        <v>573</v>
      </c>
      <c r="E105" s="305" t="s">
        <v>1</v>
      </c>
      <c r="F105" s="306">
        <v>117.934</v>
      </c>
      <c r="G105" s="157"/>
      <c r="H105" s="158"/>
    </row>
    <row r="106" s="2" customFormat="1" ht="16.8" customHeight="1">
      <c r="A106" s="40"/>
      <c r="B106" s="43"/>
      <c r="C106" s="307" t="s">
        <v>1</v>
      </c>
      <c r="D106" s="307" t="s">
        <v>574</v>
      </c>
      <c r="E106" s="17" t="s">
        <v>1</v>
      </c>
      <c r="F106" s="308">
        <v>49.408000000000001</v>
      </c>
      <c r="G106" s="40"/>
      <c r="H106" s="43"/>
    </row>
    <row r="107" s="2" customFormat="1" ht="16.8" customHeight="1">
      <c r="A107" s="40"/>
      <c r="B107" s="43"/>
      <c r="C107" s="307" t="s">
        <v>1</v>
      </c>
      <c r="D107" s="307" t="s">
        <v>575</v>
      </c>
      <c r="E107" s="17" t="s">
        <v>1</v>
      </c>
      <c r="F107" s="308">
        <v>68.525999999999996</v>
      </c>
      <c r="G107" s="40"/>
      <c r="H107" s="43"/>
    </row>
    <row r="108" s="8" customFormat="1" ht="16.8" customHeight="1">
      <c r="A108" s="157"/>
      <c r="B108" s="158"/>
      <c r="C108" s="304" t="s">
        <v>576</v>
      </c>
      <c r="D108" s="305" t="s">
        <v>577</v>
      </c>
      <c r="E108" s="305" t="s">
        <v>1</v>
      </c>
      <c r="F108" s="306">
        <v>271.47399999999999</v>
      </c>
      <c r="G108" s="157"/>
      <c r="H108" s="158"/>
    </row>
    <row r="109" s="2" customFormat="1" ht="16.8" customHeight="1">
      <c r="A109" s="40"/>
      <c r="B109" s="43"/>
      <c r="C109" s="307" t="s">
        <v>1</v>
      </c>
      <c r="D109" s="307" t="s">
        <v>578</v>
      </c>
      <c r="E109" s="17" t="s">
        <v>1</v>
      </c>
      <c r="F109" s="308">
        <v>47.899999999999999</v>
      </c>
      <c r="G109" s="40"/>
      <c r="H109" s="43"/>
    </row>
    <row r="110" s="2" customFormat="1" ht="16.8" customHeight="1">
      <c r="A110" s="40"/>
      <c r="B110" s="43"/>
      <c r="C110" s="307" t="s">
        <v>1</v>
      </c>
      <c r="D110" s="307" t="s">
        <v>564</v>
      </c>
      <c r="E110" s="17" t="s">
        <v>1</v>
      </c>
      <c r="F110" s="308">
        <v>165.024</v>
      </c>
      <c r="G110" s="40"/>
      <c r="H110" s="43"/>
    </row>
    <row r="111" s="2" customFormat="1" ht="16.8" customHeight="1">
      <c r="A111" s="40"/>
      <c r="B111" s="43"/>
      <c r="C111" s="307" t="s">
        <v>1</v>
      </c>
      <c r="D111" s="307" t="s">
        <v>579</v>
      </c>
      <c r="E111" s="17" t="s">
        <v>1</v>
      </c>
      <c r="F111" s="308">
        <v>58.549999999999997</v>
      </c>
      <c r="G111" s="40"/>
      <c r="H111" s="43"/>
    </row>
    <row r="112" s="8" customFormat="1" ht="16.8" customHeight="1">
      <c r="A112" s="157"/>
      <c r="B112" s="158"/>
      <c r="C112" s="304" t="s">
        <v>146</v>
      </c>
      <c r="D112" s="305" t="s">
        <v>147</v>
      </c>
      <c r="E112" s="305" t="s">
        <v>1</v>
      </c>
      <c r="F112" s="306">
        <v>271.47399999999999</v>
      </c>
      <c r="G112" s="157"/>
      <c r="H112" s="158"/>
    </row>
    <row r="113" s="2" customFormat="1" ht="16.8" customHeight="1">
      <c r="A113" s="40"/>
      <c r="B113" s="43"/>
      <c r="C113" s="307" t="s">
        <v>1</v>
      </c>
      <c r="D113" s="307" t="s">
        <v>580</v>
      </c>
      <c r="E113" s="17" t="s">
        <v>1</v>
      </c>
      <c r="F113" s="308">
        <v>271.47399999999999</v>
      </c>
      <c r="G113" s="40"/>
      <c r="H113" s="43"/>
    </row>
    <row r="114" s="2" customFormat="1" ht="16.8" customHeight="1">
      <c r="A114" s="40"/>
      <c r="B114" s="43"/>
      <c r="C114" s="309" t="s">
        <v>529</v>
      </c>
      <c r="D114" s="40"/>
      <c r="E114" s="40"/>
      <c r="F114" s="40"/>
      <c r="G114" s="40"/>
      <c r="H114" s="43"/>
    </row>
    <row r="115" s="2" customFormat="1" ht="16.8" customHeight="1">
      <c r="A115" s="40"/>
      <c r="B115" s="43"/>
      <c r="C115" s="307" t="s">
        <v>416</v>
      </c>
      <c r="D115" s="307" t="s">
        <v>417</v>
      </c>
      <c r="E115" s="17" t="s">
        <v>207</v>
      </c>
      <c r="F115" s="308">
        <v>271.47399999999999</v>
      </c>
      <c r="G115" s="40"/>
      <c r="H115" s="43"/>
    </row>
    <row r="116" s="8" customFormat="1" ht="16.8" customHeight="1">
      <c r="A116" s="157"/>
      <c r="B116" s="158"/>
      <c r="C116" s="304" t="s">
        <v>149</v>
      </c>
      <c r="D116" s="305" t="s">
        <v>150</v>
      </c>
      <c r="E116" s="305" t="s">
        <v>1</v>
      </c>
      <c r="F116" s="306">
        <v>94.769999999999996</v>
      </c>
      <c r="G116" s="157"/>
      <c r="H116" s="158"/>
    </row>
    <row r="117" s="2" customFormat="1" ht="16.8" customHeight="1">
      <c r="A117" s="40"/>
      <c r="B117" s="43"/>
      <c r="C117" s="307" t="s">
        <v>1</v>
      </c>
      <c r="D117" s="307" t="s">
        <v>581</v>
      </c>
      <c r="E117" s="17" t="s">
        <v>1</v>
      </c>
      <c r="F117" s="308">
        <v>94.769999999999996</v>
      </c>
      <c r="G117" s="40"/>
      <c r="H117" s="43"/>
    </row>
    <row r="118" s="2" customFormat="1" ht="16.8" customHeight="1">
      <c r="A118" s="40"/>
      <c r="B118" s="43"/>
      <c r="C118" s="309" t="s">
        <v>529</v>
      </c>
      <c r="D118" s="40"/>
      <c r="E118" s="40"/>
      <c r="F118" s="40"/>
      <c r="G118" s="40"/>
      <c r="H118" s="43"/>
    </row>
    <row r="119" s="2" customFormat="1">
      <c r="A119" s="40"/>
      <c r="B119" s="43"/>
      <c r="C119" s="307" t="s">
        <v>369</v>
      </c>
      <c r="D119" s="307" t="s">
        <v>370</v>
      </c>
      <c r="E119" s="17" t="s">
        <v>207</v>
      </c>
      <c r="F119" s="308">
        <v>94.769999999999996</v>
      </c>
      <c r="G119" s="40"/>
      <c r="H119" s="43"/>
    </row>
    <row r="120" s="8" customFormat="1" ht="16.8" customHeight="1">
      <c r="A120" s="157"/>
      <c r="B120" s="158"/>
      <c r="C120" s="304" t="s">
        <v>152</v>
      </c>
      <c r="D120" s="305" t="s">
        <v>153</v>
      </c>
      <c r="E120" s="305" t="s">
        <v>1</v>
      </c>
      <c r="F120" s="306">
        <v>3.3319999999999999</v>
      </c>
      <c r="G120" s="157"/>
      <c r="H120" s="158"/>
    </row>
    <row r="121" s="2" customFormat="1" ht="16.8" customHeight="1">
      <c r="A121" s="40"/>
      <c r="B121" s="43"/>
      <c r="C121" s="307" t="s">
        <v>1</v>
      </c>
      <c r="D121" s="307" t="s">
        <v>582</v>
      </c>
      <c r="E121" s="17" t="s">
        <v>1</v>
      </c>
      <c r="F121" s="308">
        <v>1.6810000000000001</v>
      </c>
      <c r="G121" s="40"/>
      <c r="H121" s="43"/>
    </row>
    <row r="122" s="2" customFormat="1" ht="16.8" customHeight="1">
      <c r="A122" s="40"/>
      <c r="B122" s="43"/>
      <c r="C122" s="307" t="s">
        <v>1</v>
      </c>
      <c r="D122" s="307" t="s">
        <v>583</v>
      </c>
      <c r="E122" s="17" t="s">
        <v>1</v>
      </c>
      <c r="F122" s="308">
        <v>1.651</v>
      </c>
      <c r="G122" s="40"/>
      <c r="H122" s="43"/>
    </row>
    <row r="123" s="2" customFormat="1" ht="16.8" customHeight="1">
      <c r="A123" s="40"/>
      <c r="B123" s="43"/>
      <c r="C123" s="309" t="s">
        <v>529</v>
      </c>
      <c r="D123" s="40"/>
      <c r="E123" s="40"/>
      <c r="F123" s="40"/>
      <c r="G123" s="40"/>
      <c r="H123" s="43"/>
    </row>
    <row r="124" s="2" customFormat="1" ht="16.8" customHeight="1">
      <c r="A124" s="40"/>
      <c r="B124" s="43"/>
      <c r="C124" s="307" t="s">
        <v>306</v>
      </c>
      <c r="D124" s="307" t="s">
        <v>307</v>
      </c>
      <c r="E124" s="17" t="s">
        <v>207</v>
      </c>
      <c r="F124" s="308">
        <v>3.3319999999999999</v>
      </c>
      <c r="G124" s="40"/>
      <c r="H124" s="43"/>
    </row>
    <row r="125" s="2" customFormat="1" ht="7.44" customHeight="1">
      <c r="A125" s="40"/>
      <c r="B125" s="184"/>
      <c r="C125" s="185"/>
      <c r="D125" s="185"/>
      <c r="E125" s="185"/>
      <c r="F125" s="185"/>
      <c r="G125" s="185"/>
      <c r="H125" s="43"/>
    </row>
    <row r="126" s="2" customFormat="1">
      <c r="A126" s="40"/>
      <c r="B126" s="40"/>
      <c r="C126" s="40"/>
      <c r="D126" s="40"/>
      <c r="E126" s="40"/>
      <c r="F126" s="40"/>
      <c r="G126" s="40"/>
      <c r="H126" s="40"/>
    </row>
  </sheetData>
  <sheetProtection sheet="1" formatColumns="0" formatRows="0" objects="1" scenarios="1" spinCount="100000" saltValue="GnfTYUY2DF6JYKZRwjlxCC1tPsBEBPbLya90X50QioT8/rBro/eyCKsJ+r74fu6zFZ+tDCJx74bQWmCdnZWdsQ==" hashValue="uvehPRbA1GnQtXXHHjYMqnMuXo9C71rRUo/0MA3Tef5GC5rI5FrCrW6OLRJ0kXOHwiE0hYX1gLed+Sm9UnS7rA==" algorithmName="SHA-512" password="CC35"/>
  <mergeCells count="2">
    <mergeCell ref="D5:F5"/>
    <mergeCell ref="D6:F6"/>
  </mergeCells>
  <hyperlinks>
    <hyperlink ref="C11" r:id="rId1" display="VV0001"/>
    <hyperlink ref="C19" r:id="rId2" display="VV0002"/>
    <hyperlink ref="C24" r:id="rId3" display="VV0003"/>
    <hyperlink ref="C29" r:id="rId4" display="VV0004"/>
    <hyperlink ref="C34" r:id="rId5" display="VV0005"/>
    <hyperlink ref="C38" r:id="rId6" display="VV0006"/>
    <hyperlink ref="C40" r:id="rId7" display="VV0007"/>
    <hyperlink ref="C44" r:id="rId8" display="VV0008"/>
    <hyperlink ref="C48" r:id="rId9" display="VV0009"/>
    <hyperlink ref="C55" r:id="rId10" display="VV0010"/>
    <hyperlink ref="C59" r:id="rId11" display="VV0011"/>
    <hyperlink ref="C65" r:id="rId12" display="VV0012"/>
    <hyperlink ref="C67" r:id="rId13" display="VV0013"/>
    <hyperlink ref="C71" r:id="rId14" display="VV0014"/>
    <hyperlink ref="C75" r:id="rId15" display="VV0015"/>
    <hyperlink ref="C77" r:id="rId16" display="VV0016"/>
    <hyperlink ref="C81" r:id="rId17" display="VV0017"/>
    <hyperlink ref="C85" r:id="rId18" display="VV0018"/>
    <hyperlink ref="C89" r:id="rId19" display="VV0019"/>
    <hyperlink ref="C91" r:id="rId20" display="VV0020"/>
    <hyperlink ref="C96" r:id="rId21" display="VV0021"/>
    <hyperlink ref="C100" r:id="rId22" display="VV0022"/>
    <hyperlink ref="C105" r:id="rId23" display="VV0023"/>
    <hyperlink ref="C108" r:id="rId24" display="VV0024"/>
    <hyperlink ref="C112" r:id="rId25" display="VV0025"/>
    <hyperlink ref="C116" r:id="rId26" display="VV0026"/>
    <hyperlink ref="C120" r:id="rId27" display="VV0027"/>
  </hyperlinks>
  <pageSetup paperSize="9" orientation="portrait" blackAndWhite="1" fitToHeight="0"/>
  <headerFooter>
    <oddFooter>&amp;CStrana &amp;P z &amp;N</oddFooter>
  </headerFooter>
  <drawing r:id="rId28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Pracant\premek</dc:creator>
  <cp:lastModifiedBy>Pracant\premek</cp:lastModifiedBy>
  <dcterms:created xsi:type="dcterms:W3CDTF">2025-03-05T13:20:13Z</dcterms:created>
  <dcterms:modified xsi:type="dcterms:W3CDTF">2025-03-05T13:20:18Z</dcterms:modified>
</cp:coreProperties>
</file>