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dmin\Documents\ZAKÁZKY\ZÁCHLUMÍ\ZADÁVACÍ DOKUMENTACE\"/>
    </mc:Choice>
  </mc:AlternateContent>
  <xr:revisionPtr revIDLastSave="0" documentId="8_{D3ECA4F8-35A6-4FCA-9214-4A3F3D52C6F5}" xr6:coauthVersionLast="47" xr6:coauthVersionMax="47" xr10:uidLastSave="{00000000-0000-0000-0000-000000000000}"/>
  <bookViews>
    <workbookView xWindow="-108" yWindow="-108" windowWidth="23256" windowHeight="12456" xr2:uid="{00000000-000D-0000-FFFF-FFFF00000000}"/>
  </bookViews>
  <sheets>
    <sheet name="Rekapitulace stavby" sheetId="1" r:id="rId1"/>
    <sheet name="01 - Architektonicko stav..." sheetId="2" r:id="rId2"/>
    <sheet name="02 - ZTI" sheetId="3" r:id="rId3"/>
    <sheet name="03 - Vytápění" sheetId="4" r:id="rId4"/>
    <sheet name="04 - VZT" sheetId="5" r:id="rId5"/>
    <sheet name="05 - Elektroinstalace" sheetId="6" r:id="rId6"/>
    <sheet name="01 - Architektonicko stav..._01" sheetId="7" r:id="rId7"/>
    <sheet name="02 - ZTI_01" sheetId="8" r:id="rId8"/>
    <sheet name="03 - Vytápění_01" sheetId="9" r:id="rId9"/>
    <sheet name="04 - VZT_01" sheetId="10" r:id="rId10"/>
    <sheet name="SO 03 - Terénní a sadové ..." sheetId="11" r:id="rId11"/>
    <sheet name="SO 04 - Parkoviště" sheetId="12" r:id="rId12"/>
    <sheet name="VRN - Vedlejší náklady" sheetId="13" r:id="rId13"/>
    <sheet name="Seznam figur" sheetId="14" r:id="rId14"/>
    <sheet name="Pokyny pro vyplnění" sheetId="15" r:id="rId15"/>
  </sheets>
  <definedNames>
    <definedName name="_xlnm._FilterDatabase" localSheetId="1" hidden="1">'01 - Architektonicko stav...'!$C$109:$K$762</definedName>
    <definedName name="_xlnm._FilterDatabase" localSheetId="6" hidden="1">'01 - Architektonicko stav..._01'!$C$106:$K$445</definedName>
    <definedName name="_xlnm._FilterDatabase" localSheetId="2" hidden="1">'02 - ZTI'!$C$109:$K$264</definedName>
    <definedName name="_xlnm._FilterDatabase" localSheetId="7" hidden="1">'02 - ZTI_01'!$C$93:$K$132</definedName>
    <definedName name="_xlnm._FilterDatabase" localSheetId="3" hidden="1">'03 - Vytápění'!$C$89:$K$164</definedName>
    <definedName name="_xlnm._FilterDatabase" localSheetId="8" hidden="1">'03 - Vytápění_01'!$C$86:$K$105</definedName>
    <definedName name="_xlnm._FilterDatabase" localSheetId="4" hidden="1">'04 - VZT'!$C$90:$K$149</definedName>
    <definedName name="_xlnm._FilterDatabase" localSheetId="9" hidden="1">'04 - VZT_01'!$C$90:$K$139</definedName>
    <definedName name="_xlnm._FilterDatabase" localSheetId="5" hidden="1">'05 - Elektroinstalace'!$C$90:$K$158</definedName>
    <definedName name="_xlnm._FilterDatabase" localSheetId="10" hidden="1">'SO 03 - Terénní a sadové ...'!$C$93:$K$402</definedName>
    <definedName name="_xlnm._FilterDatabase" localSheetId="11" hidden="1">'SO 04 - Parkoviště'!$C$86:$K$198</definedName>
    <definedName name="_xlnm._FilterDatabase" localSheetId="12" hidden="1">'VRN - Vedlejší náklady'!$C$83:$K$97</definedName>
    <definedName name="_xlnm.Print_Titles" localSheetId="1">'01 - Architektonicko stav...'!$109:$109</definedName>
    <definedName name="_xlnm.Print_Titles" localSheetId="6">'01 - Architektonicko stav..._01'!$106:$106</definedName>
    <definedName name="_xlnm.Print_Titles" localSheetId="2">'02 - ZTI'!$109:$109</definedName>
    <definedName name="_xlnm.Print_Titles" localSheetId="7">'02 - ZTI_01'!$93:$93</definedName>
    <definedName name="_xlnm.Print_Titles" localSheetId="3">'03 - Vytápění'!$89:$89</definedName>
    <definedName name="_xlnm.Print_Titles" localSheetId="8">'03 - Vytápění_01'!$86:$86</definedName>
    <definedName name="_xlnm.Print_Titles" localSheetId="4">'04 - VZT'!$90:$90</definedName>
    <definedName name="_xlnm.Print_Titles" localSheetId="9">'04 - VZT_01'!$90:$90</definedName>
    <definedName name="_xlnm.Print_Titles" localSheetId="5">'05 - Elektroinstalace'!$90:$90</definedName>
    <definedName name="_xlnm.Print_Titles" localSheetId="0">'Rekapitulace stavby'!$52:$52</definedName>
    <definedName name="_xlnm.Print_Titles" localSheetId="13">'Seznam figur'!$9:$9</definedName>
    <definedName name="_xlnm.Print_Titles" localSheetId="10">'SO 03 - Terénní a sadové ...'!$93:$93</definedName>
    <definedName name="_xlnm.Print_Titles" localSheetId="11">'SO 04 - Parkoviště'!$86:$86</definedName>
    <definedName name="_xlnm.Print_Titles" localSheetId="12">'VRN - Vedlejší náklady'!$83:$83</definedName>
    <definedName name="_xlnm.Print_Area" localSheetId="1">'01 - Architektonicko stav...'!$C$4:$J$41,'01 - Architektonicko stav...'!$C$47:$J$89,'01 - Architektonicko stav...'!$C$95:$K$762</definedName>
    <definedName name="_xlnm.Print_Area" localSheetId="6">'01 - Architektonicko stav..._01'!$C$4:$J$41,'01 - Architektonicko stav..._01'!$C$47:$J$86,'01 - Architektonicko stav..._01'!$C$92:$K$445</definedName>
    <definedName name="_xlnm.Print_Area" localSheetId="2">'02 - ZTI'!$C$4:$J$41,'02 - ZTI'!$C$47:$J$89,'02 - ZTI'!$C$95:$K$264</definedName>
    <definedName name="_xlnm.Print_Area" localSheetId="7">'02 - ZTI_01'!$C$4:$J$41,'02 - ZTI_01'!$C$47:$J$73,'02 - ZTI_01'!$C$79:$K$132</definedName>
    <definedName name="_xlnm.Print_Area" localSheetId="3">'03 - Vytápění'!$C$4:$J$41,'03 - Vytápění'!$C$47:$J$69,'03 - Vytápění'!$C$75:$K$164</definedName>
    <definedName name="_xlnm.Print_Area" localSheetId="8">'03 - Vytápění_01'!$C$4:$J$41,'03 - Vytápění_01'!$C$47:$J$66,'03 - Vytápění_01'!$C$72:$K$105</definedName>
    <definedName name="_xlnm.Print_Area" localSheetId="4">'04 - VZT'!$C$4:$J$41,'04 - VZT'!$C$47:$J$70,'04 - VZT'!$C$76:$K$149</definedName>
    <definedName name="_xlnm.Print_Area" localSheetId="9">'04 - VZT_01'!$C$4:$J$41,'04 - VZT_01'!$C$47:$J$70,'04 - VZT_01'!$C$76:$K$139</definedName>
    <definedName name="_xlnm.Print_Area" localSheetId="5">'05 - Elektroinstalace'!$C$4:$J$41,'05 - Elektroinstalace'!$C$47:$J$70,'05 - Elektroinstalace'!$C$76:$K$158</definedName>
    <definedName name="_xlnm.Print_Area" localSheetId="14">'Pokyny pro vyplnění'!$B$2:$K$71,'Pokyny pro vyplnění'!$B$74:$K$118,'Pokyny pro vyplnění'!$B$121:$K$161,'Pokyny pro vyplnění'!$B$164:$K$219</definedName>
    <definedName name="_xlnm.Print_Area" localSheetId="0">'Rekapitulace stavby'!$D$4:$AO$36,'Rekapitulace stavby'!$C$42:$AQ$69</definedName>
    <definedName name="_xlnm.Print_Area" localSheetId="13">'Seznam figur'!$C$4:$G$47</definedName>
    <definedName name="_xlnm.Print_Area" localSheetId="10">'SO 03 - Terénní a sadové ...'!$C$4:$J$39,'SO 03 - Terénní a sadové ...'!$C$45:$J$75,'SO 03 - Terénní a sadové ...'!$C$81:$K$402</definedName>
    <definedName name="_xlnm.Print_Area" localSheetId="11">'SO 04 - Parkoviště'!$C$4:$J$39,'SO 04 - Parkoviště'!$C$45:$J$68,'SO 04 - Parkoviště'!$C$74:$K$198</definedName>
    <definedName name="_xlnm.Print_Area" localSheetId="12">'VRN - Vedlejší náklady'!$C$4:$J$39,'VRN - Vedlejší náklady'!$C$45:$J$65,'VRN - Vedlejší náklady'!$C$71:$K$97</definedName>
  </definedNames>
  <calcPr calcId="191029"/>
</workbook>
</file>

<file path=xl/calcChain.xml><?xml version="1.0" encoding="utf-8"?>
<calcChain xmlns="http://schemas.openxmlformats.org/spreadsheetml/2006/main">
  <c r="D7" i="14" l="1"/>
  <c r="J37" i="13"/>
  <c r="J36" i="13"/>
  <c r="AY68" i="1" s="1"/>
  <c r="J35" i="13"/>
  <c r="AX68" i="1"/>
  <c r="BI97" i="13"/>
  <c r="BH97" i="13"/>
  <c r="BG97" i="13"/>
  <c r="BF97" i="13"/>
  <c r="T97" i="13"/>
  <c r="R97" i="13"/>
  <c r="P97" i="13"/>
  <c r="BI96" i="13"/>
  <c r="BH96" i="13"/>
  <c r="BG96" i="13"/>
  <c r="BF96" i="13"/>
  <c r="T96" i="13"/>
  <c r="R96" i="13"/>
  <c r="P96" i="13"/>
  <c r="BI93" i="13"/>
  <c r="BH93" i="13"/>
  <c r="BG93" i="13"/>
  <c r="BF93" i="13"/>
  <c r="T93" i="13"/>
  <c r="T92" i="13" s="1"/>
  <c r="R93" i="13"/>
  <c r="R92" i="13" s="1"/>
  <c r="P93" i="13"/>
  <c r="P92" i="13"/>
  <c r="BI90" i="13"/>
  <c r="BH90" i="13"/>
  <c r="BG90" i="13"/>
  <c r="BF90" i="13"/>
  <c r="T90" i="13"/>
  <c r="T89" i="13" s="1"/>
  <c r="R90" i="13"/>
  <c r="R89" i="13"/>
  <c r="P90" i="13"/>
  <c r="P89" i="13"/>
  <c r="BI87" i="13"/>
  <c r="BH87" i="13"/>
  <c r="BG87" i="13"/>
  <c r="BF87" i="13"/>
  <c r="T87" i="13"/>
  <c r="T86" i="13"/>
  <c r="R87" i="13"/>
  <c r="R86" i="13"/>
  <c r="P87" i="13"/>
  <c r="P86" i="13"/>
  <c r="J81" i="13"/>
  <c r="J80" i="13"/>
  <c r="F80" i="13"/>
  <c r="F78" i="13"/>
  <c r="E76" i="13"/>
  <c r="J55" i="13"/>
  <c r="J54" i="13"/>
  <c r="F54" i="13"/>
  <c r="F52" i="13"/>
  <c r="E50" i="13"/>
  <c r="J18" i="13"/>
  <c r="E18" i="13"/>
  <c r="F81" i="13"/>
  <c r="J17" i="13"/>
  <c r="J12" i="13"/>
  <c r="J78" i="13"/>
  <c r="E7" i="13"/>
  <c r="E74" i="13" s="1"/>
  <c r="J37" i="12"/>
  <c r="J36" i="12"/>
  <c r="AY67" i="1"/>
  <c r="J35" i="12"/>
  <c r="AX67" i="1" s="1"/>
  <c r="BI198" i="12"/>
  <c r="BH198" i="12"/>
  <c r="BG198" i="12"/>
  <c r="BF198" i="12"/>
  <c r="T198" i="12"/>
  <c r="R198" i="12"/>
  <c r="P198" i="12"/>
  <c r="BI197" i="12"/>
  <c r="BH197" i="12"/>
  <c r="BG197" i="12"/>
  <c r="BF197" i="12"/>
  <c r="T197" i="12"/>
  <c r="R197" i="12"/>
  <c r="P197" i="12"/>
  <c r="BI193" i="12"/>
  <c r="BH193" i="12"/>
  <c r="BG193" i="12"/>
  <c r="BF193" i="12"/>
  <c r="T193" i="12"/>
  <c r="T192" i="12" s="1"/>
  <c r="R193" i="12"/>
  <c r="R192" i="12"/>
  <c r="P193" i="12"/>
  <c r="P192" i="12" s="1"/>
  <c r="BI190" i="12"/>
  <c r="BH190" i="12"/>
  <c r="BG190" i="12"/>
  <c r="BF190" i="12"/>
  <c r="T190" i="12"/>
  <c r="R190" i="12"/>
  <c r="P190" i="12"/>
  <c r="BI188" i="12"/>
  <c r="BH188" i="12"/>
  <c r="BG188" i="12"/>
  <c r="BF188" i="12"/>
  <c r="T188" i="12"/>
  <c r="R188" i="12"/>
  <c r="P188" i="12"/>
  <c r="BI186" i="12"/>
  <c r="BH186" i="12"/>
  <c r="BG186" i="12"/>
  <c r="BF186" i="12"/>
  <c r="T186" i="12"/>
  <c r="R186" i="12"/>
  <c r="P186" i="12"/>
  <c r="BI184" i="12"/>
  <c r="BH184" i="12"/>
  <c r="BG184" i="12"/>
  <c r="BF184" i="12"/>
  <c r="T184" i="12"/>
  <c r="R184" i="12"/>
  <c r="P184" i="12"/>
  <c r="BI181" i="12"/>
  <c r="BH181" i="12"/>
  <c r="BG181" i="12"/>
  <c r="BF181" i="12"/>
  <c r="T181" i="12"/>
  <c r="R181" i="12"/>
  <c r="P181" i="12"/>
  <c r="BI177" i="12"/>
  <c r="BH177" i="12"/>
  <c r="BG177" i="12"/>
  <c r="BF177" i="12"/>
  <c r="T177" i="12"/>
  <c r="R177" i="12"/>
  <c r="P177" i="12"/>
  <c r="BI175" i="12"/>
  <c r="BH175" i="12"/>
  <c r="BG175" i="12"/>
  <c r="BF175" i="12"/>
  <c r="T175" i="12"/>
  <c r="R175" i="12"/>
  <c r="P175" i="12"/>
  <c r="BI171" i="12"/>
  <c r="BH171" i="12"/>
  <c r="BG171" i="12"/>
  <c r="BF171" i="12"/>
  <c r="T171" i="12"/>
  <c r="R171" i="12"/>
  <c r="P171" i="12"/>
  <c r="BI168" i="12"/>
  <c r="BH168" i="12"/>
  <c r="BG168" i="12"/>
  <c r="BF168" i="12"/>
  <c r="T168" i="12"/>
  <c r="R168" i="12"/>
  <c r="P168" i="12"/>
  <c r="BI158" i="12"/>
  <c r="BH158" i="12"/>
  <c r="BG158" i="12"/>
  <c r="BF158" i="12"/>
  <c r="T158" i="12"/>
  <c r="R158" i="12"/>
  <c r="P158" i="12"/>
  <c r="BI157" i="12"/>
  <c r="BH157" i="12"/>
  <c r="BG157" i="12"/>
  <c r="BF157" i="12"/>
  <c r="T157" i="12"/>
  <c r="R157" i="12"/>
  <c r="P157" i="12"/>
  <c r="BI156" i="12"/>
  <c r="BH156" i="12"/>
  <c r="BG156" i="12"/>
  <c r="BF156" i="12"/>
  <c r="T156" i="12"/>
  <c r="R156" i="12"/>
  <c r="P156" i="12"/>
  <c r="BI155" i="12"/>
  <c r="BH155" i="12"/>
  <c r="BG155" i="12"/>
  <c r="BF155" i="12"/>
  <c r="T155" i="12"/>
  <c r="R155" i="12"/>
  <c r="P155" i="12"/>
  <c r="BI154" i="12"/>
  <c r="BH154" i="12"/>
  <c r="BG154" i="12"/>
  <c r="BF154" i="12"/>
  <c r="T154" i="12"/>
  <c r="R154" i="12"/>
  <c r="P154" i="12"/>
  <c r="BI152" i="12"/>
  <c r="BH152" i="12"/>
  <c r="BG152" i="12"/>
  <c r="BF152" i="12"/>
  <c r="T152" i="12"/>
  <c r="R152" i="12"/>
  <c r="P152" i="12"/>
  <c r="BI150" i="12"/>
  <c r="BH150" i="12"/>
  <c r="BG150" i="12"/>
  <c r="BF150" i="12"/>
  <c r="T150" i="12"/>
  <c r="R150" i="12"/>
  <c r="P150" i="12"/>
  <c r="BI149" i="12"/>
  <c r="BH149" i="12"/>
  <c r="BG149" i="12"/>
  <c r="BF149" i="12"/>
  <c r="T149" i="12"/>
  <c r="R149" i="12"/>
  <c r="P149" i="12"/>
  <c r="BI147" i="12"/>
  <c r="BH147" i="12"/>
  <c r="BG147" i="12"/>
  <c r="BF147" i="12"/>
  <c r="T147" i="12"/>
  <c r="R147" i="12"/>
  <c r="P147" i="12"/>
  <c r="BI143" i="12"/>
  <c r="BH143" i="12"/>
  <c r="BG143" i="12"/>
  <c r="BF143" i="12"/>
  <c r="T143" i="12"/>
  <c r="R143" i="12"/>
  <c r="P143" i="12"/>
  <c r="BI141" i="12"/>
  <c r="BH141" i="12"/>
  <c r="BG141" i="12"/>
  <c r="BF141" i="12"/>
  <c r="T141" i="12"/>
  <c r="R141" i="12"/>
  <c r="P141" i="12"/>
  <c r="BI137" i="12"/>
  <c r="BH137" i="12"/>
  <c r="BG137" i="12"/>
  <c r="BF137" i="12"/>
  <c r="T137" i="12"/>
  <c r="R137" i="12"/>
  <c r="P137" i="12"/>
  <c r="BI133" i="12"/>
  <c r="BH133" i="12"/>
  <c r="BG133" i="12"/>
  <c r="BF133" i="12"/>
  <c r="T133" i="12"/>
  <c r="R133" i="12"/>
  <c r="P133" i="12"/>
  <c r="BI126" i="12"/>
  <c r="BH126" i="12"/>
  <c r="BG126" i="12"/>
  <c r="BF126" i="12"/>
  <c r="T126" i="12"/>
  <c r="R126" i="12"/>
  <c r="P126" i="12"/>
  <c r="BI124" i="12"/>
  <c r="BH124" i="12"/>
  <c r="BG124" i="12"/>
  <c r="BF124" i="12"/>
  <c r="T124" i="12"/>
  <c r="R124" i="12"/>
  <c r="P124" i="12"/>
  <c r="BI122" i="12"/>
  <c r="BH122" i="12"/>
  <c r="BG122" i="12"/>
  <c r="BF122" i="12"/>
  <c r="T122" i="12"/>
  <c r="R122" i="12"/>
  <c r="P122" i="12"/>
  <c r="BI120" i="12"/>
  <c r="BH120" i="12"/>
  <c r="BG120" i="12"/>
  <c r="BF120" i="12"/>
  <c r="T120" i="12"/>
  <c r="R120" i="12"/>
  <c r="P120" i="12"/>
  <c r="BI118" i="12"/>
  <c r="BH118" i="12"/>
  <c r="BG118" i="12"/>
  <c r="BF118" i="12"/>
  <c r="T118" i="12"/>
  <c r="R118" i="12"/>
  <c r="P118" i="12"/>
  <c r="BI113" i="12"/>
  <c r="BH113" i="12"/>
  <c r="BG113" i="12"/>
  <c r="BF113" i="12"/>
  <c r="T113" i="12"/>
  <c r="R113" i="12"/>
  <c r="P113" i="12"/>
  <c r="BI111" i="12"/>
  <c r="BH111" i="12"/>
  <c r="BG111" i="12"/>
  <c r="BF111" i="12"/>
  <c r="T111" i="12"/>
  <c r="R111" i="12"/>
  <c r="P111" i="12"/>
  <c r="BI106" i="12"/>
  <c r="BH106" i="12"/>
  <c r="BG106" i="12"/>
  <c r="BF106" i="12"/>
  <c r="T106" i="12"/>
  <c r="R106" i="12"/>
  <c r="P106" i="12"/>
  <c r="BI104" i="12"/>
  <c r="BH104" i="12"/>
  <c r="BG104" i="12"/>
  <c r="BF104" i="12"/>
  <c r="T104" i="12"/>
  <c r="R104" i="12"/>
  <c r="P104" i="12"/>
  <c r="BI102" i="12"/>
  <c r="BH102" i="12"/>
  <c r="BG102" i="12"/>
  <c r="BF102" i="12"/>
  <c r="T102" i="12"/>
  <c r="R102" i="12"/>
  <c r="P102" i="12"/>
  <c r="BI99" i="12"/>
  <c r="BH99" i="12"/>
  <c r="BG99" i="12"/>
  <c r="BF99" i="12"/>
  <c r="T99" i="12"/>
  <c r="R99" i="12"/>
  <c r="P99" i="12"/>
  <c r="BI92" i="12"/>
  <c r="BH92" i="12"/>
  <c r="BG92" i="12"/>
  <c r="BF92" i="12"/>
  <c r="T92" i="12"/>
  <c r="R92" i="12"/>
  <c r="P92" i="12"/>
  <c r="BI90" i="12"/>
  <c r="BH90" i="12"/>
  <c r="BG90" i="12"/>
  <c r="BF90" i="12"/>
  <c r="T90" i="12"/>
  <c r="R90" i="12"/>
  <c r="P90" i="12"/>
  <c r="J84" i="12"/>
  <c r="J83" i="12"/>
  <c r="F83" i="12"/>
  <c r="F81" i="12"/>
  <c r="E79" i="12"/>
  <c r="J55" i="12"/>
  <c r="J54" i="12"/>
  <c r="F54" i="12"/>
  <c r="F52" i="12"/>
  <c r="E50" i="12"/>
  <c r="J18" i="12"/>
  <c r="E18" i="12"/>
  <c r="F55" i="12" s="1"/>
  <c r="J17" i="12"/>
  <c r="J12" i="12"/>
  <c r="J81" i="12"/>
  <c r="E7" i="12"/>
  <c r="E77" i="12"/>
  <c r="J37" i="11"/>
  <c r="J36" i="11"/>
  <c r="AY66" i="1" s="1"/>
  <c r="J35" i="11"/>
  <c r="AX66" i="1" s="1"/>
  <c r="BI401" i="11"/>
  <c r="BH401" i="11"/>
  <c r="BG401" i="11"/>
  <c r="BF401" i="11"/>
  <c r="T401" i="11"/>
  <c r="T400" i="11" s="1"/>
  <c r="R401" i="11"/>
  <c r="R400" i="11" s="1"/>
  <c r="P401" i="11"/>
  <c r="P400" i="11"/>
  <c r="BI398" i="11"/>
  <c r="BH398" i="11"/>
  <c r="BG398" i="11"/>
  <c r="BF398" i="11"/>
  <c r="T398" i="11"/>
  <c r="T397" i="11" s="1"/>
  <c r="T393" i="11" s="1"/>
  <c r="R398" i="11"/>
  <c r="R397" i="11"/>
  <c r="P398" i="11"/>
  <c r="P397" i="11" s="1"/>
  <c r="BI395" i="11"/>
  <c r="BH395" i="11"/>
  <c r="BG395" i="11"/>
  <c r="BF395" i="11"/>
  <c r="T395" i="11"/>
  <c r="T394" i="11"/>
  <c r="R395" i="11"/>
  <c r="R394" i="11" s="1"/>
  <c r="P395" i="11"/>
  <c r="P394" i="11" s="1"/>
  <c r="P393" i="11" s="1"/>
  <c r="BI391" i="11"/>
  <c r="BH391" i="11"/>
  <c r="BG391" i="11"/>
  <c r="BF391" i="11"/>
  <c r="T391" i="11"/>
  <c r="R391" i="11"/>
  <c r="P391" i="11"/>
  <c r="BI390" i="11"/>
  <c r="BH390" i="11"/>
  <c r="BG390" i="11"/>
  <c r="BF390" i="11"/>
  <c r="T390" i="11"/>
  <c r="R390" i="11"/>
  <c r="P390" i="11"/>
  <c r="BI387" i="11"/>
  <c r="BH387" i="11"/>
  <c r="BG387" i="11"/>
  <c r="BF387" i="11"/>
  <c r="T387" i="11"/>
  <c r="R387" i="11"/>
  <c r="P387" i="11"/>
  <c r="BI384" i="11"/>
  <c r="BH384" i="11"/>
  <c r="BG384" i="11"/>
  <c r="BF384" i="11"/>
  <c r="T384" i="11"/>
  <c r="R384" i="11"/>
  <c r="P384" i="11"/>
  <c r="BI382" i="11"/>
  <c r="BH382" i="11"/>
  <c r="BG382" i="11"/>
  <c r="BF382" i="11"/>
  <c r="T382" i="11"/>
  <c r="R382" i="11"/>
  <c r="P382" i="11"/>
  <c r="BI378" i="11"/>
  <c r="BH378" i="11"/>
  <c r="BG378" i="11"/>
  <c r="BF378" i="11"/>
  <c r="T378" i="11"/>
  <c r="R378" i="11"/>
  <c r="P378" i="11"/>
  <c r="BI374" i="11"/>
  <c r="BH374" i="11"/>
  <c r="BG374" i="11"/>
  <c r="BF374" i="11"/>
  <c r="T374" i="11"/>
  <c r="T373" i="11"/>
  <c r="R374" i="11"/>
  <c r="R373" i="11"/>
  <c r="P374" i="11"/>
  <c r="P373" i="11" s="1"/>
  <c r="BI371" i="11"/>
  <c r="BH371" i="11"/>
  <c r="BG371" i="11"/>
  <c r="BF371" i="11"/>
  <c r="T371" i="11"/>
  <c r="R371" i="11"/>
  <c r="P371" i="11"/>
  <c r="BI369" i="11"/>
  <c r="BH369" i="11"/>
  <c r="BG369" i="11"/>
  <c r="BF369" i="11"/>
  <c r="T369" i="11"/>
  <c r="R369" i="11"/>
  <c r="P369" i="11"/>
  <c r="BI367" i="11"/>
  <c r="BH367" i="11"/>
  <c r="BG367" i="11"/>
  <c r="BF367" i="11"/>
  <c r="T367" i="11"/>
  <c r="R367" i="11"/>
  <c r="P367" i="11"/>
  <c r="BI365" i="11"/>
  <c r="BH365" i="11"/>
  <c r="BG365" i="11"/>
  <c r="BF365" i="11"/>
  <c r="T365" i="11"/>
  <c r="R365" i="11"/>
  <c r="P365" i="11"/>
  <c r="BI362" i="11"/>
  <c r="BH362" i="11"/>
  <c r="BG362" i="11"/>
  <c r="BF362" i="11"/>
  <c r="T362" i="11"/>
  <c r="R362" i="11"/>
  <c r="P362" i="11"/>
  <c r="BI360" i="11"/>
  <c r="BH360" i="11"/>
  <c r="BG360" i="11"/>
  <c r="BF360" i="11"/>
  <c r="T360" i="11"/>
  <c r="R360" i="11"/>
  <c r="P360" i="11"/>
  <c r="BI356" i="11"/>
  <c r="BH356" i="11"/>
  <c r="BG356" i="11"/>
  <c r="BF356" i="11"/>
  <c r="T356" i="11"/>
  <c r="R356" i="11"/>
  <c r="P356" i="11"/>
  <c r="BI354" i="11"/>
  <c r="BH354" i="11"/>
  <c r="BG354" i="11"/>
  <c r="BF354" i="11"/>
  <c r="T354" i="11"/>
  <c r="R354" i="11"/>
  <c r="P354" i="11"/>
  <c r="BI353" i="11"/>
  <c r="BH353" i="11"/>
  <c r="BG353" i="11"/>
  <c r="BF353" i="11"/>
  <c r="T353" i="11"/>
  <c r="R353" i="11"/>
  <c r="P353" i="11"/>
  <c r="BI352" i="11"/>
  <c r="BH352" i="11"/>
  <c r="BG352" i="11"/>
  <c r="BF352" i="11"/>
  <c r="T352" i="11"/>
  <c r="R352" i="11"/>
  <c r="P352" i="11"/>
  <c r="BI351" i="11"/>
  <c r="BH351" i="11"/>
  <c r="BG351" i="11"/>
  <c r="BF351" i="11"/>
  <c r="T351" i="11"/>
  <c r="R351" i="11"/>
  <c r="P351" i="11"/>
  <c r="BI349" i="11"/>
  <c r="BH349" i="11"/>
  <c r="BG349" i="11"/>
  <c r="BF349" i="11"/>
  <c r="T349" i="11"/>
  <c r="R349" i="11"/>
  <c r="P349" i="11"/>
  <c r="BI346" i="11"/>
  <c r="BH346" i="11"/>
  <c r="BG346" i="11"/>
  <c r="BF346" i="11"/>
  <c r="T346" i="11"/>
  <c r="R346" i="11"/>
  <c r="P346" i="11"/>
  <c r="BI344" i="11"/>
  <c r="BH344" i="11"/>
  <c r="BG344" i="11"/>
  <c r="BF344" i="11"/>
  <c r="T344" i="11"/>
  <c r="R344" i="11"/>
  <c r="P344" i="11"/>
  <c r="BI339" i="11"/>
  <c r="BH339" i="11"/>
  <c r="BG339" i="11"/>
  <c r="BF339" i="11"/>
  <c r="T339" i="11"/>
  <c r="R339" i="11"/>
  <c r="P339" i="11"/>
  <c r="BI336" i="11"/>
  <c r="BH336" i="11"/>
  <c r="BG336" i="11"/>
  <c r="BF336" i="11"/>
  <c r="T336" i="11"/>
  <c r="R336" i="11"/>
  <c r="P336" i="11"/>
  <c r="BI334" i="11"/>
  <c r="BH334" i="11"/>
  <c r="BG334" i="11"/>
  <c r="BF334" i="11"/>
  <c r="T334" i="11"/>
  <c r="R334" i="11"/>
  <c r="P334" i="11"/>
  <c r="BI329" i="11"/>
  <c r="BH329" i="11"/>
  <c r="BG329" i="11"/>
  <c r="BF329" i="11"/>
  <c r="T329" i="11"/>
  <c r="R329" i="11"/>
  <c r="P329" i="11"/>
  <c r="BI316" i="11"/>
  <c r="BH316" i="11"/>
  <c r="BG316" i="11"/>
  <c r="BF316" i="11"/>
  <c r="T316" i="11"/>
  <c r="R316" i="11"/>
  <c r="P316" i="11"/>
  <c r="BI304" i="11"/>
  <c r="BH304" i="11"/>
  <c r="BG304" i="11"/>
  <c r="BF304" i="11"/>
  <c r="T304" i="11"/>
  <c r="R304" i="11"/>
  <c r="P304" i="11"/>
  <c r="BI286" i="11"/>
  <c r="BH286" i="11"/>
  <c r="BG286" i="11"/>
  <c r="BF286" i="11"/>
  <c r="T286" i="11"/>
  <c r="R286" i="11"/>
  <c r="P286" i="11"/>
  <c r="BI267" i="11"/>
  <c r="BH267" i="11"/>
  <c r="BG267" i="11"/>
  <c r="BF267" i="11"/>
  <c r="T267" i="11"/>
  <c r="R267" i="11"/>
  <c r="P267" i="11"/>
  <c r="BI266" i="11"/>
  <c r="BH266" i="11"/>
  <c r="BG266" i="11"/>
  <c r="BF266" i="11"/>
  <c r="T266" i="11"/>
  <c r="R266" i="11"/>
  <c r="P266" i="11"/>
  <c r="BI262" i="11"/>
  <c r="BH262" i="11"/>
  <c r="BG262" i="11"/>
  <c r="BF262" i="11"/>
  <c r="T262" i="11"/>
  <c r="R262" i="11"/>
  <c r="P262" i="11"/>
  <c r="BI261" i="11"/>
  <c r="BH261" i="11"/>
  <c r="BG261" i="11"/>
  <c r="BF261" i="11"/>
  <c r="T261" i="11"/>
  <c r="R261" i="11"/>
  <c r="P261" i="11"/>
  <c r="BI259" i="11"/>
  <c r="BH259" i="11"/>
  <c r="BG259" i="11"/>
  <c r="BF259" i="11"/>
  <c r="T259" i="11"/>
  <c r="R259" i="11"/>
  <c r="P259" i="11"/>
  <c r="BI258" i="11"/>
  <c r="BH258" i="11"/>
  <c r="BG258" i="11"/>
  <c r="BF258" i="11"/>
  <c r="T258" i="11"/>
  <c r="R258" i="11"/>
  <c r="P258" i="11"/>
  <c r="BI254" i="11"/>
  <c r="BH254" i="11"/>
  <c r="BG254" i="11"/>
  <c r="BF254" i="11"/>
  <c r="T254" i="11"/>
  <c r="R254" i="11"/>
  <c r="P254" i="11"/>
  <c r="BI252" i="11"/>
  <c r="BH252" i="11"/>
  <c r="BG252" i="11"/>
  <c r="BF252" i="11"/>
  <c r="T252" i="11"/>
  <c r="R252" i="11"/>
  <c r="P252" i="11"/>
  <c r="BI247" i="11"/>
  <c r="BH247" i="11"/>
  <c r="BG247" i="11"/>
  <c r="BF247" i="11"/>
  <c r="T247" i="11"/>
  <c r="R247" i="11"/>
  <c r="P247" i="11"/>
  <c r="BI246" i="11"/>
  <c r="BH246" i="11"/>
  <c r="BG246" i="11"/>
  <c r="BF246" i="11"/>
  <c r="T246" i="11"/>
  <c r="R246" i="11"/>
  <c r="P246" i="11"/>
  <c r="BI239" i="11"/>
  <c r="BH239" i="11"/>
  <c r="BG239" i="11"/>
  <c r="BF239" i="11"/>
  <c r="T239" i="11"/>
  <c r="R239" i="11"/>
  <c r="P239" i="11"/>
  <c r="BI237" i="11"/>
  <c r="BH237" i="11"/>
  <c r="BG237" i="11"/>
  <c r="BF237" i="11"/>
  <c r="T237" i="11"/>
  <c r="R237" i="11"/>
  <c r="P237" i="11"/>
  <c r="BI232" i="11"/>
  <c r="BH232" i="11"/>
  <c r="BG232" i="11"/>
  <c r="BF232" i="11"/>
  <c r="T232" i="11"/>
  <c r="R232" i="11"/>
  <c r="P232" i="11"/>
  <c r="BI223" i="11"/>
  <c r="BH223" i="11"/>
  <c r="BG223" i="11"/>
  <c r="BF223" i="11"/>
  <c r="T223" i="11"/>
  <c r="R223" i="11"/>
  <c r="P223" i="11"/>
  <c r="BI217" i="11"/>
  <c r="BH217" i="11"/>
  <c r="BG217" i="11"/>
  <c r="BF217" i="11"/>
  <c r="T217" i="11"/>
  <c r="R217" i="11"/>
  <c r="P217" i="11"/>
  <c r="BI206" i="11"/>
  <c r="BH206" i="11"/>
  <c r="BG206" i="11"/>
  <c r="BF206" i="11"/>
  <c r="T206" i="11"/>
  <c r="R206" i="11"/>
  <c r="P206" i="11"/>
  <c r="BI201" i="11"/>
  <c r="BH201" i="11"/>
  <c r="BG201" i="11"/>
  <c r="BF201" i="11"/>
  <c r="T201" i="11"/>
  <c r="R201" i="11"/>
  <c r="P201" i="11"/>
  <c r="BI196" i="11"/>
  <c r="BH196" i="11"/>
  <c r="BG196" i="11"/>
  <c r="BF196" i="11"/>
  <c r="T196" i="11"/>
  <c r="R196" i="11"/>
  <c r="P196" i="11"/>
  <c r="BI193" i="11"/>
  <c r="BH193" i="11"/>
  <c r="BG193" i="11"/>
  <c r="BF193" i="11"/>
  <c r="T193" i="11"/>
  <c r="R193" i="11"/>
  <c r="P193" i="11"/>
  <c r="BI189" i="11"/>
  <c r="BH189" i="11"/>
  <c r="BG189" i="11"/>
  <c r="BF189" i="11"/>
  <c r="T189" i="11"/>
  <c r="R189" i="11"/>
  <c r="P189" i="11"/>
  <c r="BI185" i="11"/>
  <c r="BH185" i="11"/>
  <c r="BG185" i="11"/>
  <c r="BF185" i="11"/>
  <c r="T185" i="11"/>
  <c r="R185" i="11"/>
  <c r="P185" i="11"/>
  <c r="BI183" i="11"/>
  <c r="BH183" i="11"/>
  <c r="BG183" i="11"/>
  <c r="BF183" i="11"/>
  <c r="T183" i="11"/>
  <c r="R183" i="11"/>
  <c r="P183" i="11"/>
  <c r="BI181" i="11"/>
  <c r="BH181" i="11"/>
  <c r="BG181" i="11"/>
  <c r="BF181" i="11"/>
  <c r="T181" i="11"/>
  <c r="R181" i="11"/>
  <c r="P181" i="11"/>
  <c r="BI176" i="11"/>
  <c r="BH176" i="11"/>
  <c r="BG176" i="11"/>
  <c r="BF176" i="11"/>
  <c r="T176" i="11"/>
  <c r="R176" i="11"/>
  <c r="P176" i="11"/>
  <c r="BI174" i="11"/>
  <c r="BH174" i="11"/>
  <c r="BG174" i="11"/>
  <c r="BF174" i="11"/>
  <c r="T174" i="11"/>
  <c r="R174" i="11"/>
  <c r="P174" i="11"/>
  <c r="BI172" i="11"/>
  <c r="BH172" i="11"/>
  <c r="BG172" i="11"/>
  <c r="BF172" i="11"/>
  <c r="T172" i="11"/>
  <c r="R172" i="11"/>
  <c r="P172" i="11"/>
  <c r="BI170" i="11"/>
  <c r="BH170" i="11"/>
  <c r="BG170" i="11"/>
  <c r="BF170" i="11"/>
  <c r="T170" i="11"/>
  <c r="R170" i="11"/>
  <c r="P170" i="11"/>
  <c r="BI168" i="11"/>
  <c r="BH168" i="11"/>
  <c r="BG168" i="11"/>
  <c r="BF168" i="11"/>
  <c r="T168" i="11"/>
  <c r="R168" i="11"/>
  <c r="P168" i="11"/>
  <c r="BI164" i="11"/>
  <c r="BH164" i="11"/>
  <c r="BG164" i="11"/>
  <c r="BF164" i="11"/>
  <c r="T164" i="11"/>
  <c r="R164" i="11"/>
  <c r="P164" i="11"/>
  <c r="BI160" i="11"/>
  <c r="BH160" i="11"/>
  <c r="BG160" i="11"/>
  <c r="BF160" i="11"/>
  <c r="T160" i="11"/>
  <c r="R160" i="11"/>
  <c r="P160" i="11"/>
  <c r="BI157" i="11"/>
  <c r="BH157" i="11"/>
  <c r="BG157" i="11"/>
  <c r="BF157" i="11"/>
  <c r="T157" i="11"/>
  <c r="R157" i="11"/>
  <c r="P157" i="11"/>
  <c r="BI155" i="11"/>
  <c r="BH155" i="11"/>
  <c r="BG155" i="11"/>
  <c r="BF155" i="11"/>
  <c r="T155" i="11"/>
  <c r="R155" i="11"/>
  <c r="P155" i="11"/>
  <c r="BI150" i="11"/>
  <c r="BH150" i="11"/>
  <c r="BG150" i="11"/>
  <c r="BF150" i="11"/>
  <c r="T150" i="11"/>
  <c r="R150" i="11"/>
  <c r="P150" i="11"/>
  <c r="BI141" i="11"/>
  <c r="BH141" i="11"/>
  <c r="BG141" i="11"/>
  <c r="BF141" i="11"/>
  <c r="T141" i="11"/>
  <c r="R141" i="11"/>
  <c r="P141" i="11"/>
  <c r="BI139" i="11"/>
  <c r="BH139" i="11"/>
  <c r="BG139" i="11"/>
  <c r="BF139" i="11"/>
  <c r="T139" i="11"/>
  <c r="R139" i="11"/>
  <c r="P139" i="11"/>
  <c r="BI137" i="11"/>
  <c r="BH137" i="11"/>
  <c r="BG137" i="11"/>
  <c r="BF137" i="11"/>
  <c r="T137" i="11"/>
  <c r="R137" i="11"/>
  <c r="P137" i="11"/>
  <c r="BI135" i="11"/>
  <c r="BH135" i="11"/>
  <c r="BG135" i="11"/>
  <c r="BF135" i="11"/>
  <c r="T135" i="11"/>
  <c r="R135" i="11"/>
  <c r="P135" i="11"/>
  <c r="BI133" i="11"/>
  <c r="BH133" i="11"/>
  <c r="BG133" i="11"/>
  <c r="BF133" i="11"/>
  <c r="T133" i="11"/>
  <c r="R133" i="11"/>
  <c r="P133" i="11"/>
  <c r="BI131" i="11"/>
  <c r="BH131" i="11"/>
  <c r="BG131" i="11"/>
  <c r="BF131" i="11"/>
  <c r="T131" i="11"/>
  <c r="R131" i="11"/>
  <c r="P131" i="11"/>
  <c r="BI129" i="11"/>
  <c r="BH129" i="11"/>
  <c r="BG129" i="11"/>
  <c r="BF129" i="11"/>
  <c r="T129" i="11"/>
  <c r="R129" i="11"/>
  <c r="P129" i="11"/>
  <c r="BI127" i="11"/>
  <c r="BH127" i="11"/>
  <c r="BG127" i="11"/>
  <c r="BF127" i="11"/>
  <c r="T127" i="11"/>
  <c r="R127" i="11"/>
  <c r="P127" i="11"/>
  <c r="BI125" i="11"/>
  <c r="BH125" i="11"/>
  <c r="BG125" i="11"/>
  <c r="BF125" i="11"/>
  <c r="T125" i="11"/>
  <c r="R125" i="11"/>
  <c r="P125" i="11"/>
  <c r="BI116" i="11"/>
  <c r="BH116" i="11"/>
  <c r="BG116" i="11"/>
  <c r="BF116" i="11"/>
  <c r="T116" i="11"/>
  <c r="R116" i="11"/>
  <c r="P116" i="11"/>
  <c r="BI112" i="11"/>
  <c r="BH112" i="11"/>
  <c r="BG112" i="11"/>
  <c r="BF112" i="11"/>
  <c r="T112" i="11"/>
  <c r="R112" i="11"/>
  <c r="P112" i="11"/>
  <c r="BI109" i="11"/>
  <c r="BH109" i="11"/>
  <c r="BG109" i="11"/>
  <c r="BF109" i="11"/>
  <c r="T109" i="11"/>
  <c r="R109" i="11"/>
  <c r="P109" i="11"/>
  <c r="BI104" i="11"/>
  <c r="BH104" i="11"/>
  <c r="BG104" i="11"/>
  <c r="BF104" i="11"/>
  <c r="T104" i="11"/>
  <c r="R104" i="11"/>
  <c r="P104" i="11"/>
  <c r="BI101" i="11"/>
  <c r="BH101" i="11"/>
  <c r="BG101" i="11"/>
  <c r="BF101" i="11"/>
  <c r="T101" i="11"/>
  <c r="R101" i="11"/>
  <c r="P101" i="11"/>
  <c r="BI99" i="11"/>
  <c r="BH99" i="11"/>
  <c r="BG99" i="11"/>
  <c r="BF99" i="11"/>
  <c r="T99" i="11"/>
  <c r="R99" i="11"/>
  <c r="P99" i="11"/>
  <c r="BI97" i="11"/>
  <c r="BH97" i="11"/>
  <c r="BG97" i="11"/>
  <c r="BF97" i="11"/>
  <c r="T97" i="11"/>
  <c r="R97" i="11"/>
  <c r="P97" i="11"/>
  <c r="J91" i="11"/>
  <c r="J90" i="11"/>
  <c r="F90" i="11"/>
  <c r="F88" i="11"/>
  <c r="E86" i="11"/>
  <c r="J55" i="11"/>
  <c r="J54" i="11"/>
  <c r="F54" i="11"/>
  <c r="F52" i="11"/>
  <c r="E50" i="11"/>
  <c r="J18" i="11"/>
  <c r="E18" i="11"/>
  <c r="F55" i="11" s="1"/>
  <c r="J17" i="11"/>
  <c r="J12" i="11"/>
  <c r="J52" i="11" s="1"/>
  <c r="E7" i="11"/>
  <c r="E48" i="11"/>
  <c r="J39" i="10"/>
  <c r="J38" i="10"/>
  <c r="AY65" i="1" s="1"/>
  <c r="J37" i="10"/>
  <c r="AX65" i="1" s="1"/>
  <c r="BI138" i="10"/>
  <c r="BH138" i="10"/>
  <c r="BG138" i="10"/>
  <c r="BF138" i="10"/>
  <c r="T138" i="10"/>
  <c r="R138" i="10"/>
  <c r="P138" i="10"/>
  <c r="BI137" i="10"/>
  <c r="BH137" i="10"/>
  <c r="BG137" i="10"/>
  <c r="BF137" i="10"/>
  <c r="T137" i="10"/>
  <c r="R137" i="10"/>
  <c r="P137" i="10"/>
  <c r="BI135" i="10"/>
  <c r="BH135" i="10"/>
  <c r="BG135" i="10"/>
  <c r="BF135" i="10"/>
  <c r="T135" i="10"/>
  <c r="R135" i="10"/>
  <c r="P135" i="10"/>
  <c r="BI132" i="10"/>
  <c r="BH132" i="10"/>
  <c r="BG132" i="10"/>
  <c r="BF132" i="10"/>
  <c r="T132" i="10"/>
  <c r="R132" i="10"/>
  <c r="P132" i="10"/>
  <c r="BI130" i="10"/>
  <c r="BH130" i="10"/>
  <c r="BG130" i="10"/>
  <c r="BF130" i="10"/>
  <c r="T130" i="10"/>
  <c r="R130" i="10"/>
  <c r="P130" i="10"/>
  <c r="BI128" i="10"/>
  <c r="BH128" i="10"/>
  <c r="BG128" i="10"/>
  <c r="BF128" i="10"/>
  <c r="T128" i="10"/>
  <c r="R128" i="10"/>
  <c r="P128" i="10"/>
  <c r="BI126" i="10"/>
  <c r="BH126" i="10"/>
  <c r="BG126" i="10"/>
  <c r="BF126" i="10"/>
  <c r="T126" i="10"/>
  <c r="R126" i="10"/>
  <c r="P126" i="10"/>
  <c r="BI124" i="10"/>
  <c r="BH124" i="10"/>
  <c r="BG124" i="10"/>
  <c r="BF124" i="10"/>
  <c r="T124" i="10"/>
  <c r="R124" i="10"/>
  <c r="P124" i="10"/>
  <c r="BI121" i="10"/>
  <c r="BH121" i="10"/>
  <c r="BG121" i="10"/>
  <c r="BF121" i="10"/>
  <c r="T121" i="10"/>
  <c r="R121" i="10"/>
  <c r="P121" i="10"/>
  <c r="BI119" i="10"/>
  <c r="BH119" i="10"/>
  <c r="BG119" i="10"/>
  <c r="BF119" i="10"/>
  <c r="T119" i="10"/>
  <c r="R119" i="10"/>
  <c r="P119" i="10"/>
  <c r="BI118" i="10"/>
  <c r="BH118" i="10"/>
  <c r="BG118" i="10"/>
  <c r="BF118" i="10"/>
  <c r="T118" i="10"/>
  <c r="R118" i="10"/>
  <c r="P118" i="10"/>
  <c r="BI117" i="10"/>
  <c r="BH117" i="10"/>
  <c r="BG117" i="10"/>
  <c r="BF117" i="10"/>
  <c r="T117" i="10"/>
  <c r="R117" i="10"/>
  <c r="P117" i="10"/>
  <c r="BI116" i="10"/>
  <c r="BH116" i="10"/>
  <c r="BG116" i="10"/>
  <c r="BF116" i="10"/>
  <c r="T116" i="10"/>
  <c r="R116" i="10"/>
  <c r="P116" i="10"/>
  <c r="BI114" i="10"/>
  <c r="BH114" i="10"/>
  <c r="BG114" i="10"/>
  <c r="BF114" i="10"/>
  <c r="T114" i="10"/>
  <c r="R114" i="10"/>
  <c r="P114" i="10"/>
  <c r="BI112" i="10"/>
  <c r="BH112" i="10"/>
  <c r="BG112" i="10"/>
  <c r="BF112" i="10"/>
  <c r="T112" i="10"/>
  <c r="R112" i="10"/>
  <c r="P112" i="10"/>
  <c r="BI111" i="10"/>
  <c r="BH111" i="10"/>
  <c r="BG111" i="10"/>
  <c r="BF111" i="10"/>
  <c r="T111" i="10"/>
  <c r="R111" i="10"/>
  <c r="P111" i="10"/>
  <c r="BI110" i="10"/>
  <c r="BH110" i="10"/>
  <c r="BG110" i="10"/>
  <c r="BF110" i="10"/>
  <c r="T110" i="10"/>
  <c r="R110" i="10"/>
  <c r="P110" i="10"/>
  <c r="BI108" i="10"/>
  <c r="BH108" i="10"/>
  <c r="BG108" i="10"/>
  <c r="BF108" i="10"/>
  <c r="T108" i="10"/>
  <c r="R108" i="10"/>
  <c r="P108" i="10"/>
  <c r="BI107" i="10"/>
  <c r="BH107" i="10"/>
  <c r="BG107" i="10"/>
  <c r="BF107" i="10"/>
  <c r="T107" i="10"/>
  <c r="R107" i="10"/>
  <c r="P107" i="10"/>
  <c r="BI105" i="10"/>
  <c r="BH105" i="10"/>
  <c r="BG105" i="10"/>
  <c r="BF105" i="10"/>
  <c r="T105" i="10"/>
  <c r="R105" i="10"/>
  <c r="P105" i="10"/>
  <c r="BI102" i="10"/>
  <c r="BH102" i="10"/>
  <c r="BG102" i="10"/>
  <c r="BF102" i="10"/>
  <c r="T102" i="10"/>
  <c r="R102" i="10"/>
  <c r="P102" i="10"/>
  <c r="BI100" i="10"/>
  <c r="BH100" i="10"/>
  <c r="BG100" i="10"/>
  <c r="BF100" i="10"/>
  <c r="T100" i="10"/>
  <c r="R100" i="10"/>
  <c r="P100" i="10"/>
  <c r="BI99" i="10"/>
  <c r="BH99" i="10"/>
  <c r="BG99" i="10"/>
  <c r="BF99" i="10"/>
  <c r="T99" i="10"/>
  <c r="R99" i="10"/>
  <c r="P99" i="10"/>
  <c r="BI98" i="10"/>
  <c r="BH98" i="10"/>
  <c r="BG98" i="10"/>
  <c r="BF98" i="10"/>
  <c r="T98" i="10"/>
  <c r="R98" i="10"/>
  <c r="P98" i="10"/>
  <c r="BI97" i="10"/>
  <c r="BH97" i="10"/>
  <c r="BG97" i="10"/>
  <c r="BF97" i="10"/>
  <c r="T97" i="10"/>
  <c r="R97" i="10"/>
  <c r="P97" i="10"/>
  <c r="BI95" i="10"/>
  <c r="BH95" i="10"/>
  <c r="BG95" i="10"/>
  <c r="BF95" i="10"/>
  <c r="T95" i="10"/>
  <c r="R95" i="10"/>
  <c r="P95" i="10"/>
  <c r="J88" i="10"/>
  <c r="J87" i="10"/>
  <c r="F87" i="10"/>
  <c r="F85" i="10"/>
  <c r="E83" i="10"/>
  <c r="J59" i="10"/>
  <c r="J58" i="10"/>
  <c r="F58" i="10"/>
  <c r="F56" i="10"/>
  <c r="E54" i="10"/>
  <c r="J20" i="10"/>
  <c r="E20" i="10"/>
  <c r="F59" i="10"/>
  <c r="J19" i="10"/>
  <c r="J14" i="10"/>
  <c r="J85" i="10" s="1"/>
  <c r="E7" i="10"/>
  <c r="E50" i="10" s="1"/>
  <c r="J39" i="9"/>
  <c r="J38" i="9"/>
  <c r="AY64" i="1"/>
  <c r="J37" i="9"/>
  <c r="AX64" i="1"/>
  <c r="BI105" i="9"/>
  <c r="BH105" i="9"/>
  <c r="BG105" i="9"/>
  <c r="BF105" i="9"/>
  <c r="T105" i="9"/>
  <c r="R105" i="9"/>
  <c r="P105" i="9"/>
  <c r="BI104" i="9"/>
  <c r="BH104" i="9"/>
  <c r="BG104" i="9"/>
  <c r="BF104" i="9"/>
  <c r="T104" i="9"/>
  <c r="R104" i="9"/>
  <c r="P104" i="9"/>
  <c r="BI103" i="9"/>
  <c r="BH103" i="9"/>
  <c r="BG103" i="9"/>
  <c r="BF103" i="9"/>
  <c r="T103" i="9"/>
  <c r="R103" i="9"/>
  <c r="P103" i="9"/>
  <c r="BI102" i="9"/>
  <c r="BH102" i="9"/>
  <c r="BG102" i="9"/>
  <c r="BF102" i="9"/>
  <c r="T102" i="9"/>
  <c r="R102" i="9"/>
  <c r="P102" i="9"/>
  <c r="BI101" i="9"/>
  <c r="BH101" i="9"/>
  <c r="BG101" i="9"/>
  <c r="BF101" i="9"/>
  <c r="T101" i="9"/>
  <c r="R101" i="9"/>
  <c r="P101" i="9"/>
  <c r="BI100" i="9"/>
  <c r="BH100" i="9"/>
  <c r="BG100" i="9"/>
  <c r="BF100" i="9"/>
  <c r="T100" i="9"/>
  <c r="R100" i="9"/>
  <c r="P100" i="9"/>
  <c r="BI99" i="9"/>
  <c r="BH99" i="9"/>
  <c r="BG99" i="9"/>
  <c r="BF99" i="9"/>
  <c r="T99" i="9"/>
  <c r="R99" i="9"/>
  <c r="P99" i="9"/>
  <c r="BI98" i="9"/>
  <c r="BH98" i="9"/>
  <c r="BG98" i="9"/>
  <c r="BF98" i="9"/>
  <c r="T98" i="9"/>
  <c r="R98" i="9"/>
  <c r="P98" i="9"/>
  <c r="BI97" i="9"/>
  <c r="BH97" i="9"/>
  <c r="BG97" i="9"/>
  <c r="BF97" i="9"/>
  <c r="T97" i="9"/>
  <c r="R97" i="9"/>
  <c r="P97" i="9"/>
  <c r="BI96" i="9"/>
  <c r="BH96" i="9"/>
  <c r="BG96" i="9"/>
  <c r="BF96" i="9"/>
  <c r="T96" i="9"/>
  <c r="R96" i="9"/>
  <c r="P96" i="9"/>
  <c r="BI95" i="9"/>
  <c r="BH95" i="9"/>
  <c r="BG95" i="9"/>
  <c r="BF95" i="9"/>
  <c r="T95" i="9"/>
  <c r="R95" i="9"/>
  <c r="P95" i="9"/>
  <c r="BI94" i="9"/>
  <c r="BH94" i="9"/>
  <c r="BG94" i="9"/>
  <c r="BF94" i="9"/>
  <c r="T94" i="9"/>
  <c r="R94" i="9"/>
  <c r="P94" i="9"/>
  <c r="BI93" i="9"/>
  <c r="BH93" i="9"/>
  <c r="BG93" i="9"/>
  <c r="BF93" i="9"/>
  <c r="T93" i="9"/>
  <c r="R93" i="9"/>
  <c r="P93" i="9"/>
  <c r="BI92" i="9"/>
  <c r="BH92" i="9"/>
  <c r="BG92" i="9"/>
  <c r="BF92" i="9"/>
  <c r="T92" i="9"/>
  <c r="R92" i="9"/>
  <c r="P92" i="9"/>
  <c r="BI91" i="9"/>
  <c r="BH91" i="9"/>
  <c r="BG91" i="9"/>
  <c r="BF91" i="9"/>
  <c r="T91" i="9"/>
  <c r="R91" i="9"/>
  <c r="P91" i="9"/>
  <c r="BI90" i="9"/>
  <c r="BH90" i="9"/>
  <c r="BG90" i="9"/>
  <c r="BF90" i="9"/>
  <c r="T90" i="9"/>
  <c r="R90" i="9"/>
  <c r="P90" i="9"/>
  <c r="J84" i="9"/>
  <c r="J83" i="9"/>
  <c r="F83" i="9"/>
  <c r="F81" i="9"/>
  <c r="E79" i="9"/>
  <c r="J59" i="9"/>
  <c r="J58" i="9"/>
  <c r="F58" i="9"/>
  <c r="F56" i="9"/>
  <c r="E54" i="9"/>
  <c r="J20" i="9"/>
  <c r="E20" i="9"/>
  <c r="F84" i="9" s="1"/>
  <c r="J19" i="9"/>
  <c r="J14" i="9"/>
  <c r="J81" i="9"/>
  <c r="E7" i="9"/>
  <c r="E75" i="9" s="1"/>
  <c r="J39" i="8"/>
  <c r="J38" i="8"/>
  <c r="AY63" i="1" s="1"/>
  <c r="J37" i="8"/>
  <c r="AX63" i="1"/>
  <c r="BI132" i="8"/>
  <c r="BH132" i="8"/>
  <c r="BG132" i="8"/>
  <c r="BF132" i="8"/>
  <c r="T132" i="8"/>
  <c r="T131" i="8" s="1"/>
  <c r="R132" i="8"/>
  <c r="R131" i="8"/>
  <c r="P132" i="8"/>
  <c r="P131" i="8" s="1"/>
  <c r="BI130" i="8"/>
  <c r="BH130" i="8"/>
  <c r="BG130" i="8"/>
  <c r="BF130" i="8"/>
  <c r="T130" i="8"/>
  <c r="T129" i="8"/>
  <c r="R130" i="8"/>
  <c r="R129" i="8" s="1"/>
  <c r="P130" i="8"/>
  <c r="P129" i="8" s="1"/>
  <c r="BI128" i="8"/>
  <c r="BH128" i="8"/>
  <c r="BG128" i="8"/>
  <c r="BF128" i="8"/>
  <c r="T128" i="8"/>
  <c r="T127" i="8" s="1"/>
  <c r="R128" i="8"/>
  <c r="R127" i="8" s="1"/>
  <c r="P128" i="8"/>
  <c r="P127" i="8" s="1"/>
  <c r="BI126" i="8"/>
  <c r="BH126" i="8"/>
  <c r="BG126" i="8"/>
  <c r="BF126" i="8"/>
  <c r="T126" i="8"/>
  <c r="T125" i="8" s="1"/>
  <c r="R126" i="8"/>
  <c r="R125" i="8" s="1"/>
  <c r="P126" i="8"/>
  <c r="P125" i="8"/>
  <c r="BI124" i="8"/>
  <c r="BH124" i="8"/>
  <c r="BG124" i="8"/>
  <c r="BF124" i="8"/>
  <c r="T124" i="8"/>
  <c r="T123" i="8" s="1"/>
  <c r="R124" i="8"/>
  <c r="R123" i="8"/>
  <c r="P124" i="8"/>
  <c r="P123" i="8" s="1"/>
  <c r="BI121" i="8"/>
  <c r="BH121" i="8"/>
  <c r="BG121" i="8"/>
  <c r="BF121" i="8"/>
  <c r="T121" i="8"/>
  <c r="T120" i="8"/>
  <c r="R121" i="8"/>
  <c r="R120" i="8" s="1"/>
  <c r="P121" i="8"/>
  <c r="P120" i="8" s="1"/>
  <c r="BI119" i="8"/>
  <c r="BH119" i="8"/>
  <c r="BG119" i="8"/>
  <c r="BF119" i="8"/>
  <c r="T119" i="8"/>
  <c r="R119" i="8"/>
  <c r="P119" i="8"/>
  <c r="BI118" i="8"/>
  <c r="BH118" i="8"/>
  <c r="BG118" i="8"/>
  <c r="BF118" i="8"/>
  <c r="T118" i="8"/>
  <c r="R118" i="8"/>
  <c r="P118" i="8"/>
  <c r="BI117" i="8"/>
  <c r="BH117" i="8"/>
  <c r="BG117" i="8"/>
  <c r="BF117" i="8"/>
  <c r="T117" i="8"/>
  <c r="R117" i="8"/>
  <c r="P117" i="8"/>
  <c r="BI115" i="8"/>
  <c r="BH115" i="8"/>
  <c r="BG115" i="8"/>
  <c r="BF115" i="8"/>
  <c r="T115" i="8"/>
  <c r="R115" i="8"/>
  <c r="P115" i="8"/>
  <c r="BI114" i="8"/>
  <c r="BH114" i="8"/>
  <c r="BG114" i="8"/>
  <c r="BF114" i="8"/>
  <c r="T114" i="8"/>
  <c r="R114" i="8"/>
  <c r="P114" i="8"/>
  <c r="BI112" i="8"/>
  <c r="BH112" i="8"/>
  <c r="BG112" i="8"/>
  <c r="BF112" i="8"/>
  <c r="T112" i="8"/>
  <c r="R112" i="8"/>
  <c r="P112" i="8"/>
  <c r="BI111" i="8"/>
  <c r="BH111" i="8"/>
  <c r="BG111" i="8"/>
  <c r="BF111" i="8"/>
  <c r="T111" i="8"/>
  <c r="R111" i="8"/>
  <c r="P111" i="8"/>
  <c r="BI110" i="8"/>
  <c r="BH110" i="8"/>
  <c r="BG110" i="8"/>
  <c r="BF110" i="8"/>
  <c r="T110" i="8"/>
  <c r="R110" i="8"/>
  <c r="P110" i="8"/>
  <c r="BI109" i="8"/>
  <c r="BH109" i="8"/>
  <c r="BG109" i="8"/>
  <c r="BF109" i="8"/>
  <c r="T109" i="8"/>
  <c r="R109" i="8"/>
  <c r="P109" i="8"/>
  <c r="BI107" i="8"/>
  <c r="BH107" i="8"/>
  <c r="BG107" i="8"/>
  <c r="BF107" i="8"/>
  <c r="T107" i="8"/>
  <c r="R107" i="8"/>
  <c r="P107" i="8"/>
  <c r="BI106" i="8"/>
  <c r="BH106" i="8"/>
  <c r="BG106" i="8"/>
  <c r="BF106" i="8"/>
  <c r="T106" i="8"/>
  <c r="R106" i="8"/>
  <c r="P106" i="8"/>
  <c r="BI105" i="8"/>
  <c r="BH105" i="8"/>
  <c r="BG105" i="8"/>
  <c r="BF105" i="8"/>
  <c r="T105" i="8"/>
  <c r="R105" i="8"/>
  <c r="P105" i="8"/>
  <c r="BI104" i="8"/>
  <c r="BH104" i="8"/>
  <c r="BG104" i="8"/>
  <c r="BF104" i="8"/>
  <c r="T104" i="8"/>
  <c r="R104" i="8"/>
  <c r="P104" i="8"/>
  <c r="BI103" i="8"/>
  <c r="BH103" i="8"/>
  <c r="BG103" i="8"/>
  <c r="BF103" i="8"/>
  <c r="T103" i="8"/>
  <c r="R103" i="8"/>
  <c r="P103" i="8"/>
  <c r="BI101" i="8"/>
  <c r="BH101" i="8"/>
  <c r="BG101" i="8"/>
  <c r="BF101" i="8"/>
  <c r="T101" i="8"/>
  <c r="R101" i="8"/>
  <c r="P101" i="8"/>
  <c r="BI100" i="8"/>
  <c r="BH100" i="8"/>
  <c r="BG100" i="8"/>
  <c r="BF100" i="8"/>
  <c r="T100" i="8"/>
  <c r="R100" i="8"/>
  <c r="P100" i="8"/>
  <c r="BI99" i="8"/>
  <c r="BH99" i="8"/>
  <c r="BG99" i="8"/>
  <c r="BF99" i="8"/>
  <c r="T99" i="8"/>
  <c r="R99" i="8"/>
  <c r="P99" i="8"/>
  <c r="BI98" i="8"/>
  <c r="BH98" i="8"/>
  <c r="BG98" i="8"/>
  <c r="BF98" i="8"/>
  <c r="T98" i="8"/>
  <c r="R98" i="8"/>
  <c r="P98" i="8"/>
  <c r="BI97" i="8"/>
  <c r="BH97" i="8"/>
  <c r="BG97" i="8"/>
  <c r="BF97" i="8"/>
  <c r="T97" i="8"/>
  <c r="R97" i="8"/>
  <c r="P97" i="8"/>
  <c r="BI96" i="8"/>
  <c r="BH96" i="8"/>
  <c r="BG96" i="8"/>
  <c r="BF96" i="8"/>
  <c r="T96" i="8"/>
  <c r="R96" i="8"/>
  <c r="P96" i="8"/>
  <c r="F88" i="8"/>
  <c r="E86" i="8"/>
  <c r="F56" i="8"/>
  <c r="E54" i="8"/>
  <c r="J26" i="8"/>
  <c r="E26" i="8"/>
  <c r="J91" i="8"/>
  <c r="J25" i="8"/>
  <c r="J23" i="8"/>
  <c r="E23" i="8"/>
  <c r="J90" i="8" s="1"/>
  <c r="J22" i="8"/>
  <c r="J20" i="8"/>
  <c r="E20" i="8"/>
  <c r="F59" i="8"/>
  <c r="J19" i="8"/>
  <c r="J17" i="8"/>
  <c r="E17" i="8"/>
  <c r="F58" i="8" s="1"/>
  <c r="J16" i="8"/>
  <c r="J14" i="8"/>
  <c r="J88" i="8" s="1"/>
  <c r="E7" i="8"/>
  <c r="E50" i="8"/>
  <c r="J39" i="7"/>
  <c r="J38" i="7"/>
  <c r="AY62" i="1" s="1"/>
  <c r="J37" i="7"/>
  <c r="AX62" i="1" s="1"/>
  <c r="BI444" i="7"/>
  <c r="BH444" i="7"/>
  <c r="BG444" i="7"/>
  <c r="BF444" i="7"/>
  <c r="T444" i="7"/>
  <c r="T443" i="7" s="1"/>
  <c r="R444" i="7"/>
  <c r="R443" i="7" s="1"/>
  <c r="R439" i="7" s="1"/>
  <c r="P444" i="7"/>
  <c r="P443" i="7"/>
  <c r="BI441" i="7"/>
  <c r="BH441" i="7"/>
  <c r="BG441" i="7"/>
  <c r="BF441" i="7"/>
  <c r="T441" i="7"/>
  <c r="T440" i="7" s="1"/>
  <c r="T439" i="7" s="1"/>
  <c r="R441" i="7"/>
  <c r="R440" i="7"/>
  <c r="P441" i="7"/>
  <c r="P440" i="7" s="1"/>
  <c r="BI430" i="7"/>
  <c r="BH430" i="7"/>
  <c r="BG430" i="7"/>
  <c r="BF430" i="7"/>
  <c r="T430" i="7"/>
  <c r="T429" i="7"/>
  <c r="R430" i="7"/>
  <c r="R429" i="7" s="1"/>
  <c r="P430" i="7"/>
  <c r="P429" i="7" s="1"/>
  <c r="BI427" i="7"/>
  <c r="BH427" i="7"/>
  <c r="BG427" i="7"/>
  <c r="BF427" i="7"/>
  <c r="T427" i="7"/>
  <c r="R427" i="7"/>
  <c r="P427" i="7"/>
  <c r="BI425" i="7"/>
  <c r="BH425" i="7"/>
  <c r="BG425" i="7"/>
  <c r="BF425" i="7"/>
  <c r="T425" i="7"/>
  <c r="R425" i="7"/>
  <c r="P425" i="7"/>
  <c r="BI419" i="7"/>
  <c r="BH419" i="7"/>
  <c r="BG419" i="7"/>
  <c r="BF419" i="7"/>
  <c r="T419" i="7"/>
  <c r="R419" i="7"/>
  <c r="P419" i="7"/>
  <c r="BI416" i="7"/>
  <c r="BH416" i="7"/>
  <c r="BG416" i="7"/>
  <c r="BF416" i="7"/>
  <c r="T416" i="7"/>
  <c r="R416" i="7"/>
  <c r="P416" i="7"/>
  <c r="BI414" i="7"/>
  <c r="BH414" i="7"/>
  <c r="BG414" i="7"/>
  <c r="BF414" i="7"/>
  <c r="T414" i="7"/>
  <c r="R414" i="7"/>
  <c r="P414" i="7"/>
  <c r="BI408" i="7"/>
  <c r="BH408" i="7"/>
  <c r="BG408" i="7"/>
  <c r="BF408" i="7"/>
  <c r="T408" i="7"/>
  <c r="R408" i="7"/>
  <c r="P408" i="7"/>
  <c r="BI402" i="7"/>
  <c r="BH402" i="7"/>
  <c r="BG402" i="7"/>
  <c r="BF402" i="7"/>
  <c r="T402" i="7"/>
  <c r="R402" i="7"/>
  <c r="P402" i="7"/>
  <c r="BI399" i="7"/>
  <c r="BH399" i="7"/>
  <c r="BG399" i="7"/>
  <c r="BF399" i="7"/>
  <c r="T399" i="7"/>
  <c r="R399" i="7"/>
  <c r="P399" i="7"/>
  <c r="BI397" i="7"/>
  <c r="BH397" i="7"/>
  <c r="BG397" i="7"/>
  <c r="BF397" i="7"/>
  <c r="T397" i="7"/>
  <c r="R397" i="7"/>
  <c r="P397" i="7"/>
  <c r="BI393" i="7"/>
  <c r="BH393" i="7"/>
  <c r="BG393" i="7"/>
  <c r="BF393" i="7"/>
  <c r="T393" i="7"/>
  <c r="R393" i="7"/>
  <c r="P393" i="7"/>
  <c r="BI389" i="7"/>
  <c r="BH389" i="7"/>
  <c r="BG389" i="7"/>
  <c r="BF389" i="7"/>
  <c r="T389" i="7"/>
  <c r="R389" i="7"/>
  <c r="P389" i="7"/>
  <c r="BI385" i="7"/>
  <c r="BH385" i="7"/>
  <c r="BG385" i="7"/>
  <c r="BF385" i="7"/>
  <c r="T385" i="7"/>
  <c r="R385" i="7"/>
  <c r="P385" i="7"/>
  <c r="BI381" i="7"/>
  <c r="BH381" i="7"/>
  <c r="BG381" i="7"/>
  <c r="BF381" i="7"/>
  <c r="T381" i="7"/>
  <c r="R381" i="7"/>
  <c r="P381" i="7"/>
  <c r="BI378" i="7"/>
  <c r="BH378" i="7"/>
  <c r="BG378" i="7"/>
  <c r="BF378" i="7"/>
  <c r="T378" i="7"/>
  <c r="R378" i="7"/>
  <c r="P378" i="7"/>
  <c r="BI376" i="7"/>
  <c r="BH376" i="7"/>
  <c r="BG376" i="7"/>
  <c r="BF376" i="7"/>
  <c r="T376" i="7"/>
  <c r="R376" i="7"/>
  <c r="P376" i="7"/>
  <c r="BI369" i="7"/>
  <c r="BH369" i="7"/>
  <c r="BG369" i="7"/>
  <c r="BF369" i="7"/>
  <c r="T369" i="7"/>
  <c r="R369" i="7"/>
  <c r="P369" i="7"/>
  <c r="BI365" i="7"/>
  <c r="BH365" i="7"/>
  <c r="BG365" i="7"/>
  <c r="BF365" i="7"/>
  <c r="T365" i="7"/>
  <c r="R365" i="7"/>
  <c r="P365" i="7"/>
  <c r="BI361" i="7"/>
  <c r="BH361" i="7"/>
  <c r="BG361" i="7"/>
  <c r="BF361" i="7"/>
  <c r="T361" i="7"/>
  <c r="R361" i="7"/>
  <c r="P361" i="7"/>
  <c r="BI358" i="7"/>
  <c r="BH358" i="7"/>
  <c r="BG358" i="7"/>
  <c r="BF358" i="7"/>
  <c r="T358" i="7"/>
  <c r="R358" i="7"/>
  <c r="P358" i="7"/>
  <c r="BI357" i="7"/>
  <c r="BH357" i="7"/>
  <c r="BG357" i="7"/>
  <c r="BF357" i="7"/>
  <c r="T357" i="7"/>
  <c r="R357" i="7"/>
  <c r="P357" i="7"/>
  <c r="BI351" i="7"/>
  <c r="BH351" i="7"/>
  <c r="BG351" i="7"/>
  <c r="BF351" i="7"/>
  <c r="T351" i="7"/>
  <c r="R351" i="7"/>
  <c r="P351" i="7"/>
  <c r="BI350" i="7"/>
  <c r="BH350" i="7"/>
  <c r="BG350" i="7"/>
  <c r="BF350" i="7"/>
  <c r="T350" i="7"/>
  <c r="R350" i="7"/>
  <c r="P350" i="7"/>
  <c r="BI348" i="7"/>
  <c r="BH348" i="7"/>
  <c r="BG348" i="7"/>
  <c r="BF348" i="7"/>
  <c r="T348" i="7"/>
  <c r="R348" i="7"/>
  <c r="P348" i="7"/>
  <c r="BI346" i="7"/>
  <c r="BH346" i="7"/>
  <c r="BG346" i="7"/>
  <c r="BF346" i="7"/>
  <c r="T346" i="7"/>
  <c r="R346" i="7"/>
  <c r="P346" i="7"/>
  <c r="BI344" i="7"/>
  <c r="BH344" i="7"/>
  <c r="BG344" i="7"/>
  <c r="BF344" i="7"/>
  <c r="T344" i="7"/>
  <c r="R344" i="7"/>
  <c r="P344" i="7"/>
  <c r="BI342" i="7"/>
  <c r="BH342" i="7"/>
  <c r="BG342" i="7"/>
  <c r="BF342" i="7"/>
  <c r="T342" i="7"/>
  <c r="R342" i="7"/>
  <c r="P342" i="7"/>
  <c r="BI340" i="7"/>
  <c r="BH340" i="7"/>
  <c r="BG340" i="7"/>
  <c r="BF340" i="7"/>
  <c r="T340" i="7"/>
  <c r="R340" i="7"/>
  <c r="P340" i="7"/>
  <c r="BI337" i="7"/>
  <c r="BH337" i="7"/>
  <c r="BG337" i="7"/>
  <c r="BF337" i="7"/>
  <c r="T337" i="7"/>
  <c r="R337" i="7"/>
  <c r="P337" i="7"/>
  <c r="BI331" i="7"/>
  <c r="BH331" i="7"/>
  <c r="BG331" i="7"/>
  <c r="BF331" i="7"/>
  <c r="T331" i="7"/>
  <c r="R331" i="7"/>
  <c r="P331" i="7"/>
  <c r="BI324" i="7"/>
  <c r="BH324" i="7"/>
  <c r="BG324" i="7"/>
  <c r="BF324" i="7"/>
  <c r="T324" i="7"/>
  <c r="T323" i="7" s="1"/>
  <c r="R324" i="7"/>
  <c r="R323" i="7"/>
  <c r="P324" i="7"/>
  <c r="P323" i="7" s="1"/>
  <c r="BI321" i="7"/>
  <c r="BH321" i="7"/>
  <c r="BG321" i="7"/>
  <c r="BF321" i="7"/>
  <c r="T321" i="7"/>
  <c r="R321" i="7"/>
  <c r="P321" i="7"/>
  <c r="BI319" i="7"/>
  <c r="BH319" i="7"/>
  <c r="BG319" i="7"/>
  <c r="BF319" i="7"/>
  <c r="T319" i="7"/>
  <c r="R319" i="7"/>
  <c r="P319" i="7"/>
  <c r="BI314" i="7"/>
  <c r="BH314" i="7"/>
  <c r="BG314" i="7"/>
  <c r="BF314" i="7"/>
  <c r="T314" i="7"/>
  <c r="R314" i="7"/>
  <c r="P314" i="7"/>
  <c r="BI311" i="7"/>
  <c r="BH311" i="7"/>
  <c r="BG311" i="7"/>
  <c r="BF311" i="7"/>
  <c r="T311" i="7"/>
  <c r="T310" i="7" s="1"/>
  <c r="R311" i="7"/>
  <c r="R310" i="7"/>
  <c r="P311" i="7"/>
  <c r="P310" i="7"/>
  <c r="BI308" i="7"/>
  <c r="BH308" i="7"/>
  <c r="BG308" i="7"/>
  <c r="BF308" i="7"/>
  <c r="T308" i="7"/>
  <c r="R308" i="7"/>
  <c r="P308" i="7"/>
  <c r="BI303" i="7"/>
  <c r="BH303" i="7"/>
  <c r="BG303" i="7"/>
  <c r="BF303" i="7"/>
  <c r="T303" i="7"/>
  <c r="R303" i="7"/>
  <c r="P303" i="7"/>
  <c r="BI301" i="7"/>
  <c r="BH301" i="7"/>
  <c r="BG301" i="7"/>
  <c r="BF301" i="7"/>
  <c r="T301" i="7"/>
  <c r="R301" i="7"/>
  <c r="P301" i="7"/>
  <c r="BI299" i="7"/>
  <c r="BH299" i="7"/>
  <c r="BG299" i="7"/>
  <c r="BF299" i="7"/>
  <c r="T299" i="7"/>
  <c r="R299" i="7"/>
  <c r="P299" i="7"/>
  <c r="BI294" i="7"/>
  <c r="BH294" i="7"/>
  <c r="BG294" i="7"/>
  <c r="BF294" i="7"/>
  <c r="T294" i="7"/>
  <c r="R294" i="7"/>
  <c r="P294" i="7"/>
  <c r="BI289" i="7"/>
  <c r="BH289" i="7"/>
  <c r="BG289" i="7"/>
  <c r="BF289" i="7"/>
  <c r="T289" i="7"/>
  <c r="R289" i="7"/>
  <c r="P289" i="7"/>
  <c r="BI285" i="7"/>
  <c r="BH285" i="7"/>
  <c r="BG285" i="7"/>
  <c r="BF285" i="7"/>
  <c r="T285" i="7"/>
  <c r="R285" i="7"/>
  <c r="P285" i="7"/>
  <c r="BI281" i="7"/>
  <c r="BH281" i="7"/>
  <c r="BG281" i="7"/>
  <c r="BF281" i="7"/>
  <c r="T281" i="7"/>
  <c r="T280" i="7"/>
  <c r="R281" i="7"/>
  <c r="R280" i="7" s="1"/>
  <c r="P281" i="7"/>
  <c r="P280" i="7" s="1"/>
  <c r="BI278" i="7"/>
  <c r="BH278" i="7"/>
  <c r="BG278" i="7"/>
  <c r="BF278" i="7"/>
  <c r="T278" i="7"/>
  <c r="R278" i="7"/>
  <c r="P278" i="7"/>
  <c r="BI276" i="7"/>
  <c r="BH276" i="7"/>
  <c r="BG276" i="7"/>
  <c r="BF276" i="7"/>
  <c r="T276" i="7"/>
  <c r="R276" i="7"/>
  <c r="P276" i="7"/>
  <c r="BI274" i="7"/>
  <c r="BH274" i="7"/>
  <c r="BG274" i="7"/>
  <c r="BF274" i="7"/>
  <c r="T274" i="7"/>
  <c r="R274" i="7"/>
  <c r="P274" i="7"/>
  <c r="BI272" i="7"/>
  <c r="BH272" i="7"/>
  <c r="BG272" i="7"/>
  <c r="BF272" i="7"/>
  <c r="T272" i="7"/>
  <c r="R272" i="7"/>
  <c r="P272" i="7"/>
  <c r="BI266" i="7"/>
  <c r="BH266" i="7"/>
  <c r="BG266" i="7"/>
  <c r="BF266" i="7"/>
  <c r="T266" i="7"/>
  <c r="R266" i="7"/>
  <c r="P266" i="7"/>
  <c r="BI262" i="7"/>
  <c r="BH262" i="7"/>
  <c r="BG262" i="7"/>
  <c r="BF262" i="7"/>
  <c r="T262" i="7"/>
  <c r="R262" i="7"/>
  <c r="P262" i="7"/>
  <c r="BI258" i="7"/>
  <c r="BH258" i="7"/>
  <c r="BG258" i="7"/>
  <c r="BF258" i="7"/>
  <c r="T258" i="7"/>
  <c r="R258" i="7"/>
  <c r="P258" i="7"/>
  <c r="BI256" i="7"/>
  <c r="BH256" i="7"/>
  <c r="BG256" i="7"/>
  <c r="BF256" i="7"/>
  <c r="T256" i="7"/>
  <c r="R256" i="7"/>
  <c r="P256" i="7"/>
  <c r="BI251" i="7"/>
  <c r="BH251" i="7"/>
  <c r="BG251" i="7"/>
  <c r="BF251" i="7"/>
  <c r="T251" i="7"/>
  <c r="R251" i="7"/>
  <c r="P251" i="7"/>
  <c r="BI247" i="7"/>
  <c r="BH247" i="7"/>
  <c r="BG247" i="7"/>
  <c r="BF247" i="7"/>
  <c r="T247" i="7"/>
  <c r="R247" i="7"/>
  <c r="P247" i="7"/>
  <c r="BI244" i="7"/>
  <c r="BH244" i="7"/>
  <c r="BG244" i="7"/>
  <c r="BF244" i="7"/>
  <c r="T244" i="7"/>
  <c r="R244" i="7"/>
  <c r="P244" i="7"/>
  <c r="BI237" i="7"/>
  <c r="BH237" i="7"/>
  <c r="BG237" i="7"/>
  <c r="BF237" i="7"/>
  <c r="T237" i="7"/>
  <c r="R237" i="7"/>
  <c r="P237" i="7"/>
  <c r="BI231" i="7"/>
  <c r="BH231" i="7"/>
  <c r="BG231" i="7"/>
  <c r="BF231" i="7"/>
  <c r="T231" i="7"/>
  <c r="R231" i="7"/>
  <c r="P231" i="7"/>
  <c r="BI223" i="7"/>
  <c r="BH223" i="7"/>
  <c r="BG223" i="7"/>
  <c r="BF223" i="7"/>
  <c r="T223" i="7"/>
  <c r="R223" i="7"/>
  <c r="P223" i="7"/>
  <c r="BI221" i="7"/>
  <c r="BH221" i="7"/>
  <c r="BG221" i="7"/>
  <c r="BF221" i="7"/>
  <c r="T221" i="7"/>
  <c r="R221" i="7"/>
  <c r="P221" i="7"/>
  <c r="BI213" i="7"/>
  <c r="BH213" i="7"/>
  <c r="BG213" i="7"/>
  <c r="BF213" i="7"/>
  <c r="T213" i="7"/>
  <c r="R213" i="7"/>
  <c r="P213" i="7"/>
  <c r="BI211" i="7"/>
  <c r="BH211" i="7"/>
  <c r="BG211" i="7"/>
  <c r="BF211" i="7"/>
  <c r="T211" i="7"/>
  <c r="R211" i="7"/>
  <c r="P211" i="7"/>
  <c r="BI203" i="7"/>
  <c r="BH203" i="7"/>
  <c r="BG203" i="7"/>
  <c r="BF203" i="7"/>
  <c r="T203" i="7"/>
  <c r="R203" i="7"/>
  <c r="P203" i="7"/>
  <c r="BI200" i="7"/>
  <c r="BH200" i="7"/>
  <c r="BG200" i="7"/>
  <c r="BF200" i="7"/>
  <c r="T200" i="7"/>
  <c r="R200" i="7"/>
  <c r="P200" i="7"/>
  <c r="BI197" i="7"/>
  <c r="BH197" i="7"/>
  <c r="BG197" i="7"/>
  <c r="BF197" i="7"/>
  <c r="T197" i="7"/>
  <c r="R197" i="7"/>
  <c r="P197" i="7"/>
  <c r="BI193" i="7"/>
  <c r="BH193" i="7"/>
  <c r="BG193" i="7"/>
  <c r="BF193" i="7"/>
  <c r="T193" i="7"/>
  <c r="R193" i="7"/>
  <c r="P193" i="7"/>
  <c r="BI191" i="7"/>
  <c r="BH191" i="7"/>
  <c r="BG191" i="7"/>
  <c r="BF191" i="7"/>
  <c r="T191" i="7"/>
  <c r="R191" i="7"/>
  <c r="P191" i="7"/>
  <c r="BI189" i="7"/>
  <c r="BH189" i="7"/>
  <c r="BG189" i="7"/>
  <c r="BF189" i="7"/>
  <c r="T189" i="7"/>
  <c r="R189" i="7"/>
  <c r="P189" i="7"/>
  <c r="BI188" i="7"/>
  <c r="BH188" i="7"/>
  <c r="BG188" i="7"/>
  <c r="BF188" i="7"/>
  <c r="T188" i="7"/>
  <c r="R188" i="7"/>
  <c r="P188" i="7"/>
  <c r="BI186" i="7"/>
  <c r="BH186" i="7"/>
  <c r="BG186" i="7"/>
  <c r="BF186" i="7"/>
  <c r="T186" i="7"/>
  <c r="R186" i="7"/>
  <c r="P186" i="7"/>
  <c r="BI179" i="7"/>
  <c r="BH179" i="7"/>
  <c r="BG179" i="7"/>
  <c r="BF179" i="7"/>
  <c r="T179" i="7"/>
  <c r="R179" i="7"/>
  <c r="P179" i="7"/>
  <c r="BI175" i="7"/>
  <c r="BH175" i="7"/>
  <c r="BG175" i="7"/>
  <c r="BF175" i="7"/>
  <c r="T175" i="7"/>
  <c r="R175" i="7"/>
  <c r="P175" i="7"/>
  <c r="BI167" i="7"/>
  <c r="BH167" i="7"/>
  <c r="BG167" i="7"/>
  <c r="BF167" i="7"/>
  <c r="T167" i="7"/>
  <c r="R167" i="7"/>
  <c r="P167" i="7"/>
  <c r="BI161" i="7"/>
  <c r="BH161" i="7"/>
  <c r="BG161" i="7"/>
  <c r="BF161" i="7"/>
  <c r="T161" i="7"/>
  <c r="R161" i="7"/>
  <c r="P161" i="7"/>
  <c r="BI158" i="7"/>
  <c r="BH158" i="7"/>
  <c r="BG158" i="7"/>
  <c r="BF158" i="7"/>
  <c r="T158" i="7"/>
  <c r="R158" i="7"/>
  <c r="P158" i="7"/>
  <c r="BI153" i="7"/>
  <c r="BH153" i="7"/>
  <c r="BG153" i="7"/>
  <c r="BF153" i="7"/>
  <c r="T153" i="7"/>
  <c r="R153" i="7"/>
  <c r="P153" i="7"/>
  <c r="BI148" i="7"/>
  <c r="BH148" i="7"/>
  <c r="BG148" i="7"/>
  <c r="BF148" i="7"/>
  <c r="T148" i="7"/>
  <c r="R148" i="7"/>
  <c r="P148" i="7"/>
  <c r="BI144" i="7"/>
  <c r="BH144" i="7"/>
  <c r="BG144" i="7"/>
  <c r="BF144" i="7"/>
  <c r="T144" i="7"/>
  <c r="R144" i="7"/>
  <c r="P144" i="7"/>
  <c r="BI141" i="7"/>
  <c r="BH141" i="7"/>
  <c r="BG141" i="7"/>
  <c r="BF141" i="7"/>
  <c r="T141" i="7"/>
  <c r="R141" i="7"/>
  <c r="P141" i="7"/>
  <c r="BI139" i="7"/>
  <c r="BH139" i="7"/>
  <c r="BG139" i="7"/>
  <c r="BF139" i="7"/>
  <c r="T139" i="7"/>
  <c r="R139" i="7"/>
  <c r="P139" i="7"/>
  <c r="BI137" i="7"/>
  <c r="BH137" i="7"/>
  <c r="BG137" i="7"/>
  <c r="BF137" i="7"/>
  <c r="T137" i="7"/>
  <c r="R137" i="7"/>
  <c r="P137" i="7"/>
  <c r="BI131" i="7"/>
  <c r="BH131" i="7"/>
  <c r="BG131" i="7"/>
  <c r="BF131" i="7"/>
  <c r="T131" i="7"/>
  <c r="R131" i="7"/>
  <c r="P131" i="7"/>
  <c r="BI128" i="7"/>
  <c r="BH128" i="7"/>
  <c r="BG128" i="7"/>
  <c r="BF128" i="7"/>
  <c r="T128" i="7"/>
  <c r="R128" i="7"/>
  <c r="P128" i="7"/>
  <c r="BI123" i="7"/>
  <c r="BH123" i="7"/>
  <c r="BG123" i="7"/>
  <c r="BF123" i="7"/>
  <c r="T123" i="7"/>
  <c r="R123" i="7"/>
  <c r="P123" i="7"/>
  <c r="BI119" i="7"/>
  <c r="BH119" i="7"/>
  <c r="BG119" i="7"/>
  <c r="BF119" i="7"/>
  <c r="T119" i="7"/>
  <c r="R119" i="7"/>
  <c r="P119" i="7"/>
  <c r="BI114" i="7"/>
  <c r="BH114" i="7"/>
  <c r="BG114" i="7"/>
  <c r="BF114" i="7"/>
  <c r="T114" i="7"/>
  <c r="R114" i="7"/>
  <c r="P114" i="7"/>
  <c r="BI110" i="7"/>
  <c r="BH110" i="7"/>
  <c r="BG110" i="7"/>
  <c r="BF110" i="7"/>
  <c r="T110" i="7"/>
  <c r="R110" i="7"/>
  <c r="P110" i="7"/>
  <c r="J104" i="7"/>
  <c r="J103" i="7"/>
  <c r="F103" i="7"/>
  <c r="F101" i="7"/>
  <c r="E99" i="7"/>
  <c r="J59" i="7"/>
  <c r="J58" i="7"/>
  <c r="F58" i="7"/>
  <c r="F56" i="7"/>
  <c r="E54" i="7"/>
  <c r="J20" i="7"/>
  <c r="E20" i="7"/>
  <c r="F59" i="7"/>
  <c r="J19" i="7"/>
  <c r="J14" i="7"/>
  <c r="J56" i="7" s="1"/>
  <c r="E7" i="7"/>
  <c r="E50" i="7" s="1"/>
  <c r="J39" i="6"/>
  <c r="J38" i="6"/>
  <c r="AY60" i="1"/>
  <c r="J37" i="6"/>
  <c r="AX60" i="1"/>
  <c r="BI158" i="6"/>
  <c r="BH158" i="6"/>
  <c r="BG158" i="6"/>
  <c r="BF158" i="6"/>
  <c r="T158" i="6"/>
  <c r="R158" i="6"/>
  <c r="P158" i="6"/>
  <c r="BI157" i="6"/>
  <c r="BH157" i="6"/>
  <c r="BG157" i="6"/>
  <c r="BF157" i="6"/>
  <c r="T157" i="6"/>
  <c r="R157" i="6"/>
  <c r="P157" i="6"/>
  <c r="BI156" i="6"/>
  <c r="BH156" i="6"/>
  <c r="BG156" i="6"/>
  <c r="BF156" i="6"/>
  <c r="T156" i="6"/>
  <c r="R156" i="6"/>
  <c r="P156" i="6"/>
  <c r="BI155" i="6"/>
  <c r="BH155" i="6"/>
  <c r="BG155" i="6"/>
  <c r="BF155" i="6"/>
  <c r="T155" i="6"/>
  <c r="R155" i="6"/>
  <c r="P155" i="6"/>
  <c r="BI154" i="6"/>
  <c r="BH154" i="6"/>
  <c r="BG154" i="6"/>
  <c r="BF154" i="6"/>
  <c r="T154" i="6"/>
  <c r="R154" i="6"/>
  <c r="P154" i="6"/>
  <c r="BI153" i="6"/>
  <c r="BH153" i="6"/>
  <c r="BG153" i="6"/>
  <c r="BF153" i="6"/>
  <c r="T153" i="6"/>
  <c r="R153" i="6"/>
  <c r="P153" i="6"/>
  <c r="BI151" i="6"/>
  <c r="BH151" i="6"/>
  <c r="BG151" i="6"/>
  <c r="BF151" i="6"/>
  <c r="T151" i="6"/>
  <c r="R151" i="6"/>
  <c r="P151" i="6"/>
  <c r="BI150" i="6"/>
  <c r="BH150" i="6"/>
  <c r="BG150" i="6"/>
  <c r="BF150" i="6"/>
  <c r="T150" i="6"/>
  <c r="R150" i="6"/>
  <c r="P150" i="6"/>
  <c r="BI149" i="6"/>
  <c r="BH149" i="6"/>
  <c r="BG149" i="6"/>
  <c r="BF149" i="6"/>
  <c r="T149" i="6"/>
  <c r="R149" i="6"/>
  <c r="P149" i="6"/>
  <c r="BI148" i="6"/>
  <c r="BH148" i="6"/>
  <c r="BG148" i="6"/>
  <c r="BF148" i="6"/>
  <c r="T148" i="6"/>
  <c r="R148" i="6"/>
  <c r="P148" i="6"/>
  <c r="BI147" i="6"/>
  <c r="BH147" i="6"/>
  <c r="BG147" i="6"/>
  <c r="BF147" i="6"/>
  <c r="T147" i="6"/>
  <c r="R147" i="6"/>
  <c r="P147" i="6"/>
  <c r="BI146" i="6"/>
  <c r="BH146" i="6"/>
  <c r="BG146" i="6"/>
  <c r="BF146" i="6"/>
  <c r="T146" i="6"/>
  <c r="R146" i="6"/>
  <c r="P146" i="6"/>
  <c r="BI145" i="6"/>
  <c r="BH145" i="6"/>
  <c r="BG145" i="6"/>
  <c r="BF145" i="6"/>
  <c r="T145" i="6"/>
  <c r="R145" i="6"/>
  <c r="P145" i="6"/>
  <c r="BI143" i="6"/>
  <c r="BH143" i="6"/>
  <c r="BG143" i="6"/>
  <c r="BF143" i="6"/>
  <c r="T143" i="6"/>
  <c r="R143" i="6"/>
  <c r="P143" i="6"/>
  <c r="BI142" i="6"/>
  <c r="BH142" i="6"/>
  <c r="BG142" i="6"/>
  <c r="BF142" i="6"/>
  <c r="T142" i="6"/>
  <c r="R142" i="6"/>
  <c r="P142" i="6"/>
  <c r="BI141" i="6"/>
  <c r="BH141" i="6"/>
  <c r="BG141" i="6"/>
  <c r="BF141" i="6"/>
  <c r="T141" i="6"/>
  <c r="R141" i="6"/>
  <c r="P141" i="6"/>
  <c r="BI140" i="6"/>
  <c r="BH140" i="6"/>
  <c r="BG140" i="6"/>
  <c r="BF140" i="6"/>
  <c r="T140" i="6"/>
  <c r="R140" i="6"/>
  <c r="P140" i="6"/>
  <c r="BI139" i="6"/>
  <c r="BH139" i="6"/>
  <c r="BG139" i="6"/>
  <c r="BF139" i="6"/>
  <c r="T139" i="6"/>
  <c r="R139" i="6"/>
  <c r="P139" i="6"/>
  <c r="BI138" i="6"/>
  <c r="BH138" i="6"/>
  <c r="BG138" i="6"/>
  <c r="BF138" i="6"/>
  <c r="T138" i="6"/>
  <c r="R138" i="6"/>
  <c r="P138" i="6"/>
  <c r="BI137" i="6"/>
  <c r="BH137" i="6"/>
  <c r="BG137" i="6"/>
  <c r="BF137" i="6"/>
  <c r="T137" i="6"/>
  <c r="R137" i="6"/>
  <c r="P137" i="6"/>
  <c r="BI136" i="6"/>
  <c r="BH136" i="6"/>
  <c r="BG136" i="6"/>
  <c r="BF136" i="6"/>
  <c r="T136" i="6"/>
  <c r="R136" i="6"/>
  <c r="P136" i="6"/>
  <c r="BI135" i="6"/>
  <c r="BH135" i="6"/>
  <c r="BG135" i="6"/>
  <c r="BF135" i="6"/>
  <c r="T135" i="6"/>
  <c r="R135" i="6"/>
  <c r="P135" i="6"/>
  <c r="BI134" i="6"/>
  <c r="BH134" i="6"/>
  <c r="BG134" i="6"/>
  <c r="BF134" i="6"/>
  <c r="T134" i="6"/>
  <c r="R134" i="6"/>
  <c r="P134" i="6"/>
  <c r="BI133" i="6"/>
  <c r="BH133" i="6"/>
  <c r="BG133" i="6"/>
  <c r="BF133" i="6"/>
  <c r="T133" i="6"/>
  <c r="R133" i="6"/>
  <c r="P133" i="6"/>
  <c r="BI132" i="6"/>
  <c r="BH132" i="6"/>
  <c r="BG132" i="6"/>
  <c r="BF132" i="6"/>
  <c r="T132" i="6"/>
  <c r="R132" i="6"/>
  <c r="P132" i="6"/>
  <c r="BI131" i="6"/>
  <c r="BH131" i="6"/>
  <c r="BG131" i="6"/>
  <c r="BF131" i="6"/>
  <c r="T131" i="6"/>
  <c r="R131" i="6"/>
  <c r="P131" i="6"/>
  <c r="BI130" i="6"/>
  <c r="BH130" i="6"/>
  <c r="BG130" i="6"/>
  <c r="BF130" i="6"/>
  <c r="T130" i="6"/>
  <c r="R130" i="6"/>
  <c r="P130" i="6"/>
  <c r="BI129" i="6"/>
  <c r="BH129" i="6"/>
  <c r="BG129" i="6"/>
  <c r="BF129" i="6"/>
  <c r="T129" i="6"/>
  <c r="R129" i="6"/>
  <c r="P129" i="6"/>
  <c r="BI128" i="6"/>
  <c r="BH128" i="6"/>
  <c r="BG128" i="6"/>
  <c r="BF128" i="6"/>
  <c r="T128" i="6"/>
  <c r="R128" i="6"/>
  <c r="P128" i="6"/>
  <c r="BI127" i="6"/>
  <c r="BH127" i="6"/>
  <c r="BG127" i="6"/>
  <c r="BF127" i="6"/>
  <c r="T127" i="6"/>
  <c r="R127" i="6"/>
  <c r="P127" i="6"/>
  <c r="BI125" i="6"/>
  <c r="BH125" i="6"/>
  <c r="BG125" i="6"/>
  <c r="BF125" i="6"/>
  <c r="T125" i="6"/>
  <c r="R125" i="6"/>
  <c r="P125" i="6"/>
  <c r="BI124" i="6"/>
  <c r="BH124" i="6"/>
  <c r="BG124" i="6"/>
  <c r="BF124" i="6"/>
  <c r="T124" i="6"/>
  <c r="R124" i="6"/>
  <c r="P124" i="6"/>
  <c r="BI123" i="6"/>
  <c r="BH123" i="6"/>
  <c r="BG123" i="6"/>
  <c r="BF123" i="6"/>
  <c r="T123" i="6"/>
  <c r="R123" i="6"/>
  <c r="P123" i="6"/>
  <c r="BI122" i="6"/>
  <c r="BH122" i="6"/>
  <c r="BG122" i="6"/>
  <c r="BF122" i="6"/>
  <c r="T122" i="6"/>
  <c r="R122" i="6"/>
  <c r="P122" i="6"/>
  <c r="BI121" i="6"/>
  <c r="BH121" i="6"/>
  <c r="BG121" i="6"/>
  <c r="BF121" i="6"/>
  <c r="T121" i="6"/>
  <c r="R121" i="6"/>
  <c r="P121" i="6"/>
  <c r="BI120" i="6"/>
  <c r="BH120" i="6"/>
  <c r="BG120" i="6"/>
  <c r="BF120" i="6"/>
  <c r="T120" i="6"/>
  <c r="R120" i="6"/>
  <c r="P120" i="6"/>
  <c r="BI119" i="6"/>
  <c r="BH119" i="6"/>
  <c r="BG119" i="6"/>
  <c r="BF119" i="6"/>
  <c r="T119" i="6"/>
  <c r="R119" i="6"/>
  <c r="P119" i="6"/>
  <c r="BI118" i="6"/>
  <c r="BH118" i="6"/>
  <c r="BG118" i="6"/>
  <c r="BF118" i="6"/>
  <c r="T118" i="6"/>
  <c r="R118" i="6"/>
  <c r="P118" i="6"/>
  <c r="BI117" i="6"/>
  <c r="BH117" i="6"/>
  <c r="BG117" i="6"/>
  <c r="BF117" i="6"/>
  <c r="T117" i="6"/>
  <c r="R117" i="6"/>
  <c r="P117" i="6"/>
  <c r="BI116" i="6"/>
  <c r="BH116" i="6"/>
  <c r="BG116" i="6"/>
  <c r="BF116" i="6"/>
  <c r="T116" i="6"/>
  <c r="R116" i="6"/>
  <c r="P116" i="6"/>
  <c r="BI115" i="6"/>
  <c r="BH115" i="6"/>
  <c r="BG115" i="6"/>
  <c r="BF115" i="6"/>
  <c r="T115" i="6"/>
  <c r="R115" i="6"/>
  <c r="P115" i="6"/>
  <c r="BI114" i="6"/>
  <c r="BH114" i="6"/>
  <c r="BG114" i="6"/>
  <c r="BF114" i="6"/>
  <c r="T114" i="6"/>
  <c r="R114" i="6"/>
  <c r="P114" i="6"/>
  <c r="BI113" i="6"/>
  <c r="BH113" i="6"/>
  <c r="BG113" i="6"/>
  <c r="BF113" i="6"/>
  <c r="T113" i="6"/>
  <c r="R113" i="6"/>
  <c r="P113" i="6"/>
  <c r="BI112" i="6"/>
  <c r="BH112" i="6"/>
  <c r="BG112" i="6"/>
  <c r="BF112" i="6"/>
  <c r="T112" i="6"/>
  <c r="R112" i="6"/>
  <c r="P112" i="6"/>
  <c r="BI111" i="6"/>
  <c r="BH111" i="6"/>
  <c r="BG111" i="6"/>
  <c r="BF111" i="6"/>
  <c r="T111" i="6"/>
  <c r="R111" i="6"/>
  <c r="P111" i="6"/>
  <c r="BI110" i="6"/>
  <c r="BH110" i="6"/>
  <c r="BG110" i="6"/>
  <c r="BF110" i="6"/>
  <c r="T110" i="6"/>
  <c r="R110" i="6"/>
  <c r="P110" i="6"/>
  <c r="BI109" i="6"/>
  <c r="BH109" i="6"/>
  <c r="BG109" i="6"/>
  <c r="BF109" i="6"/>
  <c r="T109" i="6"/>
  <c r="R109" i="6"/>
  <c r="P109" i="6"/>
  <c r="BI108" i="6"/>
  <c r="BH108" i="6"/>
  <c r="BG108" i="6"/>
  <c r="BF108" i="6"/>
  <c r="T108" i="6"/>
  <c r="R108" i="6"/>
  <c r="P108" i="6"/>
  <c r="BI107" i="6"/>
  <c r="BH107" i="6"/>
  <c r="BG107" i="6"/>
  <c r="BF107" i="6"/>
  <c r="T107" i="6"/>
  <c r="R107" i="6"/>
  <c r="P107" i="6"/>
  <c r="BI106" i="6"/>
  <c r="BH106" i="6"/>
  <c r="BG106" i="6"/>
  <c r="BF106" i="6"/>
  <c r="T106" i="6"/>
  <c r="R106" i="6"/>
  <c r="P106" i="6"/>
  <c r="BI105" i="6"/>
  <c r="BH105" i="6"/>
  <c r="BG105" i="6"/>
  <c r="BF105" i="6"/>
  <c r="T105" i="6"/>
  <c r="R105" i="6"/>
  <c r="P105" i="6"/>
  <c r="BI104" i="6"/>
  <c r="BH104" i="6"/>
  <c r="BG104" i="6"/>
  <c r="BF104" i="6"/>
  <c r="T104" i="6"/>
  <c r="R104" i="6"/>
  <c r="P104" i="6"/>
  <c r="BI103" i="6"/>
  <c r="BH103" i="6"/>
  <c r="BG103" i="6"/>
  <c r="BF103" i="6"/>
  <c r="T103" i="6"/>
  <c r="R103" i="6"/>
  <c r="P103" i="6"/>
  <c r="BI102" i="6"/>
  <c r="BH102" i="6"/>
  <c r="BG102" i="6"/>
  <c r="BF102" i="6"/>
  <c r="T102" i="6"/>
  <c r="R102" i="6"/>
  <c r="P102" i="6"/>
  <c r="BI101" i="6"/>
  <c r="BH101" i="6"/>
  <c r="BG101" i="6"/>
  <c r="BF101" i="6"/>
  <c r="T101" i="6"/>
  <c r="R101" i="6"/>
  <c r="P101" i="6"/>
  <c r="BI100" i="6"/>
  <c r="BH100" i="6"/>
  <c r="BG100" i="6"/>
  <c r="BF100" i="6"/>
  <c r="T100" i="6"/>
  <c r="R100" i="6"/>
  <c r="P100" i="6"/>
  <c r="BI99" i="6"/>
  <c r="BH99" i="6"/>
  <c r="BG99" i="6"/>
  <c r="BF99" i="6"/>
  <c r="T99" i="6"/>
  <c r="R99" i="6"/>
  <c r="P99" i="6"/>
  <c r="BI98" i="6"/>
  <c r="BH98" i="6"/>
  <c r="BG98" i="6"/>
  <c r="BF98" i="6"/>
  <c r="T98" i="6"/>
  <c r="R98" i="6"/>
  <c r="P98" i="6"/>
  <c r="BI97" i="6"/>
  <c r="BH97" i="6"/>
  <c r="BG97" i="6"/>
  <c r="BF97" i="6"/>
  <c r="T97" i="6"/>
  <c r="R97" i="6"/>
  <c r="P97" i="6"/>
  <c r="BI96" i="6"/>
  <c r="BH96" i="6"/>
  <c r="BG96" i="6"/>
  <c r="BF96" i="6"/>
  <c r="T96" i="6"/>
  <c r="R96" i="6"/>
  <c r="P96" i="6"/>
  <c r="BI95" i="6"/>
  <c r="BH95" i="6"/>
  <c r="BG95" i="6"/>
  <c r="BF95" i="6"/>
  <c r="T95" i="6"/>
  <c r="R95" i="6"/>
  <c r="P95" i="6"/>
  <c r="J88" i="6"/>
  <c r="J87" i="6"/>
  <c r="F87" i="6"/>
  <c r="F85" i="6"/>
  <c r="E83" i="6"/>
  <c r="J59" i="6"/>
  <c r="J58" i="6"/>
  <c r="F58" i="6"/>
  <c r="F56" i="6"/>
  <c r="E54" i="6"/>
  <c r="J20" i="6"/>
  <c r="E20" i="6"/>
  <c r="F59" i="6"/>
  <c r="J19" i="6"/>
  <c r="J14" i="6"/>
  <c r="J85" i="6" s="1"/>
  <c r="E7" i="6"/>
  <c r="E79" i="6" s="1"/>
  <c r="J39" i="5"/>
  <c r="J38" i="5"/>
  <c r="AY59" i="1"/>
  <c r="J37" i="5"/>
  <c r="AX59" i="1" s="1"/>
  <c r="BI148" i="5"/>
  <c r="BH148" i="5"/>
  <c r="BG148" i="5"/>
  <c r="BF148" i="5"/>
  <c r="T148" i="5"/>
  <c r="R148" i="5"/>
  <c r="P148" i="5"/>
  <c r="BI147" i="5"/>
  <c r="BH147" i="5"/>
  <c r="BG147" i="5"/>
  <c r="BF147" i="5"/>
  <c r="T147" i="5"/>
  <c r="R147" i="5"/>
  <c r="P147" i="5"/>
  <c r="BI146" i="5"/>
  <c r="BH146" i="5"/>
  <c r="BG146" i="5"/>
  <c r="BF146" i="5"/>
  <c r="T146" i="5"/>
  <c r="R146" i="5"/>
  <c r="P146" i="5"/>
  <c r="BI144" i="5"/>
  <c r="BH144" i="5"/>
  <c r="BG144" i="5"/>
  <c r="BF144" i="5"/>
  <c r="T144" i="5"/>
  <c r="R144" i="5"/>
  <c r="P144" i="5"/>
  <c r="BI141" i="5"/>
  <c r="BH141" i="5"/>
  <c r="BG141" i="5"/>
  <c r="BF141" i="5"/>
  <c r="T141" i="5"/>
  <c r="R141" i="5"/>
  <c r="P141" i="5"/>
  <c r="BI139" i="5"/>
  <c r="BH139" i="5"/>
  <c r="BG139" i="5"/>
  <c r="BF139" i="5"/>
  <c r="T139" i="5"/>
  <c r="R139" i="5"/>
  <c r="P139" i="5"/>
  <c r="BI137" i="5"/>
  <c r="BH137" i="5"/>
  <c r="BG137" i="5"/>
  <c r="BF137" i="5"/>
  <c r="T137" i="5"/>
  <c r="R137" i="5"/>
  <c r="P137" i="5"/>
  <c r="BI135" i="5"/>
  <c r="BH135" i="5"/>
  <c r="BG135" i="5"/>
  <c r="BF135" i="5"/>
  <c r="T135" i="5"/>
  <c r="R135" i="5"/>
  <c r="P135" i="5"/>
  <c r="BI133" i="5"/>
  <c r="BH133" i="5"/>
  <c r="BG133" i="5"/>
  <c r="BF133" i="5"/>
  <c r="T133" i="5"/>
  <c r="R133" i="5"/>
  <c r="P133" i="5"/>
  <c r="BI131" i="5"/>
  <c r="BH131" i="5"/>
  <c r="BG131" i="5"/>
  <c r="BF131" i="5"/>
  <c r="T131" i="5"/>
  <c r="R131" i="5"/>
  <c r="P131" i="5"/>
  <c r="BI129" i="5"/>
  <c r="BH129" i="5"/>
  <c r="BG129" i="5"/>
  <c r="BF129" i="5"/>
  <c r="T129" i="5"/>
  <c r="R129" i="5"/>
  <c r="P129" i="5"/>
  <c r="BI126" i="5"/>
  <c r="BH126" i="5"/>
  <c r="BG126" i="5"/>
  <c r="BF126" i="5"/>
  <c r="T126" i="5"/>
  <c r="R126" i="5"/>
  <c r="P126" i="5"/>
  <c r="BI124" i="5"/>
  <c r="BH124" i="5"/>
  <c r="BG124" i="5"/>
  <c r="BF124" i="5"/>
  <c r="T124" i="5"/>
  <c r="R124" i="5"/>
  <c r="P124" i="5"/>
  <c r="BI123" i="5"/>
  <c r="BH123" i="5"/>
  <c r="BG123" i="5"/>
  <c r="BF123" i="5"/>
  <c r="T123" i="5"/>
  <c r="R123" i="5"/>
  <c r="P123" i="5"/>
  <c r="BI121" i="5"/>
  <c r="BH121" i="5"/>
  <c r="BG121" i="5"/>
  <c r="BF121" i="5"/>
  <c r="T121" i="5"/>
  <c r="R121" i="5"/>
  <c r="P121" i="5"/>
  <c r="BI120" i="5"/>
  <c r="BH120" i="5"/>
  <c r="BG120" i="5"/>
  <c r="BF120" i="5"/>
  <c r="T120" i="5"/>
  <c r="R120" i="5"/>
  <c r="P120" i="5"/>
  <c r="BI119" i="5"/>
  <c r="BH119" i="5"/>
  <c r="BG119" i="5"/>
  <c r="BF119" i="5"/>
  <c r="T119" i="5"/>
  <c r="R119" i="5"/>
  <c r="P119" i="5"/>
  <c r="BI117" i="5"/>
  <c r="BH117" i="5"/>
  <c r="BG117" i="5"/>
  <c r="BF117" i="5"/>
  <c r="T117" i="5"/>
  <c r="R117" i="5"/>
  <c r="P117" i="5"/>
  <c r="BI115" i="5"/>
  <c r="BH115" i="5"/>
  <c r="BG115" i="5"/>
  <c r="BF115" i="5"/>
  <c r="T115" i="5"/>
  <c r="R115" i="5"/>
  <c r="P115" i="5"/>
  <c r="BI114" i="5"/>
  <c r="BH114" i="5"/>
  <c r="BG114" i="5"/>
  <c r="BF114" i="5"/>
  <c r="T114" i="5"/>
  <c r="R114" i="5"/>
  <c r="P114" i="5"/>
  <c r="BI113" i="5"/>
  <c r="BH113" i="5"/>
  <c r="BG113" i="5"/>
  <c r="BF113" i="5"/>
  <c r="T113" i="5"/>
  <c r="R113" i="5"/>
  <c r="P113" i="5"/>
  <c r="BI111" i="5"/>
  <c r="BH111" i="5"/>
  <c r="BG111" i="5"/>
  <c r="BF111" i="5"/>
  <c r="T111" i="5"/>
  <c r="R111" i="5"/>
  <c r="P111" i="5"/>
  <c r="BI110" i="5"/>
  <c r="BH110" i="5"/>
  <c r="BG110" i="5"/>
  <c r="BF110" i="5"/>
  <c r="T110" i="5"/>
  <c r="R110" i="5"/>
  <c r="P110" i="5"/>
  <c r="BI108" i="5"/>
  <c r="BH108" i="5"/>
  <c r="BG108" i="5"/>
  <c r="BF108" i="5"/>
  <c r="T108" i="5"/>
  <c r="R108" i="5"/>
  <c r="P108" i="5"/>
  <c r="BI105" i="5"/>
  <c r="BH105" i="5"/>
  <c r="BG105" i="5"/>
  <c r="BF105" i="5"/>
  <c r="T105" i="5"/>
  <c r="R105" i="5"/>
  <c r="P105" i="5"/>
  <c r="BI103" i="5"/>
  <c r="BH103" i="5"/>
  <c r="BG103" i="5"/>
  <c r="BF103" i="5"/>
  <c r="T103" i="5"/>
  <c r="R103" i="5"/>
  <c r="P103" i="5"/>
  <c r="BI102" i="5"/>
  <c r="BH102" i="5"/>
  <c r="BG102" i="5"/>
  <c r="BF102" i="5"/>
  <c r="T102" i="5"/>
  <c r="R102" i="5"/>
  <c r="P102" i="5"/>
  <c r="BI100" i="5"/>
  <c r="BH100" i="5"/>
  <c r="BG100" i="5"/>
  <c r="BF100" i="5"/>
  <c r="T100" i="5"/>
  <c r="R100" i="5"/>
  <c r="P100" i="5"/>
  <c r="BI99" i="5"/>
  <c r="BH99" i="5"/>
  <c r="BG99" i="5"/>
  <c r="BF99" i="5"/>
  <c r="T99" i="5"/>
  <c r="R99" i="5"/>
  <c r="P99" i="5"/>
  <c r="BI98" i="5"/>
  <c r="BH98" i="5"/>
  <c r="BG98" i="5"/>
  <c r="BF98" i="5"/>
  <c r="T98" i="5"/>
  <c r="R98" i="5"/>
  <c r="P98" i="5"/>
  <c r="BI97" i="5"/>
  <c r="BH97" i="5"/>
  <c r="BG97" i="5"/>
  <c r="BF97" i="5"/>
  <c r="T97" i="5"/>
  <c r="R97" i="5"/>
  <c r="P97" i="5"/>
  <c r="BI95" i="5"/>
  <c r="BH95" i="5"/>
  <c r="BG95" i="5"/>
  <c r="BF95" i="5"/>
  <c r="T95" i="5"/>
  <c r="R95" i="5"/>
  <c r="P95" i="5"/>
  <c r="J88" i="5"/>
  <c r="J87" i="5"/>
  <c r="F87" i="5"/>
  <c r="F85" i="5"/>
  <c r="E83" i="5"/>
  <c r="J59" i="5"/>
  <c r="J58" i="5"/>
  <c r="F58" i="5"/>
  <c r="F56" i="5"/>
  <c r="E54" i="5"/>
  <c r="J20" i="5"/>
  <c r="E20" i="5"/>
  <c r="F88" i="5"/>
  <c r="J19" i="5"/>
  <c r="J14" i="5"/>
  <c r="J85" i="5" s="1"/>
  <c r="E7" i="5"/>
  <c r="E79" i="5" s="1"/>
  <c r="J39" i="4"/>
  <c r="J38" i="4"/>
  <c r="AY58" i="1"/>
  <c r="J37" i="4"/>
  <c r="AX58" i="1" s="1"/>
  <c r="BI163" i="4"/>
  <c r="BH163" i="4"/>
  <c r="BG163" i="4"/>
  <c r="BF163" i="4"/>
  <c r="T163" i="4"/>
  <c r="R163" i="4"/>
  <c r="P163" i="4"/>
  <c r="BI161" i="4"/>
  <c r="BH161" i="4"/>
  <c r="BG161" i="4"/>
  <c r="BF161" i="4"/>
  <c r="T161" i="4"/>
  <c r="R161" i="4"/>
  <c r="P161" i="4"/>
  <c r="BI159" i="4"/>
  <c r="BH159" i="4"/>
  <c r="BG159" i="4"/>
  <c r="BF159" i="4"/>
  <c r="T159" i="4"/>
  <c r="R159" i="4"/>
  <c r="P159" i="4"/>
  <c r="BI157" i="4"/>
  <c r="BH157" i="4"/>
  <c r="BG157" i="4"/>
  <c r="BF157" i="4"/>
  <c r="T157" i="4"/>
  <c r="R157" i="4"/>
  <c r="P157" i="4"/>
  <c r="BI155" i="4"/>
  <c r="BH155" i="4"/>
  <c r="BG155" i="4"/>
  <c r="BF155" i="4"/>
  <c r="T155" i="4"/>
  <c r="R155" i="4"/>
  <c r="P155" i="4"/>
  <c r="BI153" i="4"/>
  <c r="BH153" i="4"/>
  <c r="BG153" i="4"/>
  <c r="BF153" i="4"/>
  <c r="T153" i="4"/>
  <c r="R153" i="4"/>
  <c r="P153" i="4"/>
  <c r="BI151" i="4"/>
  <c r="BH151" i="4"/>
  <c r="BG151" i="4"/>
  <c r="BF151" i="4"/>
  <c r="T151" i="4"/>
  <c r="R151" i="4"/>
  <c r="P151" i="4"/>
  <c r="BI148" i="4"/>
  <c r="BH148" i="4"/>
  <c r="BG148" i="4"/>
  <c r="BF148" i="4"/>
  <c r="T148" i="4"/>
  <c r="R148" i="4"/>
  <c r="P148" i="4"/>
  <c r="BI146" i="4"/>
  <c r="BH146" i="4"/>
  <c r="BG146" i="4"/>
  <c r="BF146" i="4"/>
  <c r="T146" i="4"/>
  <c r="R146" i="4"/>
  <c r="P146" i="4"/>
  <c r="BI144" i="4"/>
  <c r="BH144" i="4"/>
  <c r="BG144" i="4"/>
  <c r="BF144" i="4"/>
  <c r="T144" i="4"/>
  <c r="R144" i="4"/>
  <c r="P144" i="4"/>
  <c r="BI142" i="4"/>
  <c r="BH142" i="4"/>
  <c r="BG142" i="4"/>
  <c r="BF142" i="4"/>
  <c r="T142" i="4"/>
  <c r="R142" i="4"/>
  <c r="P142" i="4"/>
  <c r="BI141" i="4"/>
  <c r="BH141" i="4"/>
  <c r="BG141" i="4"/>
  <c r="BF141" i="4"/>
  <c r="T141" i="4"/>
  <c r="R141" i="4"/>
  <c r="P141" i="4"/>
  <c r="BI139" i="4"/>
  <c r="BH139" i="4"/>
  <c r="BG139" i="4"/>
  <c r="BF139" i="4"/>
  <c r="T139" i="4"/>
  <c r="R139" i="4"/>
  <c r="P139" i="4"/>
  <c r="BI137" i="4"/>
  <c r="BH137" i="4"/>
  <c r="BG137" i="4"/>
  <c r="BF137" i="4"/>
  <c r="T137" i="4"/>
  <c r="R137" i="4"/>
  <c r="P137" i="4"/>
  <c r="BI135" i="4"/>
  <c r="BH135" i="4"/>
  <c r="BG135" i="4"/>
  <c r="BF135" i="4"/>
  <c r="T135" i="4"/>
  <c r="R135" i="4"/>
  <c r="P135" i="4"/>
  <c r="BI134" i="4"/>
  <c r="BH134" i="4"/>
  <c r="BG134" i="4"/>
  <c r="BF134" i="4"/>
  <c r="T134" i="4"/>
  <c r="R134" i="4"/>
  <c r="P134" i="4"/>
  <c r="BI132" i="4"/>
  <c r="BH132" i="4"/>
  <c r="BG132" i="4"/>
  <c r="BF132" i="4"/>
  <c r="T132" i="4"/>
  <c r="R132" i="4"/>
  <c r="P132" i="4"/>
  <c r="BI129" i="4"/>
  <c r="BH129" i="4"/>
  <c r="BG129" i="4"/>
  <c r="BF129" i="4"/>
  <c r="T129" i="4"/>
  <c r="R129" i="4"/>
  <c r="P129" i="4"/>
  <c r="BI127" i="4"/>
  <c r="BH127" i="4"/>
  <c r="BG127" i="4"/>
  <c r="BF127" i="4"/>
  <c r="T127" i="4"/>
  <c r="R127" i="4"/>
  <c r="P127" i="4"/>
  <c r="BI125" i="4"/>
  <c r="BH125" i="4"/>
  <c r="BG125" i="4"/>
  <c r="BF125" i="4"/>
  <c r="T125" i="4"/>
  <c r="R125" i="4"/>
  <c r="P125" i="4"/>
  <c r="BI123" i="4"/>
  <c r="BH123" i="4"/>
  <c r="BG123" i="4"/>
  <c r="BF123" i="4"/>
  <c r="T123" i="4"/>
  <c r="R123" i="4"/>
  <c r="P123" i="4"/>
  <c r="BI121" i="4"/>
  <c r="BH121" i="4"/>
  <c r="BG121" i="4"/>
  <c r="BF121" i="4"/>
  <c r="T121" i="4"/>
  <c r="R121" i="4"/>
  <c r="P121" i="4"/>
  <c r="BI119" i="4"/>
  <c r="BH119" i="4"/>
  <c r="BG119" i="4"/>
  <c r="BF119" i="4"/>
  <c r="T119" i="4"/>
  <c r="R119" i="4"/>
  <c r="P119" i="4"/>
  <c r="BI117" i="4"/>
  <c r="BH117" i="4"/>
  <c r="BG117" i="4"/>
  <c r="BF117" i="4"/>
  <c r="T117" i="4"/>
  <c r="R117" i="4"/>
  <c r="P117" i="4"/>
  <c r="BI115" i="4"/>
  <c r="BH115" i="4"/>
  <c r="BG115" i="4"/>
  <c r="BF115" i="4"/>
  <c r="T115" i="4"/>
  <c r="R115" i="4"/>
  <c r="P115" i="4"/>
  <c r="BI112" i="4"/>
  <c r="BH112" i="4"/>
  <c r="BG112" i="4"/>
  <c r="BF112" i="4"/>
  <c r="T112" i="4"/>
  <c r="R112" i="4"/>
  <c r="P112" i="4"/>
  <c r="BI111" i="4"/>
  <c r="BH111" i="4"/>
  <c r="BG111" i="4"/>
  <c r="BF111" i="4"/>
  <c r="T111" i="4"/>
  <c r="R111" i="4"/>
  <c r="P111" i="4"/>
  <c r="BI109" i="4"/>
  <c r="BH109" i="4"/>
  <c r="BG109" i="4"/>
  <c r="BF109" i="4"/>
  <c r="T109" i="4"/>
  <c r="R109" i="4"/>
  <c r="P109" i="4"/>
  <c r="BI108" i="4"/>
  <c r="BH108" i="4"/>
  <c r="BG108" i="4"/>
  <c r="BF108" i="4"/>
  <c r="T108" i="4"/>
  <c r="R108" i="4"/>
  <c r="P108" i="4"/>
  <c r="BI106" i="4"/>
  <c r="BH106" i="4"/>
  <c r="BG106" i="4"/>
  <c r="BF106" i="4"/>
  <c r="T106" i="4"/>
  <c r="R106" i="4"/>
  <c r="P106" i="4"/>
  <c r="BI105" i="4"/>
  <c r="BH105" i="4"/>
  <c r="BG105" i="4"/>
  <c r="BF105" i="4"/>
  <c r="T105" i="4"/>
  <c r="R105" i="4"/>
  <c r="P105" i="4"/>
  <c r="BI104" i="4"/>
  <c r="BH104" i="4"/>
  <c r="BG104" i="4"/>
  <c r="BF104" i="4"/>
  <c r="T104" i="4"/>
  <c r="R104" i="4"/>
  <c r="P104" i="4"/>
  <c r="BI102" i="4"/>
  <c r="BH102" i="4"/>
  <c r="BG102" i="4"/>
  <c r="BF102" i="4"/>
  <c r="T102" i="4"/>
  <c r="R102" i="4"/>
  <c r="P102" i="4"/>
  <c r="BI100" i="4"/>
  <c r="BH100" i="4"/>
  <c r="BG100" i="4"/>
  <c r="BF100" i="4"/>
  <c r="T100" i="4"/>
  <c r="R100" i="4"/>
  <c r="P100" i="4"/>
  <c r="BI99" i="4"/>
  <c r="BH99" i="4"/>
  <c r="BG99" i="4"/>
  <c r="BF99" i="4"/>
  <c r="T99" i="4"/>
  <c r="R99" i="4"/>
  <c r="P99" i="4"/>
  <c r="BI98" i="4"/>
  <c r="BH98" i="4"/>
  <c r="BG98" i="4"/>
  <c r="BF98" i="4"/>
  <c r="T98" i="4"/>
  <c r="R98" i="4"/>
  <c r="P98" i="4"/>
  <c r="BI97" i="4"/>
  <c r="BH97" i="4"/>
  <c r="BG97" i="4"/>
  <c r="BF97" i="4"/>
  <c r="T97" i="4"/>
  <c r="R97" i="4"/>
  <c r="P97" i="4"/>
  <c r="BI95" i="4"/>
  <c r="BH95" i="4"/>
  <c r="BG95" i="4"/>
  <c r="BF95" i="4"/>
  <c r="T95" i="4"/>
  <c r="R95" i="4"/>
  <c r="P95" i="4"/>
  <c r="BI93" i="4"/>
  <c r="BH93" i="4"/>
  <c r="BG93" i="4"/>
  <c r="BF93" i="4"/>
  <c r="T93" i="4"/>
  <c r="R93" i="4"/>
  <c r="P93" i="4"/>
  <c r="J87" i="4"/>
  <c r="J86" i="4"/>
  <c r="F86" i="4"/>
  <c r="F84" i="4"/>
  <c r="E82" i="4"/>
  <c r="J59" i="4"/>
  <c r="J58" i="4"/>
  <c r="F58" i="4"/>
  <c r="F56" i="4"/>
  <c r="E54" i="4"/>
  <c r="J20" i="4"/>
  <c r="E20" i="4"/>
  <c r="F59" i="4"/>
  <c r="J19" i="4"/>
  <c r="J14" i="4"/>
  <c r="J84" i="4" s="1"/>
  <c r="E7" i="4"/>
  <c r="E78" i="4" s="1"/>
  <c r="J39" i="3"/>
  <c r="J38" i="3"/>
  <c r="AY57" i="1"/>
  <c r="J37" i="3"/>
  <c r="AX57" i="1"/>
  <c r="BI264" i="3"/>
  <c r="BH264" i="3"/>
  <c r="BG264" i="3"/>
  <c r="BF264" i="3"/>
  <c r="T264" i="3"/>
  <c r="R264" i="3"/>
  <c r="P264" i="3"/>
  <c r="BI263" i="3"/>
  <c r="BH263" i="3"/>
  <c r="BG263" i="3"/>
  <c r="BF263" i="3"/>
  <c r="T263" i="3"/>
  <c r="R263" i="3"/>
  <c r="P263" i="3"/>
  <c r="BI262" i="3"/>
  <c r="BH262" i="3"/>
  <c r="BG262" i="3"/>
  <c r="BF262" i="3"/>
  <c r="T262" i="3"/>
  <c r="R262" i="3"/>
  <c r="P262" i="3"/>
  <c r="BI261" i="3"/>
  <c r="BH261" i="3"/>
  <c r="BG261" i="3"/>
  <c r="BF261" i="3"/>
  <c r="T261" i="3"/>
  <c r="R261" i="3"/>
  <c r="P261" i="3"/>
  <c r="BI260" i="3"/>
  <c r="BH260" i="3"/>
  <c r="BG260" i="3"/>
  <c r="BF260" i="3"/>
  <c r="T260" i="3"/>
  <c r="R260" i="3"/>
  <c r="P260" i="3"/>
  <c r="BI259" i="3"/>
  <c r="BH259" i="3"/>
  <c r="BG259" i="3"/>
  <c r="BF259" i="3"/>
  <c r="T259" i="3"/>
  <c r="R259" i="3"/>
  <c r="P259" i="3"/>
  <c r="BI258" i="3"/>
  <c r="BH258" i="3"/>
  <c r="BG258" i="3"/>
  <c r="BF258" i="3"/>
  <c r="T258" i="3"/>
  <c r="R258" i="3"/>
  <c r="P258" i="3"/>
  <c r="BI257" i="3"/>
  <c r="BH257" i="3"/>
  <c r="BG257" i="3"/>
  <c r="BF257" i="3"/>
  <c r="T257" i="3"/>
  <c r="R257" i="3"/>
  <c r="P257" i="3"/>
  <c r="BI256" i="3"/>
  <c r="BH256" i="3"/>
  <c r="BG256" i="3"/>
  <c r="BF256" i="3"/>
  <c r="T256" i="3"/>
  <c r="R256" i="3"/>
  <c r="P256" i="3"/>
  <c r="BI255" i="3"/>
  <c r="BH255" i="3"/>
  <c r="BG255" i="3"/>
  <c r="BF255" i="3"/>
  <c r="T255" i="3"/>
  <c r="R255" i="3"/>
  <c r="P255" i="3"/>
  <c r="BI254" i="3"/>
  <c r="BH254" i="3"/>
  <c r="BG254" i="3"/>
  <c r="BF254" i="3"/>
  <c r="T254" i="3"/>
  <c r="R254" i="3"/>
  <c r="P254" i="3"/>
  <c r="BI253" i="3"/>
  <c r="BH253" i="3"/>
  <c r="BG253" i="3"/>
  <c r="BF253" i="3"/>
  <c r="T253" i="3"/>
  <c r="R253" i="3"/>
  <c r="P253" i="3"/>
  <c r="BI252" i="3"/>
  <c r="BH252" i="3"/>
  <c r="BG252" i="3"/>
  <c r="BF252" i="3"/>
  <c r="T252" i="3"/>
  <c r="R252" i="3"/>
  <c r="P252" i="3"/>
  <c r="BI251" i="3"/>
  <c r="BH251" i="3"/>
  <c r="BG251" i="3"/>
  <c r="BF251" i="3"/>
  <c r="T251" i="3"/>
  <c r="R251" i="3"/>
  <c r="P251" i="3"/>
  <c r="BI250" i="3"/>
  <c r="BH250" i="3"/>
  <c r="BG250" i="3"/>
  <c r="BF250" i="3"/>
  <c r="T250" i="3"/>
  <c r="R250" i="3"/>
  <c r="P250" i="3"/>
  <c r="BI249" i="3"/>
  <c r="BH249" i="3"/>
  <c r="BG249" i="3"/>
  <c r="BF249" i="3"/>
  <c r="T249" i="3"/>
  <c r="R249" i="3"/>
  <c r="P249" i="3"/>
  <c r="BI248" i="3"/>
  <c r="BH248" i="3"/>
  <c r="BG248" i="3"/>
  <c r="BF248" i="3"/>
  <c r="T248" i="3"/>
  <c r="R248" i="3"/>
  <c r="P248" i="3"/>
  <c r="BI247" i="3"/>
  <c r="BH247" i="3"/>
  <c r="BG247" i="3"/>
  <c r="BF247" i="3"/>
  <c r="T247" i="3"/>
  <c r="R247" i="3"/>
  <c r="P247" i="3"/>
  <c r="BI246" i="3"/>
  <c r="BH246" i="3"/>
  <c r="BG246" i="3"/>
  <c r="BF246" i="3"/>
  <c r="T246" i="3"/>
  <c r="R246" i="3"/>
  <c r="P246" i="3"/>
  <c r="BI245" i="3"/>
  <c r="BH245" i="3"/>
  <c r="BG245" i="3"/>
  <c r="BF245" i="3"/>
  <c r="T245" i="3"/>
  <c r="R245" i="3"/>
  <c r="P245" i="3"/>
  <c r="BI244" i="3"/>
  <c r="BH244" i="3"/>
  <c r="BG244" i="3"/>
  <c r="BF244" i="3"/>
  <c r="T244" i="3"/>
  <c r="R244" i="3"/>
  <c r="P244" i="3"/>
  <c r="BI243" i="3"/>
  <c r="BH243" i="3"/>
  <c r="BG243" i="3"/>
  <c r="BF243" i="3"/>
  <c r="T243" i="3"/>
  <c r="R243" i="3"/>
  <c r="P243" i="3"/>
  <c r="BI242" i="3"/>
  <c r="BH242" i="3"/>
  <c r="BG242" i="3"/>
  <c r="BF242" i="3"/>
  <c r="T242" i="3"/>
  <c r="R242" i="3"/>
  <c r="P242" i="3"/>
  <c r="BI241" i="3"/>
  <c r="BH241" i="3"/>
  <c r="BG241" i="3"/>
  <c r="BF241" i="3"/>
  <c r="T241" i="3"/>
  <c r="R241" i="3"/>
  <c r="P241" i="3"/>
  <c r="BI240" i="3"/>
  <c r="BH240" i="3"/>
  <c r="BG240" i="3"/>
  <c r="BF240" i="3"/>
  <c r="T240" i="3"/>
  <c r="R240" i="3"/>
  <c r="P240" i="3"/>
  <c r="BI239" i="3"/>
  <c r="BH239" i="3"/>
  <c r="BG239" i="3"/>
  <c r="BF239" i="3"/>
  <c r="T239" i="3"/>
  <c r="R239" i="3"/>
  <c r="P239" i="3"/>
  <c r="BI238" i="3"/>
  <c r="BH238" i="3"/>
  <c r="BG238" i="3"/>
  <c r="BF238" i="3"/>
  <c r="T238" i="3"/>
  <c r="R238" i="3"/>
  <c r="P238" i="3"/>
  <c r="BI237" i="3"/>
  <c r="BH237" i="3"/>
  <c r="BG237" i="3"/>
  <c r="BF237" i="3"/>
  <c r="T237" i="3"/>
  <c r="R237" i="3"/>
  <c r="P237" i="3"/>
  <c r="BI235" i="3"/>
  <c r="BH235" i="3"/>
  <c r="BG235" i="3"/>
  <c r="BF235" i="3"/>
  <c r="T235" i="3"/>
  <c r="R235" i="3"/>
  <c r="P235" i="3"/>
  <c r="BI234" i="3"/>
  <c r="BH234" i="3"/>
  <c r="BG234" i="3"/>
  <c r="BF234" i="3"/>
  <c r="T234" i="3"/>
  <c r="R234" i="3"/>
  <c r="P234" i="3"/>
  <c r="BI233" i="3"/>
  <c r="BH233" i="3"/>
  <c r="BG233" i="3"/>
  <c r="BF233" i="3"/>
  <c r="T233" i="3"/>
  <c r="R233" i="3"/>
  <c r="P233" i="3"/>
  <c r="BI232" i="3"/>
  <c r="BH232" i="3"/>
  <c r="BG232" i="3"/>
  <c r="BF232" i="3"/>
  <c r="T232" i="3"/>
  <c r="R232" i="3"/>
  <c r="P232" i="3"/>
  <c r="BI231" i="3"/>
  <c r="BH231" i="3"/>
  <c r="BG231" i="3"/>
  <c r="BF231" i="3"/>
  <c r="T231" i="3"/>
  <c r="R231" i="3"/>
  <c r="P231" i="3"/>
  <c r="BI230" i="3"/>
  <c r="BH230" i="3"/>
  <c r="BG230" i="3"/>
  <c r="BF230" i="3"/>
  <c r="T230" i="3"/>
  <c r="R230" i="3"/>
  <c r="P230" i="3"/>
  <c r="BI228" i="3"/>
  <c r="BH228" i="3"/>
  <c r="BG228" i="3"/>
  <c r="BF228" i="3"/>
  <c r="T228" i="3"/>
  <c r="R228" i="3"/>
  <c r="P228" i="3"/>
  <c r="BI227" i="3"/>
  <c r="BH227" i="3"/>
  <c r="BG227" i="3"/>
  <c r="BF227" i="3"/>
  <c r="T227" i="3"/>
  <c r="R227" i="3"/>
  <c r="P227" i="3"/>
  <c r="BI225" i="3"/>
  <c r="BH225" i="3"/>
  <c r="BG225" i="3"/>
  <c r="BF225" i="3"/>
  <c r="T225" i="3"/>
  <c r="T224" i="3" s="1"/>
  <c r="R225" i="3"/>
  <c r="R224" i="3" s="1"/>
  <c r="P225" i="3"/>
  <c r="P224" i="3"/>
  <c r="BI223" i="3"/>
  <c r="BH223" i="3"/>
  <c r="BG223" i="3"/>
  <c r="BF223" i="3"/>
  <c r="T223" i="3"/>
  <c r="T222" i="3" s="1"/>
  <c r="R223" i="3"/>
  <c r="R222" i="3"/>
  <c r="P223" i="3"/>
  <c r="P222" i="3"/>
  <c r="BI221" i="3"/>
  <c r="BH221" i="3"/>
  <c r="BG221" i="3"/>
  <c r="BF221" i="3"/>
  <c r="T221" i="3"/>
  <c r="T220" i="3"/>
  <c r="R221" i="3"/>
  <c r="R220" i="3"/>
  <c r="P221" i="3"/>
  <c r="P220" i="3" s="1"/>
  <c r="BI219" i="3"/>
  <c r="BH219" i="3"/>
  <c r="BG219" i="3"/>
  <c r="BF219" i="3"/>
  <c r="T219" i="3"/>
  <c r="T218" i="3"/>
  <c r="R219" i="3"/>
  <c r="R218" i="3" s="1"/>
  <c r="P219" i="3"/>
  <c r="P218" i="3" s="1"/>
  <c r="BI217" i="3"/>
  <c r="BH217" i="3"/>
  <c r="BG217" i="3"/>
  <c r="BF217" i="3"/>
  <c r="T217" i="3"/>
  <c r="R217" i="3"/>
  <c r="P217" i="3"/>
  <c r="BI216" i="3"/>
  <c r="BH216" i="3"/>
  <c r="BG216" i="3"/>
  <c r="BF216" i="3"/>
  <c r="T216" i="3"/>
  <c r="R216" i="3"/>
  <c r="P216" i="3"/>
  <c r="BI214" i="3"/>
  <c r="BH214" i="3"/>
  <c r="BG214" i="3"/>
  <c r="BF214" i="3"/>
  <c r="T214" i="3"/>
  <c r="R214" i="3"/>
  <c r="P214" i="3"/>
  <c r="BI213" i="3"/>
  <c r="BH213" i="3"/>
  <c r="BG213" i="3"/>
  <c r="BF213" i="3"/>
  <c r="T213" i="3"/>
  <c r="R213" i="3"/>
  <c r="P213" i="3"/>
  <c r="BI212" i="3"/>
  <c r="BH212" i="3"/>
  <c r="BG212" i="3"/>
  <c r="BF212" i="3"/>
  <c r="T212" i="3"/>
  <c r="R212" i="3"/>
  <c r="P212" i="3"/>
  <c r="BI211" i="3"/>
  <c r="BH211" i="3"/>
  <c r="BG211" i="3"/>
  <c r="BF211" i="3"/>
  <c r="T211" i="3"/>
  <c r="R211" i="3"/>
  <c r="P211" i="3"/>
  <c r="BI209" i="3"/>
  <c r="BH209" i="3"/>
  <c r="BG209" i="3"/>
  <c r="BF209" i="3"/>
  <c r="T209" i="3"/>
  <c r="R209" i="3"/>
  <c r="P209" i="3"/>
  <c r="BI208" i="3"/>
  <c r="BH208" i="3"/>
  <c r="BG208" i="3"/>
  <c r="BF208" i="3"/>
  <c r="T208" i="3"/>
  <c r="R208" i="3"/>
  <c r="P208" i="3"/>
  <c r="BI207" i="3"/>
  <c r="BH207" i="3"/>
  <c r="BG207" i="3"/>
  <c r="BF207" i="3"/>
  <c r="T207" i="3"/>
  <c r="R207" i="3"/>
  <c r="P207" i="3"/>
  <c r="BI206" i="3"/>
  <c r="BH206" i="3"/>
  <c r="BG206" i="3"/>
  <c r="BF206" i="3"/>
  <c r="T206" i="3"/>
  <c r="R206" i="3"/>
  <c r="P206" i="3"/>
  <c r="BI205" i="3"/>
  <c r="BH205" i="3"/>
  <c r="BG205" i="3"/>
  <c r="BF205" i="3"/>
  <c r="T205" i="3"/>
  <c r="R205" i="3"/>
  <c r="P205" i="3"/>
  <c r="BI204" i="3"/>
  <c r="BH204" i="3"/>
  <c r="BG204" i="3"/>
  <c r="BF204" i="3"/>
  <c r="T204" i="3"/>
  <c r="R204" i="3"/>
  <c r="P204" i="3"/>
  <c r="BI203" i="3"/>
  <c r="BH203" i="3"/>
  <c r="BG203" i="3"/>
  <c r="BF203" i="3"/>
  <c r="T203" i="3"/>
  <c r="R203" i="3"/>
  <c r="P203" i="3"/>
  <c r="BI202" i="3"/>
  <c r="BH202" i="3"/>
  <c r="BG202" i="3"/>
  <c r="BF202" i="3"/>
  <c r="T202" i="3"/>
  <c r="R202" i="3"/>
  <c r="P202" i="3"/>
  <c r="BI201" i="3"/>
  <c r="BH201" i="3"/>
  <c r="BG201" i="3"/>
  <c r="BF201" i="3"/>
  <c r="T201" i="3"/>
  <c r="R201" i="3"/>
  <c r="P201" i="3"/>
  <c r="BI199" i="3"/>
  <c r="BH199" i="3"/>
  <c r="BG199" i="3"/>
  <c r="BF199" i="3"/>
  <c r="T199" i="3"/>
  <c r="T198" i="3" s="1"/>
  <c r="R199" i="3"/>
  <c r="R198" i="3"/>
  <c r="P199" i="3"/>
  <c r="P198" i="3"/>
  <c r="BI196" i="3"/>
  <c r="BH196" i="3"/>
  <c r="BG196" i="3"/>
  <c r="BF196" i="3"/>
  <c r="T196" i="3"/>
  <c r="T195" i="3"/>
  <c r="R196" i="3"/>
  <c r="R195" i="3"/>
  <c r="P196" i="3"/>
  <c r="P195" i="3" s="1"/>
  <c r="BI194" i="3"/>
  <c r="BH194" i="3"/>
  <c r="BG194" i="3"/>
  <c r="BF194" i="3"/>
  <c r="T194" i="3"/>
  <c r="R194" i="3"/>
  <c r="P194" i="3"/>
  <c r="BI193" i="3"/>
  <c r="BH193" i="3"/>
  <c r="BG193" i="3"/>
  <c r="BF193" i="3"/>
  <c r="T193" i="3"/>
  <c r="R193" i="3"/>
  <c r="P193" i="3"/>
  <c r="BI192" i="3"/>
  <c r="BH192" i="3"/>
  <c r="BG192" i="3"/>
  <c r="BF192" i="3"/>
  <c r="T192" i="3"/>
  <c r="R192" i="3"/>
  <c r="P192" i="3"/>
  <c r="BI191" i="3"/>
  <c r="BH191" i="3"/>
  <c r="BG191" i="3"/>
  <c r="BF191" i="3"/>
  <c r="T191" i="3"/>
  <c r="R191" i="3"/>
  <c r="P191" i="3"/>
  <c r="BI189" i="3"/>
  <c r="BH189" i="3"/>
  <c r="BG189" i="3"/>
  <c r="BF189" i="3"/>
  <c r="T189" i="3"/>
  <c r="R189" i="3"/>
  <c r="P189" i="3"/>
  <c r="BI188" i="3"/>
  <c r="BH188" i="3"/>
  <c r="BG188" i="3"/>
  <c r="BF188" i="3"/>
  <c r="T188" i="3"/>
  <c r="R188" i="3"/>
  <c r="P188" i="3"/>
  <c r="BI187" i="3"/>
  <c r="BH187" i="3"/>
  <c r="BG187" i="3"/>
  <c r="BF187" i="3"/>
  <c r="T187" i="3"/>
  <c r="R187" i="3"/>
  <c r="P187" i="3"/>
  <c r="BI186" i="3"/>
  <c r="BH186" i="3"/>
  <c r="BG186" i="3"/>
  <c r="BF186" i="3"/>
  <c r="T186" i="3"/>
  <c r="R186" i="3"/>
  <c r="P186" i="3"/>
  <c r="BI184" i="3"/>
  <c r="BH184" i="3"/>
  <c r="BG184" i="3"/>
  <c r="BF184" i="3"/>
  <c r="T184" i="3"/>
  <c r="R184" i="3"/>
  <c r="P184" i="3"/>
  <c r="BI183" i="3"/>
  <c r="BH183" i="3"/>
  <c r="BG183" i="3"/>
  <c r="BF183" i="3"/>
  <c r="T183" i="3"/>
  <c r="R183" i="3"/>
  <c r="P183" i="3"/>
  <c r="BI182" i="3"/>
  <c r="BH182" i="3"/>
  <c r="BG182" i="3"/>
  <c r="BF182" i="3"/>
  <c r="T182" i="3"/>
  <c r="R182" i="3"/>
  <c r="P182" i="3"/>
  <c r="BI181" i="3"/>
  <c r="BH181" i="3"/>
  <c r="BG181" i="3"/>
  <c r="BF181" i="3"/>
  <c r="T181" i="3"/>
  <c r="R181" i="3"/>
  <c r="P181" i="3"/>
  <c r="BI179" i="3"/>
  <c r="BH179" i="3"/>
  <c r="BG179" i="3"/>
  <c r="BF179" i="3"/>
  <c r="T179" i="3"/>
  <c r="R179" i="3"/>
  <c r="P179" i="3"/>
  <c r="BI178" i="3"/>
  <c r="BH178" i="3"/>
  <c r="BG178" i="3"/>
  <c r="BF178" i="3"/>
  <c r="T178" i="3"/>
  <c r="R178" i="3"/>
  <c r="P178" i="3"/>
  <c r="BI177" i="3"/>
  <c r="BH177" i="3"/>
  <c r="BG177" i="3"/>
  <c r="BF177" i="3"/>
  <c r="T177" i="3"/>
  <c r="R177" i="3"/>
  <c r="P177" i="3"/>
  <c r="BI176" i="3"/>
  <c r="BH176" i="3"/>
  <c r="BG176" i="3"/>
  <c r="BF176" i="3"/>
  <c r="T176" i="3"/>
  <c r="R176" i="3"/>
  <c r="P176" i="3"/>
  <c r="BI174" i="3"/>
  <c r="BH174" i="3"/>
  <c r="BG174" i="3"/>
  <c r="BF174" i="3"/>
  <c r="T174" i="3"/>
  <c r="R174" i="3"/>
  <c r="P174" i="3"/>
  <c r="BI173" i="3"/>
  <c r="BH173" i="3"/>
  <c r="BG173" i="3"/>
  <c r="BF173" i="3"/>
  <c r="T173" i="3"/>
  <c r="R173" i="3"/>
  <c r="P173" i="3"/>
  <c r="BI172" i="3"/>
  <c r="BH172" i="3"/>
  <c r="BG172" i="3"/>
  <c r="BF172" i="3"/>
  <c r="T172" i="3"/>
  <c r="R172" i="3"/>
  <c r="P172" i="3"/>
  <c r="BI171" i="3"/>
  <c r="BH171" i="3"/>
  <c r="BG171" i="3"/>
  <c r="BF171" i="3"/>
  <c r="T171" i="3"/>
  <c r="R171" i="3"/>
  <c r="P171" i="3"/>
  <c r="BI170" i="3"/>
  <c r="BH170" i="3"/>
  <c r="BG170" i="3"/>
  <c r="BF170" i="3"/>
  <c r="T170" i="3"/>
  <c r="R170" i="3"/>
  <c r="P170" i="3"/>
  <c r="BI169" i="3"/>
  <c r="BH169" i="3"/>
  <c r="BG169" i="3"/>
  <c r="BF169" i="3"/>
  <c r="T169" i="3"/>
  <c r="R169" i="3"/>
  <c r="P169" i="3"/>
  <c r="BI168" i="3"/>
  <c r="BH168" i="3"/>
  <c r="BG168" i="3"/>
  <c r="BF168" i="3"/>
  <c r="T168" i="3"/>
  <c r="R168" i="3"/>
  <c r="P168" i="3"/>
  <c r="BI167" i="3"/>
  <c r="BH167" i="3"/>
  <c r="BG167" i="3"/>
  <c r="BF167" i="3"/>
  <c r="T167" i="3"/>
  <c r="R167" i="3"/>
  <c r="P167" i="3"/>
  <c r="BI166" i="3"/>
  <c r="BH166" i="3"/>
  <c r="BG166" i="3"/>
  <c r="BF166" i="3"/>
  <c r="T166" i="3"/>
  <c r="R166" i="3"/>
  <c r="P166" i="3"/>
  <c r="BI165" i="3"/>
  <c r="BH165" i="3"/>
  <c r="BG165" i="3"/>
  <c r="BF165" i="3"/>
  <c r="T165" i="3"/>
  <c r="R165" i="3"/>
  <c r="P165" i="3"/>
  <c r="BI163" i="3"/>
  <c r="BH163" i="3"/>
  <c r="BG163" i="3"/>
  <c r="BF163" i="3"/>
  <c r="T163" i="3"/>
  <c r="R163" i="3"/>
  <c r="P163" i="3"/>
  <c r="BI162" i="3"/>
  <c r="BH162" i="3"/>
  <c r="BG162" i="3"/>
  <c r="BF162" i="3"/>
  <c r="T162" i="3"/>
  <c r="R162" i="3"/>
  <c r="P162" i="3"/>
  <c r="BI161" i="3"/>
  <c r="BH161" i="3"/>
  <c r="BG161" i="3"/>
  <c r="BF161" i="3"/>
  <c r="T161" i="3"/>
  <c r="R161" i="3"/>
  <c r="P161" i="3"/>
  <c r="BI160" i="3"/>
  <c r="BH160" i="3"/>
  <c r="BG160" i="3"/>
  <c r="BF160" i="3"/>
  <c r="T160" i="3"/>
  <c r="R160" i="3"/>
  <c r="P160" i="3"/>
  <c r="BI159" i="3"/>
  <c r="BH159" i="3"/>
  <c r="BG159" i="3"/>
  <c r="BF159" i="3"/>
  <c r="T159" i="3"/>
  <c r="R159" i="3"/>
  <c r="P159" i="3"/>
  <c r="BI158" i="3"/>
  <c r="BH158" i="3"/>
  <c r="BG158" i="3"/>
  <c r="BF158" i="3"/>
  <c r="T158" i="3"/>
  <c r="R158" i="3"/>
  <c r="P158" i="3"/>
  <c r="BI157" i="3"/>
  <c r="BH157" i="3"/>
  <c r="BG157" i="3"/>
  <c r="BF157" i="3"/>
  <c r="T157" i="3"/>
  <c r="R157" i="3"/>
  <c r="P157" i="3"/>
  <c r="BI156" i="3"/>
  <c r="BH156" i="3"/>
  <c r="BG156" i="3"/>
  <c r="BF156" i="3"/>
  <c r="T156" i="3"/>
  <c r="R156" i="3"/>
  <c r="P156" i="3"/>
  <c r="BI155" i="3"/>
  <c r="BH155" i="3"/>
  <c r="BG155" i="3"/>
  <c r="BF155" i="3"/>
  <c r="T155" i="3"/>
  <c r="R155" i="3"/>
  <c r="P155" i="3"/>
  <c r="BI154" i="3"/>
  <c r="BH154" i="3"/>
  <c r="BG154" i="3"/>
  <c r="BF154" i="3"/>
  <c r="T154" i="3"/>
  <c r="R154" i="3"/>
  <c r="P154" i="3"/>
  <c r="BI153" i="3"/>
  <c r="BH153" i="3"/>
  <c r="BG153" i="3"/>
  <c r="BF153" i="3"/>
  <c r="T153" i="3"/>
  <c r="R153" i="3"/>
  <c r="P153" i="3"/>
  <c r="BI152" i="3"/>
  <c r="BH152" i="3"/>
  <c r="BG152" i="3"/>
  <c r="BF152" i="3"/>
  <c r="T152" i="3"/>
  <c r="R152" i="3"/>
  <c r="P152" i="3"/>
  <c r="BI151" i="3"/>
  <c r="BH151" i="3"/>
  <c r="BG151" i="3"/>
  <c r="BF151" i="3"/>
  <c r="T151" i="3"/>
  <c r="R151" i="3"/>
  <c r="P151" i="3"/>
  <c r="BI149" i="3"/>
  <c r="BH149" i="3"/>
  <c r="BG149" i="3"/>
  <c r="BF149" i="3"/>
  <c r="T149" i="3"/>
  <c r="T148" i="3"/>
  <c r="R149" i="3"/>
  <c r="R148" i="3" s="1"/>
  <c r="P149" i="3"/>
  <c r="P148" i="3" s="1"/>
  <c r="BI147" i="3"/>
  <c r="BH147" i="3"/>
  <c r="BG147" i="3"/>
  <c r="BF147" i="3"/>
  <c r="T147" i="3"/>
  <c r="T146" i="3" s="1"/>
  <c r="R147" i="3"/>
  <c r="R146" i="3" s="1"/>
  <c r="P147" i="3"/>
  <c r="P146" i="3"/>
  <c r="BI145" i="3"/>
  <c r="BH145" i="3"/>
  <c r="BG145" i="3"/>
  <c r="BF145" i="3"/>
  <c r="T145" i="3"/>
  <c r="R145" i="3"/>
  <c r="P145" i="3"/>
  <c r="BI144" i="3"/>
  <c r="BH144" i="3"/>
  <c r="BG144" i="3"/>
  <c r="BF144" i="3"/>
  <c r="T144" i="3"/>
  <c r="R144" i="3"/>
  <c r="P144" i="3"/>
  <c r="BI142" i="3"/>
  <c r="BH142" i="3"/>
  <c r="BG142" i="3"/>
  <c r="BF142" i="3"/>
  <c r="T142" i="3"/>
  <c r="R142" i="3"/>
  <c r="P142" i="3"/>
  <c r="BI141" i="3"/>
  <c r="BH141" i="3"/>
  <c r="BG141" i="3"/>
  <c r="BF141" i="3"/>
  <c r="T141" i="3"/>
  <c r="R141" i="3"/>
  <c r="P141" i="3"/>
  <c r="BI139" i="3"/>
  <c r="BH139" i="3"/>
  <c r="BG139" i="3"/>
  <c r="BF139" i="3"/>
  <c r="T139" i="3"/>
  <c r="T138" i="3"/>
  <c r="R139" i="3"/>
  <c r="R138" i="3" s="1"/>
  <c r="P139" i="3"/>
  <c r="P138" i="3" s="1"/>
  <c r="BI137" i="3"/>
  <c r="BH137" i="3"/>
  <c r="BG137" i="3"/>
  <c r="BF137" i="3"/>
  <c r="T137" i="3"/>
  <c r="R137" i="3"/>
  <c r="P137" i="3"/>
  <c r="BI136" i="3"/>
  <c r="BH136" i="3"/>
  <c r="BG136" i="3"/>
  <c r="BF136" i="3"/>
  <c r="T136" i="3"/>
  <c r="R136" i="3"/>
  <c r="P136" i="3"/>
  <c r="BI135" i="3"/>
  <c r="BH135" i="3"/>
  <c r="BG135" i="3"/>
  <c r="BF135" i="3"/>
  <c r="T135" i="3"/>
  <c r="R135" i="3"/>
  <c r="P135" i="3"/>
  <c r="BI134" i="3"/>
  <c r="BH134" i="3"/>
  <c r="BG134" i="3"/>
  <c r="BF134" i="3"/>
  <c r="T134" i="3"/>
  <c r="R134" i="3"/>
  <c r="P134" i="3"/>
  <c r="BI132" i="3"/>
  <c r="BH132" i="3"/>
  <c r="BG132" i="3"/>
  <c r="BF132" i="3"/>
  <c r="T132" i="3"/>
  <c r="R132" i="3"/>
  <c r="P132" i="3"/>
  <c r="BI131" i="3"/>
  <c r="BH131" i="3"/>
  <c r="BG131" i="3"/>
  <c r="BF131" i="3"/>
  <c r="T131" i="3"/>
  <c r="R131" i="3"/>
  <c r="P131" i="3"/>
  <c r="BI129" i="3"/>
  <c r="BH129" i="3"/>
  <c r="BG129" i="3"/>
  <c r="BF129" i="3"/>
  <c r="T129" i="3"/>
  <c r="R129" i="3"/>
  <c r="P129" i="3"/>
  <c r="BI128" i="3"/>
  <c r="BH128" i="3"/>
  <c r="BG128" i="3"/>
  <c r="BF128" i="3"/>
  <c r="T128" i="3"/>
  <c r="R128" i="3"/>
  <c r="P128" i="3"/>
  <c r="BI127" i="3"/>
  <c r="BH127" i="3"/>
  <c r="BG127" i="3"/>
  <c r="BF127" i="3"/>
  <c r="T127" i="3"/>
  <c r="R127" i="3"/>
  <c r="P127" i="3"/>
  <c r="BI126" i="3"/>
  <c r="BH126" i="3"/>
  <c r="BG126" i="3"/>
  <c r="BF126" i="3"/>
  <c r="T126" i="3"/>
  <c r="R126" i="3"/>
  <c r="P126" i="3"/>
  <c r="BI124" i="3"/>
  <c r="BH124" i="3"/>
  <c r="BG124" i="3"/>
  <c r="BF124" i="3"/>
  <c r="T124" i="3"/>
  <c r="R124" i="3"/>
  <c r="P124" i="3"/>
  <c r="BI123" i="3"/>
  <c r="BH123" i="3"/>
  <c r="BG123" i="3"/>
  <c r="BF123" i="3"/>
  <c r="T123" i="3"/>
  <c r="R123" i="3"/>
  <c r="P123" i="3"/>
  <c r="BI122" i="3"/>
  <c r="BH122" i="3"/>
  <c r="BG122" i="3"/>
  <c r="BF122" i="3"/>
  <c r="T122" i="3"/>
  <c r="R122" i="3"/>
  <c r="P122" i="3"/>
  <c r="BI121" i="3"/>
  <c r="BH121" i="3"/>
  <c r="BG121" i="3"/>
  <c r="BF121" i="3"/>
  <c r="T121" i="3"/>
  <c r="R121" i="3"/>
  <c r="P121" i="3"/>
  <c r="BI120" i="3"/>
  <c r="BH120" i="3"/>
  <c r="BG120" i="3"/>
  <c r="BF120" i="3"/>
  <c r="T120" i="3"/>
  <c r="R120" i="3"/>
  <c r="P120" i="3"/>
  <c r="BI119" i="3"/>
  <c r="BH119" i="3"/>
  <c r="BG119" i="3"/>
  <c r="BF119" i="3"/>
  <c r="T119" i="3"/>
  <c r="R119" i="3"/>
  <c r="P119" i="3"/>
  <c r="BI118" i="3"/>
  <c r="BH118" i="3"/>
  <c r="BG118" i="3"/>
  <c r="BF118" i="3"/>
  <c r="T118" i="3"/>
  <c r="R118" i="3"/>
  <c r="P118" i="3"/>
  <c r="BI117" i="3"/>
  <c r="BH117" i="3"/>
  <c r="BG117" i="3"/>
  <c r="BF117" i="3"/>
  <c r="T117" i="3"/>
  <c r="R117" i="3"/>
  <c r="P117" i="3"/>
  <c r="BI115" i="3"/>
  <c r="BH115" i="3"/>
  <c r="BG115" i="3"/>
  <c r="BF115" i="3"/>
  <c r="T115" i="3"/>
  <c r="T114" i="3"/>
  <c r="R115" i="3"/>
  <c r="R114" i="3" s="1"/>
  <c r="P115" i="3"/>
  <c r="P114" i="3" s="1"/>
  <c r="BI113" i="3"/>
  <c r="BH113" i="3"/>
  <c r="BG113" i="3"/>
  <c r="BF113" i="3"/>
  <c r="T113" i="3"/>
  <c r="R113" i="3"/>
  <c r="P113" i="3"/>
  <c r="BI112" i="3"/>
  <c r="BH112" i="3"/>
  <c r="BG112" i="3"/>
  <c r="BF112" i="3"/>
  <c r="T112" i="3"/>
  <c r="R112" i="3"/>
  <c r="P112" i="3"/>
  <c r="F104" i="3"/>
  <c r="E102" i="3"/>
  <c r="F56" i="3"/>
  <c r="E54" i="3"/>
  <c r="J26" i="3"/>
  <c r="E26" i="3"/>
  <c r="J59" i="3" s="1"/>
  <c r="J25" i="3"/>
  <c r="J23" i="3"/>
  <c r="E23" i="3"/>
  <c r="J58" i="3"/>
  <c r="J22" i="3"/>
  <c r="J20" i="3"/>
  <c r="E20" i="3"/>
  <c r="F107" i="3" s="1"/>
  <c r="J19" i="3"/>
  <c r="J17" i="3"/>
  <c r="E17" i="3"/>
  <c r="F106" i="3"/>
  <c r="J16" i="3"/>
  <c r="J14" i="3"/>
  <c r="J104" i="3"/>
  <c r="E7" i="3"/>
  <c r="E98" i="3"/>
  <c r="J39" i="2"/>
  <c r="J38" i="2"/>
  <c r="AY56" i="1"/>
  <c r="J37" i="2"/>
  <c r="AX56" i="1"/>
  <c r="BI761" i="2"/>
  <c r="BH761" i="2"/>
  <c r="BG761" i="2"/>
  <c r="BF761" i="2"/>
  <c r="T761" i="2"/>
  <c r="T760" i="2"/>
  <c r="R761" i="2"/>
  <c r="R760" i="2"/>
  <c r="P761" i="2"/>
  <c r="P760" i="2" s="1"/>
  <c r="BI758" i="2"/>
  <c r="BH758" i="2"/>
  <c r="BG758" i="2"/>
  <c r="BF758" i="2"/>
  <c r="T758" i="2"/>
  <c r="T757" i="2"/>
  <c r="R758" i="2"/>
  <c r="R757" i="2" s="1"/>
  <c r="P758" i="2"/>
  <c r="P757" i="2" s="1"/>
  <c r="P753" i="2" s="1"/>
  <c r="BI755" i="2"/>
  <c r="BH755" i="2"/>
  <c r="BG755" i="2"/>
  <c r="BF755" i="2"/>
  <c r="T755" i="2"/>
  <c r="T754" i="2" s="1"/>
  <c r="T753" i="2" s="1"/>
  <c r="R755" i="2"/>
  <c r="R754" i="2" s="1"/>
  <c r="P755" i="2"/>
  <c r="P754" i="2"/>
  <c r="BI747" i="2"/>
  <c r="BH747" i="2"/>
  <c r="BG747" i="2"/>
  <c r="BF747" i="2"/>
  <c r="T747" i="2"/>
  <c r="T746" i="2"/>
  <c r="R747" i="2"/>
  <c r="R746" i="2"/>
  <c r="P747" i="2"/>
  <c r="P746" i="2"/>
  <c r="BI744" i="2"/>
  <c r="BH744" i="2"/>
  <c r="BG744" i="2"/>
  <c r="BF744" i="2"/>
  <c r="T744" i="2"/>
  <c r="R744" i="2"/>
  <c r="P744" i="2"/>
  <c r="BI737" i="2"/>
  <c r="BH737" i="2"/>
  <c r="BG737" i="2"/>
  <c r="BF737" i="2"/>
  <c r="T737" i="2"/>
  <c r="R737" i="2"/>
  <c r="P737" i="2"/>
  <c r="BI735" i="2"/>
  <c r="BH735" i="2"/>
  <c r="BG735" i="2"/>
  <c r="BF735" i="2"/>
  <c r="T735" i="2"/>
  <c r="R735" i="2"/>
  <c r="P735" i="2"/>
  <c r="BI726" i="2"/>
  <c r="BH726" i="2"/>
  <c r="BG726" i="2"/>
  <c r="BF726" i="2"/>
  <c r="T726" i="2"/>
  <c r="R726" i="2"/>
  <c r="P726" i="2"/>
  <c r="BI724" i="2"/>
  <c r="BH724" i="2"/>
  <c r="BG724" i="2"/>
  <c r="BF724" i="2"/>
  <c r="T724" i="2"/>
  <c r="R724" i="2"/>
  <c r="P724" i="2"/>
  <c r="BI718" i="2"/>
  <c r="BH718" i="2"/>
  <c r="BG718" i="2"/>
  <c r="BF718" i="2"/>
  <c r="T718" i="2"/>
  <c r="R718" i="2"/>
  <c r="P718" i="2"/>
  <c r="BI712" i="2"/>
  <c r="BH712" i="2"/>
  <c r="BG712" i="2"/>
  <c r="BF712" i="2"/>
  <c r="T712" i="2"/>
  <c r="R712" i="2"/>
  <c r="P712" i="2"/>
  <c r="BI706" i="2"/>
  <c r="BH706" i="2"/>
  <c r="BG706" i="2"/>
  <c r="BF706" i="2"/>
  <c r="T706" i="2"/>
  <c r="R706" i="2"/>
  <c r="P706" i="2"/>
  <c r="BI703" i="2"/>
  <c r="BH703" i="2"/>
  <c r="BG703" i="2"/>
  <c r="BF703" i="2"/>
  <c r="T703" i="2"/>
  <c r="R703" i="2"/>
  <c r="P703" i="2"/>
  <c r="BI700" i="2"/>
  <c r="BH700" i="2"/>
  <c r="BG700" i="2"/>
  <c r="BF700" i="2"/>
  <c r="T700" i="2"/>
  <c r="R700" i="2"/>
  <c r="P700" i="2"/>
  <c r="BI697" i="2"/>
  <c r="BH697" i="2"/>
  <c r="BG697" i="2"/>
  <c r="BF697" i="2"/>
  <c r="T697" i="2"/>
  <c r="R697" i="2"/>
  <c r="P697" i="2"/>
  <c r="BI694" i="2"/>
  <c r="BH694" i="2"/>
  <c r="BG694" i="2"/>
  <c r="BF694" i="2"/>
  <c r="T694" i="2"/>
  <c r="R694" i="2"/>
  <c r="P694" i="2"/>
  <c r="BI687" i="2"/>
  <c r="BH687" i="2"/>
  <c r="BG687" i="2"/>
  <c r="BF687" i="2"/>
  <c r="T687" i="2"/>
  <c r="R687" i="2"/>
  <c r="P687" i="2"/>
  <c r="BI685" i="2"/>
  <c r="BH685" i="2"/>
  <c r="BG685" i="2"/>
  <c r="BF685" i="2"/>
  <c r="T685" i="2"/>
  <c r="R685" i="2"/>
  <c r="P685" i="2"/>
  <c r="BI678" i="2"/>
  <c r="BH678" i="2"/>
  <c r="BG678" i="2"/>
  <c r="BF678" i="2"/>
  <c r="T678" i="2"/>
  <c r="R678" i="2"/>
  <c r="P678" i="2"/>
  <c r="BI675" i="2"/>
  <c r="BH675" i="2"/>
  <c r="BG675" i="2"/>
  <c r="BF675" i="2"/>
  <c r="T675" i="2"/>
  <c r="R675" i="2"/>
  <c r="P675" i="2"/>
  <c r="BI672" i="2"/>
  <c r="BH672" i="2"/>
  <c r="BG672" i="2"/>
  <c r="BF672" i="2"/>
  <c r="T672" i="2"/>
  <c r="R672" i="2"/>
  <c r="P672" i="2"/>
  <c r="BI669" i="2"/>
  <c r="BH669" i="2"/>
  <c r="BG669" i="2"/>
  <c r="BF669" i="2"/>
  <c r="T669" i="2"/>
  <c r="R669" i="2"/>
  <c r="P669" i="2"/>
  <c r="BI662" i="2"/>
  <c r="BH662" i="2"/>
  <c r="BG662" i="2"/>
  <c r="BF662" i="2"/>
  <c r="T662" i="2"/>
  <c r="R662" i="2"/>
  <c r="P662" i="2"/>
  <c r="BI659" i="2"/>
  <c r="BH659" i="2"/>
  <c r="BG659" i="2"/>
  <c r="BF659" i="2"/>
  <c r="T659" i="2"/>
  <c r="R659" i="2"/>
  <c r="P659" i="2"/>
  <c r="BI652" i="2"/>
  <c r="BH652" i="2"/>
  <c r="BG652" i="2"/>
  <c r="BF652" i="2"/>
  <c r="T652" i="2"/>
  <c r="R652" i="2"/>
  <c r="P652" i="2"/>
  <c r="BI649" i="2"/>
  <c r="BH649" i="2"/>
  <c r="BG649" i="2"/>
  <c r="BF649" i="2"/>
  <c r="T649" i="2"/>
  <c r="R649" i="2"/>
  <c r="P649" i="2"/>
  <c r="BI646" i="2"/>
  <c r="BH646" i="2"/>
  <c r="BG646" i="2"/>
  <c r="BF646" i="2"/>
  <c r="T646" i="2"/>
  <c r="R646" i="2"/>
  <c r="P646" i="2"/>
  <c r="BI644" i="2"/>
  <c r="BH644" i="2"/>
  <c r="BG644" i="2"/>
  <c r="BF644" i="2"/>
  <c r="T644" i="2"/>
  <c r="R644" i="2"/>
  <c r="P644" i="2"/>
  <c r="BI643" i="2"/>
  <c r="BH643" i="2"/>
  <c r="BG643" i="2"/>
  <c r="BF643" i="2"/>
  <c r="T643" i="2"/>
  <c r="R643" i="2"/>
  <c r="P643" i="2"/>
  <c r="BI641" i="2"/>
  <c r="BH641" i="2"/>
  <c r="BG641" i="2"/>
  <c r="BF641" i="2"/>
  <c r="T641" i="2"/>
  <c r="R641" i="2"/>
  <c r="P641" i="2"/>
  <c r="BI639" i="2"/>
  <c r="BH639" i="2"/>
  <c r="BG639" i="2"/>
  <c r="BF639" i="2"/>
  <c r="T639" i="2"/>
  <c r="R639" i="2"/>
  <c r="P639" i="2"/>
  <c r="BI637" i="2"/>
  <c r="BH637" i="2"/>
  <c r="BG637" i="2"/>
  <c r="BF637" i="2"/>
  <c r="T637" i="2"/>
  <c r="R637" i="2"/>
  <c r="P637" i="2"/>
  <c r="BI635" i="2"/>
  <c r="BH635" i="2"/>
  <c r="BG635" i="2"/>
  <c r="BF635" i="2"/>
  <c r="T635" i="2"/>
  <c r="R635" i="2"/>
  <c r="P635" i="2"/>
  <c r="BI633" i="2"/>
  <c r="BH633" i="2"/>
  <c r="BG633" i="2"/>
  <c r="BF633" i="2"/>
  <c r="T633" i="2"/>
  <c r="R633" i="2"/>
  <c r="P633" i="2"/>
  <c r="BI628" i="2"/>
  <c r="BH628" i="2"/>
  <c r="BG628" i="2"/>
  <c r="BF628" i="2"/>
  <c r="T628" i="2"/>
  <c r="R628" i="2"/>
  <c r="P628" i="2"/>
  <c r="BI626" i="2"/>
  <c r="BH626" i="2"/>
  <c r="BG626" i="2"/>
  <c r="BF626" i="2"/>
  <c r="T626" i="2"/>
  <c r="R626" i="2"/>
  <c r="P626" i="2"/>
  <c r="BI624" i="2"/>
  <c r="BH624" i="2"/>
  <c r="BG624" i="2"/>
  <c r="BF624" i="2"/>
  <c r="T624" i="2"/>
  <c r="R624" i="2"/>
  <c r="P624" i="2"/>
  <c r="BI623" i="2"/>
  <c r="BH623" i="2"/>
  <c r="BG623" i="2"/>
  <c r="BF623" i="2"/>
  <c r="T623" i="2"/>
  <c r="R623" i="2"/>
  <c r="P623" i="2"/>
  <c r="BI622" i="2"/>
  <c r="BH622" i="2"/>
  <c r="BG622" i="2"/>
  <c r="BF622" i="2"/>
  <c r="T622" i="2"/>
  <c r="R622" i="2"/>
  <c r="P622" i="2"/>
  <c r="BI621" i="2"/>
  <c r="BH621" i="2"/>
  <c r="BG621" i="2"/>
  <c r="BF621" i="2"/>
  <c r="T621" i="2"/>
  <c r="R621" i="2"/>
  <c r="P621" i="2"/>
  <c r="BI620" i="2"/>
  <c r="BH620" i="2"/>
  <c r="BG620" i="2"/>
  <c r="BF620" i="2"/>
  <c r="T620" i="2"/>
  <c r="R620" i="2"/>
  <c r="P620" i="2"/>
  <c r="BI619" i="2"/>
  <c r="BH619" i="2"/>
  <c r="BG619" i="2"/>
  <c r="BF619" i="2"/>
  <c r="T619" i="2"/>
  <c r="R619" i="2"/>
  <c r="P619" i="2"/>
  <c r="BI618" i="2"/>
  <c r="BH618" i="2"/>
  <c r="BG618" i="2"/>
  <c r="BF618" i="2"/>
  <c r="T618" i="2"/>
  <c r="R618" i="2"/>
  <c r="P618" i="2"/>
  <c r="BI616" i="2"/>
  <c r="BH616" i="2"/>
  <c r="BG616" i="2"/>
  <c r="BF616" i="2"/>
  <c r="T616" i="2"/>
  <c r="R616" i="2"/>
  <c r="P616" i="2"/>
  <c r="BI615" i="2"/>
  <c r="BH615" i="2"/>
  <c r="BG615" i="2"/>
  <c r="BF615" i="2"/>
  <c r="T615" i="2"/>
  <c r="R615" i="2"/>
  <c r="P615" i="2"/>
  <c r="BI612" i="2"/>
  <c r="BH612" i="2"/>
  <c r="BG612" i="2"/>
  <c r="BF612" i="2"/>
  <c r="T612" i="2"/>
  <c r="R612" i="2"/>
  <c r="P612" i="2"/>
  <c r="BI609" i="2"/>
  <c r="BH609" i="2"/>
  <c r="BG609" i="2"/>
  <c r="BF609" i="2"/>
  <c r="T609" i="2"/>
  <c r="R609" i="2"/>
  <c r="P609" i="2"/>
  <c r="BI607" i="2"/>
  <c r="BH607" i="2"/>
  <c r="BG607" i="2"/>
  <c r="BF607" i="2"/>
  <c r="T607" i="2"/>
  <c r="R607" i="2"/>
  <c r="P607" i="2"/>
  <c r="BI601" i="2"/>
  <c r="BH601" i="2"/>
  <c r="BG601" i="2"/>
  <c r="BF601" i="2"/>
  <c r="T601" i="2"/>
  <c r="R601" i="2"/>
  <c r="P601" i="2"/>
  <c r="BI599" i="2"/>
  <c r="BH599" i="2"/>
  <c r="BG599" i="2"/>
  <c r="BF599" i="2"/>
  <c r="T599" i="2"/>
  <c r="R599" i="2"/>
  <c r="P599" i="2"/>
  <c r="BI592" i="2"/>
  <c r="BH592" i="2"/>
  <c r="BG592" i="2"/>
  <c r="BF592" i="2"/>
  <c r="T592" i="2"/>
  <c r="R592" i="2"/>
  <c r="P592" i="2"/>
  <c r="BI590" i="2"/>
  <c r="BH590" i="2"/>
  <c r="BG590" i="2"/>
  <c r="BF590" i="2"/>
  <c r="T590" i="2"/>
  <c r="R590" i="2"/>
  <c r="P590" i="2"/>
  <c r="BI588" i="2"/>
  <c r="BH588" i="2"/>
  <c r="BG588" i="2"/>
  <c r="BF588" i="2"/>
  <c r="T588" i="2"/>
  <c r="R588" i="2"/>
  <c r="P588" i="2"/>
  <c r="BI587" i="2"/>
  <c r="BH587" i="2"/>
  <c r="BG587" i="2"/>
  <c r="BF587" i="2"/>
  <c r="T587" i="2"/>
  <c r="R587" i="2"/>
  <c r="P587" i="2"/>
  <c r="BI585" i="2"/>
  <c r="BH585" i="2"/>
  <c r="BG585" i="2"/>
  <c r="BF585" i="2"/>
  <c r="T585" i="2"/>
  <c r="R585" i="2"/>
  <c r="P585" i="2"/>
  <c r="BI583" i="2"/>
  <c r="BH583" i="2"/>
  <c r="BG583" i="2"/>
  <c r="BF583" i="2"/>
  <c r="T583" i="2"/>
  <c r="R583" i="2"/>
  <c r="P583" i="2"/>
  <c r="BI581" i="2"/>
  <c r="BH581" i="2"/>
  <c r="BG581" i="2"/>
  <c r="BF581" i="2"/>
  <c r="T581" i="2"/>
  <c r="R581" i="2"/>
  <c r="P581" i="2"/>
  <c r="BI579" i="2"/>
  <c r="BH579" i="2"/>
  <c r="BG579" i="2"/>
  <c r="BF579" i="2"/>
  <c r="T579" i="2"/>
  <c r="R579" i="2"/>
  <c r="P579" i="2"/>
  <c r="BI577" i="2"/>
  <c r="BH577" i="2"/>
  <c r="BG577" i="2"/>
  <c r="BF577" i="2"/>
  <c r="T577" i="2"/>
  <c r="R577" i="2"/>
  <c r="P577" i="2"/>
  <c r="BI574" i="2"/>
  <c r="BH574" i="2"/>
  <c r="BG574" i="2"/>
  <c r="BF574" i="2"/>
  <c r="T574" i="2"/>
  <c r="R574" i="2"/>
  <c r="P574" i="2"/>
  <c r="BI572" i="2"/>
  <c r="BH572" i="2"/>
  <c r="BG572" i="2"/>
  <c r="BF572" i="2"/>
  <c r="T572" i="2"/>
  <c r="R572" i="2"/>
  <c r="P572" i="2"/>
  <c r="BI569" i="2"/>
  <c r="BH569" i="2"/>
  <c r="BG569" i="2"/>
  <c r="BF569" i="2"/>
  <c r="T569" i="2"/>
  <c r="R569" i="2"/>
  <c r="P569" i="2"/>
  <c r="BI567" i="2"/>
  <c r="BH567" i="2"/>
  <c r="BG567" i="2"/>
  <c r="BF567" i="2"/>
  <c r="T567" i="2"/>
  <c r="R567" i="2"/>
  <c r="P567" i="2"/>
  <c r="BI564" i="2"/>
  <c r="BH564" i="2"/>
  <c r="BG564" i="2"/>
  <c r="BF564" i="2"/>
  <c r="T564" i="2"/>
  <c r="R564" i="2"/>
  <c r="P564" i="2"/>
  <c r="BI562" i="2"/>
  <c r="BH562" i="2"/>
  <c r="BG562" i="2"/>
  <c r="BF562" i="2"/>
  <c r="T562" i="2"/>
  <c r="R562" i="2"/>
  <c r="P562" i="2"/>
  <c r="BI559" i="2"/>
  <c r="BH559" i="2"/>
  <c r="BG559" i="2"/>
  <c r="BF559" i="2"/>
  <c r="T559" i="2"/>
  <c r="R559" i="2"/>
  <c r="P559" i="2"/>
  <c r="BI556" i="2"/>
  <c r="BH556" i="2"/>
  <c r="BG556" i="2"/>
  <c r="BF556" i="2"/>
  <c r="T556" i="2"/>
  <c r="R556" i="2"/>
  <c r="P556" i="2"/>
  <c r="BI551" i="2"/>
  <c r="BH551" i="2"/>
  <c r="BG551" i="2"/>
  <c r="BF551" i="2"/>
  <c r="T551" i="2"/>
  <c r="R551" i="2"/>
  <c r="P551" i="2"/>
  <c r="BI548" i="2"/>
  <c r="BH548" i="2"/>
  <c r="BG548" i="2"/>
  <c r="BF548" i="2"/>
  <c r="T548" i="2"/>
  <c r="R548" i="2"/>
  <c r="P548" i="2"/>
  <c r="BI545" i="2"/>
  <c r="BH545" i="2"/>
  <c r="BG545" i="2"/>
  <c r="BF545" i="2"/>
  <c r="T545" i="2"/>
  <c r="R545" i="2"/>
  <c r="P545" i="2"/>
  <c r="BI538" i="2"/>
  <c r="BH538" i="2"/>
  <c r="BG538" i="2"/>
  <c r="BF538" i="2"/>
  <c r="T538" i="2"/>
  <c r="R538" i="2"/>
  <c r="P538" i="2"/>
  <c r="BI535" i="2"/>
  <c r="BH535" i="2"/>
  <c r="BG535" i="2"/>
  <c r="BF535" i="2"/>
  <c r="T535" i="2"/>
  <c r="R535" i="2"/>
  <c r="P535" i="2"/>
  <c r="BI532" i="2"/>
  <c r="BH532" i="2"/>
  <c r="BG532" i="2"/>
  <c r="BF532" i="2"/>
  <c r="T532" i="2"/>
  <c r="R532" i="2"/>
  <c r="P532" i="2"/>
  <c r="BI529" i="2"/>
  <c r="BH529" i="2"/>
  <c r="BG529" i="2"/>
  <c r="BF529" i="2"/>
  <c r="T529" i="2"/>
  <c r="R529" i="2"/>
  <c r="P529" i="2"/>
  <c r="BI526" i="2"/>
  <c r="BH526" i="2"/>
  <c r="BG526" i="2"/>
  <c r="BF526" i="2"/>
  <c r="T526" i="2"/>
  <c r="R526" i="2"/>
  <c r="P526" i="2"/>
  <c r="BI523" i="2"/>
  <c r="BH523" i="2"/>
  <c r="BG523" i="2"/>
  <c r="BF523" i="2"/>
  <c r="T523" i="2"/>
  <c r="R523" i="2"/>
  <c r="P523" i="2"/>
  <c r="BI521" i="2"/>
  <c r="BH521" i="2"/>
  <c r="BG521" i="2"/>
  <c r="BF521" i="2"/>
  <c r="T521" i="2"/>
  <c r="R521" i="2"/>
  <c r="P521" i="2"/>
  <c r="BI519" i="2"/>
  <c r="BH519" i="2"/>
  <c r="BG519" i="2"/>
  <c r="BF519" i="2"/>
  <c r="T519" i="2"/>
  <c r="R519" i="2"/>
  <c r="P519" i="2"/>
  <c r="BI508" i="2"/>
  <c r="BH508" i="2"/>
  <c r="BG508" i="2"/>
  <c r="BF508" i="2"/>
  <c r="T508" i="2"/>
  <c r="R508" i="2"/>
  <c r="P508" i="2"/>
  <c r="BI499" i="2"/>
  <c r="BH499" i="2"/>
  <c r="BG499" i="2"/>
  <c r="BF499" i="2"/>
  <c r="T499" i="2"/>
  <c r="R499" i="2"/>
  <c r="P499" i="2"/>
  <c r="BI487" i="2"/>
  <c r="BH487" i="2"/>
  <c r="BG487" i="2"/>
  <c r="BF487" i="2"/>
  <c r="T487" i="2"/>
  <c r="R487" i="2"/>
  <c r="P487" i="2"/>
  <c r="BI484" i="2"/>
  <c r="BH484" i="2"/>
  <c r="BG484" i="2"/>
  <c r="BF484" i="2"/>
  <c r="T484" i="2"/>
  <c r="R484" i="2"/>
  <c r="P484" i="2"/>
  <c r="BI482" i="2"/>
  <c r="BH482" i="2"/>
  <c r="BG482" i="2"/>
  <c r="BF482" i="2"/>
  <c r="T482" i="2"/>
  <c r="R482" i="2"/>
  <c r="P482" i="2"/>
  <c r="BI479" i="2"/>
  <c r="BH479" i="2"/>
  <c r="BG479" i="2"/>
  <c r="BF479" i="2"/>
  <c r="T479" i="2"/>
  <c r="R479" i="2"/>
  <c r="P479" i="2"/>
  <c r="BI474" i="2"/>
  <c r="BH474" i="2"/>
  <c r="BG474" i="2"/>
  <c r="BF474" i="2"/>
  <c r="T474" i="2"/>
  <c r="R474" i="2"/>
  <c r="P474" i="2"/>
  <c r="BI468" i="2"/>
  <c r="BH468" i="2"/>
  <c r="BG468" i="2"/>
  <c r="BF468" i="2"/>
  <c r="T468" i="2"/>
  <c r="R468" i="2"/>
  <c r="P468" i="2"/>
  <c r="BI462" i="2"/>
  <c r="BH462" i="2"/>
  <c r="BG462" i="2"/>
  <c r="BF462" i="2"/>
  <c r="T462" i="2"/>
  <c r="R462" i="2"/>
  <c r="P462" i="2"/>
  <c r="BI459" i="2"/>
  <c r="BH459" i="2"/>
  <c r="BG459" i="2"/>
  <c r="BF459" i="2"/>
  <c r="T459" i="2"/>
  <c r="R459" i="2"/>
  <c r="P459" i="2"/>
  <c r="BI453" i="2"/>
  <c r="BH453" i="2"/>
  <c r="BG453" i="2"/>
  <c r="BF453" i="2"/>
  <c r="T453" i="2"/>
  <c r="R453" i="2"/>
  <c r="P453" i="2"/>
  <c r="BI449" i="2"/>
  <c r="BH449" i="2"/>
  <c r="BG449" i="2"/>
  <c r="BF449" i="2"/>
  <c r="T449" i="2"/>
  <c r="R449" i="2"/>
  <c r="P449" i="2"/>
  <c r="BI446" i="2"/>
  <c r="BH446" i="2"/>
  <c r="BG446" i="2"/>
  <c r="BF446" i="2"/>
  <c r="T446" i="2"/>
  <c r="R446" i="2"/>
  <c r="P446" i="2"/>
  <c r="BI444" i="2"/>
  <c r="BH444" i="2"/>
  <c r="BG444" i="2"/>
  <c r="BF444" i="2"/>
  <c r="T444" i="2"/>
  <c r="R444" i="2"/>
  <c r="P444" i="2"/>
  <c r="BI438" i="2"/>
  <c r="BH438" i="2"/>
  <c r="BG438" i="2"/>
  <c r="BF438" i="2"/>
  <c r="T438" i="2"/>
  <c r="R438" i="2"/>
  <c r="P438" i="2"/>
  <c r="BI434" i="2"/>
  <c r="BH434" i="2"/>
  <c r="BG434" i="2"/>
  <c r="BF434" i="2"/>
  <c r="T434" i="2"/>
  <c r="R434" i="2"/>
  <c r="P434" i="2"/>
  <c r="BI430" i="2"/>
  <c r="BH430" i="2"/>
  <c r="BG430" i="2"/>
  <c r="BF430" i="2"/>
  <c r="T430" i="2"/>
  <c r="R430" i="2"/>
  <c r="P430" i="2"/>
  <c r="BI427" i="2"/>
  <c r="BH427" i="2"/>
  <c r="BG427" i="2"/>
  <c r="BF427" i="2"/>
  <c r="T427" i="2"/>
  <c r="R427" i="2"/>
  <c r="P427" i="2"/>
  <c r="BI424" i="2"/>
  <c r="BH424" i="2"/>
  <c r="BG424" i="2"/>
  <c r="BF424" i="2"/>
  <c r="T424" i="2"/>
  <c r="R424" i="2"/>
  <c r="P424" i="2"/>
  <c r="BI418" i="2"/>
  <c r="BH418" i="2"/>
  <c r="BG418" i="2"/>
  <c r="BF418" i="2"/>
  <c r="T418" i="2"/>
  <c r="R418" i="2"/>
  <c r="P418" i="2"/>
  <c r="BI413" i="2"/>
  <c r="BH413" i="2"/>
  <c r="BG413" i="2"/>
  <c r="BF413" i="2"/>
  <c r="T413" i="2"/>
  <c r="R413" i="2"/>
  <c r="P413" i="2"/>
  <c r="BI410" i="2"/>
  <c r="BH410" i="2"/>
  <c r="BG410" i="2"/>
  <c r="BF410" i="2"/>
  <c r="T410" i="2"/>
  <c r="R410" i="2"/>
  <c r="P410" i="2"/>
  <c r="BI407" i="2"/>
  <c r="BH407" i="2"/>
  <c r="BG407" i="2"/>
  <c r="BF407" i="2"/>
  <c r="T407" i="2"/>
  <c r="R407" i="2"/>
  <c r="P407" i="2"/>
  <c r="BI404" i="2"/>
  <c r="BH404" i="2"/>
  <c r="BG404" i="2"/>
  <c r="BF404" i="2"/>
  <c r="T404" i="2"/>
  <c r="R404" i="2"/>
  <c r="P404" i="2"/>
  <c r="BI401" i="2"/>
  <c r="BH401" i="2"/>
  <c r="BG401" i="2"/>
  <c r="BF401" i="2"/>
  <c r="T401" i="2"/>
  <c r="R401" i="2"/>
  <c r="P401" i="2"/>
  <c r="BI394" i="2"/>
  <c r="BH394" i="2"/>
  <c r="BG394" i="2"/>
  <c r="BF394" i="2"/>
  <c r="T394" i="2"/>
  <c r="R394" i="2"/>
  <c r="P394" i="2"/>
  <c r="BI387" i="2"/>
  <c r="BH387" i="2"/>
  <c r="BG387" i="2"/>
  <c r="BF387" i="2"/>
  <c r="T387" i="2"/>
  <c r="R387" i="2"/>
  <c r="P387" i="2"/>
  <c r="BI385" i="2"/>
  <c r="BH385" i="2"/>
  <c r="BG385" i="2"/>
  <c r="BF385" i="2"/>
  <c r="T385" i="2"/>
  <c r="R385" i="2"/>
  <c r="P385" i="2"/>
  <c r="BI382" i="2"/>
  <c r="BH382" i="2"/>
  <c r="BG382" i="2"/>
  <c r="BF382" i="2"/>
  <c r="T382" i="2"/>
  <c r="R382" i="2"/>
  <c r="P382" i="2"/>
  <c r="BI379" i="2"/>
  <c r="BH379" i="2"/>
  <c r="BG379" i="2"/>
  <c r="BF379" i="2"/>
  <c r="T379" i="2"/>
  <c r="R379" i="2"/>
  <c r="P379" i="2"/>
  <c r="BI378" i="2"/>
  <c r="BH378" i="2"/>
  <c r="BG378" i="2"/>
  <c r="BF378" i="2"/>
  <c r="T378" i="2"/>
  <c r="R378" i="2"/>
  <c r="P378" i="2"/>
  <c r="BI377" i="2"/>
  <c r="BH377" i="2"/>
  <c r="BG377" i="2"/>
  <c r="BF377" i="2"/>
  <c r="T377" i="2"/>
  <c r="R377" i="2"/>
  <c r="P377" i="2"/>
  <c r="BI374" i="2"/>
  <c r="BH374" i="2"/>
  <c r="BG374" i="2"/>
  <c r="BF374" i="2"/>
  <c r="T374" i="2"/>
  <c r="R374" i="2"/>
  <c r="P374" i="2"/>
  <c r="BI372" i="2"/>
  <c r="BH372" i="2"/>
  <c r="BG372" i="2"/>
  <c r="BF372" i="2"/>
  <c r="T372" i="2"/>
  <c r="R372" i="2"/>
  <c r="P372" i="2"/>
  <c r="BI368" i="2"/>
  <c r="BH368" i="2"/>
  <c r="BG368" i="2"/>
  <c r="BF368" i="2"/>
  <c r="T368" i="2"/>
  <c r="R368" i="2"/>
  <c r="P368" i="2"/>
  <c r="BI367" i="2"/>
  <c r="BH367" i="2"/>
  <c r="BG367" i="2"/>
  <c r="BF367" i="2"/>
  <c r="T367" i="2"/>
  <c r="R367" i="2"/>
  <c r="P367" i="2"/>
  <c r="BI364" i="2"/>
  <c r="BH364" i="2"/>
  <c r="BG364" i="2"/>
  <c r="BF364" i="2"/>
  <c r="T364" i="2"/>
  <c r="R364" i="2"/>
  <c r="P364" i="2"/>
  <c r="BI362" i="2"/>
  <c r="BH362" i="2"/>
  <c r="BG362" i="2"/>
  <c r="BF362" i="2"/>
  <c r="T362" i="2"/>
  <c r="R362" i="2"/>
  <c r="P362" i="2"/>
  <c r="BI360" i="2"/>
  <c r="BH360" i="2"/>
  <c r="BG360" i="2"/>
  <c r="BF360" i="2"/>
  <c r="T360" i="2"/>
  <c r="R360" i="2"/>
  <c r="P360" i="2"/>
  <c r="BI357" i="2"/>
  <c r="BH357" i="2"/>
  <c r="BG357" i="2"/>
  <c r="BF357" i="2"/>
  <c r="T357" i="2"/>
  <c r="R357" i="2"/>
  <c r="P357" i="2"/>
  <c r="BI355" i="2"/>
  <c r="BH355" i="2"/>
  <c r="BG355" i="2"/>
  <c r="BF355" i="2"/>
  <c r="T355" i="2"/>
  <c r="R355" i="2"/>
  <c r="P355" i="2"/>
  <c r="BI352" i="2"/>
  <c r="BH352" i="2"/>
  <c r="BG352" i="2"/>
  <c r="BF352" i="2"/>
  <c r="T352" i="2"/>
  <c r="R352" i="2"/>
  <c r="P352" i="2"/>
  <c r="BI350" i="2"/>
  <c r="BH350" i="2"/>
  <c r="BG350" i="2"/>
  <c r="BF350" i="2"/>
  <c r="T350" i="2"/>
  <c r="R350" i="2"/>
  <c r="P350" i="2"/>
  <c r="BI346" i="2"/>
  <c r="BH346" i="2"/>
  <c r="BG346" i="2"/>
  <c r="BF346" i="2"/>
  <c r="T346" i="2"/>
  <c r="R346" i="2"/>
  <c r="P346" i="2"/>
  <c r="BI343" i="2"/>
  <c r="BH343" i="2"/>
  <c r="BG343" i="2"/>
  <c r="BF343" i="2"/>
  <c r="T343" i="2"/>
  <c r="R343" i="2"/>
  <c r="P343" i="2"/>
  <c r="BI340" i="2"/>
  <c r="BH340" i="2"/>
  <c r="BG340" i="2"/>
  <c r="BF340" i="2"/>
  <c r="T340" i="2"/>
  <c r="R340" i="2"/>
  <c r="P340" i="2"/>
  <c r="BI337" i="2"/>
  <c r="BH337" i="2"/>
  <c r="BG337" i="2"/>
  <c r="BF337" i="2"/>
  <c r="T337" i="2"/>
  <c r="R337" i="2"/>
  <c r="P337" i="2"/>
  <c r="BI334" i="2"/>
  <c r="BH334" i="2"/>
  <c r="BG334" i="2"/>
  <c r="BF334" i="2"/>
  <c r="T334" i="2"/>
  <c r="R334" i="2"/>
  <c r="P334" i="2"/>
  <c r="BI329" i="2"/>
  <c r="BH329" i="2"/>
  <c r="BG329" i="2"/>
  <c r="BF329" i="2"/>
  <c r="T329" i="2"/>
  <c r="R329" i="2"/>
  <c r="P329" i="2"/>
  <c r="BI326" i="2"/>
  <c r="BH326" i="2"/>
  <c r="BG326" i="2"/>
  <c r="BF326" i="2"/>
  <c r="T326" i="2"/>
  <c r="R326" i="2"/>
  <c r="P326" i="2"/>
  <c r="BI321" i="2"/>
  <c r="BH321" i="2"/>
  <c r="BG321" i="2"/>
  <c r="BF321" i="2"/>
  <c r="T321" i="2"/>
  <c r="R321" i="2"/>
  <c r="P321" i="2"/>
  <c r="BI319" i="2"/>
  <c r="BH319" i="2"/>
  <c r="BG319" i="2"/>
  <c r="BF319" i="2"/>
  <c r="T319" i="2"/>
  <c r="R319" i="2"/>
  <c r="P319" i="2"/>
  <c r="BI316" i="2"/>
  <c r="BH316" i="2"/>
  <c r="BG316" i="2"/>
  <c r="BF316" i="2"/>
  <c r="T316" i="2"/>
  <c r="R316" i="2"/>
  <c r="P316" i="2"/>
  <c r="BI313" i="2"/>
  <c r="BH313" i="2"/>
  <c r="BG313" i="2"/>
  <c r="BF313" i="2"/>
  <c r="T313" i="2"/>
  <c r="R313" i="2"/>
  <c r="P313" i="2"/>
  <c r="BI310" i="2"/>
  <c r="BH310" i="2"/>
  <c r="BG310" i="2"/>
  <c r="BF310" i="2"/>
  <c r="T310" i="2"/>
  <c r="R310" i="2"/>
  <c r="P310" i="2"/>
  <c r="BI308" i="2"/>
  <c r="BH308" i="2"/>
  <c r="BG308" i="2"/>
  <c r="BF308" i="2"/>
  <c r="T308" i="2"/>
  <c r="R308" i="2"/>
  <c r="P308" i="2"/>
  <c r="BI305" i="2"/>
  <c r="BH305" i="2"/>
  <c r="BG305" i="2"/>
  <c r="BF305" i="2"/>
  <c r="T305" i="2"/>
  <c r="R305" i="2"/>
  <c r="P305" i="2"/>
  <c r="BI303" i="2"/>
  <c r="BH303" i="2"/>
  <c r="BG303" i="2"/>
  <c r="BF303" i="2"/>
  <c r="T303" i="2"/>
  <c r="R303" i="2"/>
  <c r="P303" i="2"/>
  <c r="BI301" i="2"/>
  <c r="BH301" i="2"/>
  <c r="BG301" i="2"/>
  <c r="BF301" i="2"/>
  <c r="T301" i="2"/>
  <c r="R301" i="2"/>
  <c r="P301" i="2"/>
  <c r="BI298" i="2"/>
  <c r="BH298" i="2"/>
  <c r="BG298" i="2"/>
  <c r="BF298" i="2"/>
  <c r="T298" i="2"/>
  <c r="R298" i="2"/>
  <c r="P298" i="2"/>
  <c r="BI296" i="2"/>
  <c r="BH296" i="2"/>
  <c r="BG296" i="2"/>
  <c r="BF296" i="2"/>
  <c r="T296" i="2"/>
  <c r="R296" i="2"/>
  <c r="P296" i="2"/>
  <c r="BI293" i="2"/>
  <c r="BH293" i="2"/>
  <c r="BG293" i="2"/>
  <c r="BF293" i="2"/>
  <c r="T293" i="2"/>
  <c r="R293" i="2"/>
  <c r="P293" i="2"/>
  <c r="BI291" i="2"/>
  <c r="BH291" i="2"/>
  <c r="BG291" i="2"/>
  <c r="BF291" i="2"/>
  <c r="T291" i="2"/>
  <c r="R291" i="2"/>
  <c r="P291" i="2"/>
  <c r="BI289" i="2"/>
  <c r="BH289" i="2"/>
  <c r="BG289" i="2"/>
  <c r="BF289" i="2"/>
  <c r="T289" i="2"/>
  <c r="R289" i="2"/>
  <c r="P289" i="2"/>
  <c r="BI286" i="2"/>
  <c r="BH286" i="2"/>
  <c r="BG286" i="2"/>
  <c r="BF286" i="2"/>
  <c r="T286" i="2"/>
  <c r="R286" i="2"/>
  <c r="P286" i="2"/>
  <c r="BI281" i="2"/>
  <c r="BH281" i="2"/>
  <c r="BG281" i="2"/>
  <c r="BF281" i="2"/>
  <c r="T281" i="2"/>
  <c r="R281" i="2"/>
  <c r="P281" i="2"/>
  <c r="BI279" i="2"/>
  <c r="BH279" i="2"/>
  <c r="BG279" i="2"/>
  <c r="BF279" i="2"/>
  <c r="T279" i="2"/>
  <c r="R279" i="2"/>
  <c r="P279" i="2"/>
  <c r="BI277" i="2"/>
  <c r="BH277" i="2"/>
  <c r="BG277" i="2"/>
  <c r="BF277" i="2"/>
  <c r="T277" i="2"/>
  <c r="R277" i="2"/>
  <c r="P277" i="2"/>
  <c r="BI272" i="2"/>
  <c r="BH272" i="2"/>
  <c r="BG272" i="2"/>
  <c r="BF272" i="2"/>
  <c r="T272" i="2"/>
  <c r="R272" i="2"/>
  <c r="P272" i="2"/>
  <c r="BI269" i="2"/>
  <c r="BH269" i="2"/>
  <c r="BG269" i="2"/>
  <c r="BF269" i="2"/>
  <c r="T269" i="2"/>
  <c r="R269" i="2"/>
  <c r="P269" i="2"/>
  <c r="BI264" i="2"/>
  <c r="BH264" i="2"/>
  <c r="BG264" i="2"/>
  <c r="BF264" i="2"/>
  <c r="T264" i="2"/>
  <c r="R264" i="2"/>
  <c r="P264" i="2"/>
  <c r="BI260" i="2"/>
  <c r="BH260" i="2"/>
  <c r="BG260" i="2"/>
  <c r="BF260" i="2"/>
  <c r="T260" i="2"/>
  <c r="T259" i="2"/>
  <c r="R260" i="2"/>
  <c r="R259" i="2" s="1"/>
  <c r="P260" i="2"/>
  <c r="P259" i="2" s="1"/>
  <c r="BI248" i="2"/>
  <c r="BH248" i="2"/>
  <c r="BG248" i="2"/>
  <c r="BF248" i="2"/>
  <c r="T248" i="2"/>
  <c r="R248" i="2"/>
  <c r="P248" i="2"/>
  <c r="BI246" i="2"/>
  <c r="BH246" i="2"/>
  <c r="BG246" i="2"/>
  <c r="BF246" i="2"/>
  <c r="T246" i="2"/>
  <c r="R246" i="2"/>
  <c r="P246" i="2"/>
  <c r="BI244" i="2"/>
  <c r="BH244" i="2"/>
  <c r="BG244" i="2"/>
  <c r="BF244" i="2"/>
  <c r="T244" i="2"/>
  <c r="R244" i="2"/>
  <c r="P244" i="2"/>
  <c r="BI242" i="2"/>
  <c r="BH242" i="2"/>
  <c r="BG242" i="2"/>
  <c r="BF242" i="2"/>
  <c r="T242" i="2"/>
  <c r="R242" i="2"/>
  <c r="P242" i="2"/>
  <c r="BI234" i="2"/>
  <c r="BH234" i="2"/>
  <c r="BG234" i="2"/>
  <c r="BF234" i="2"/>
  <c r="T234" i="2"/>
  <c r="R234" i="2"/>
  <c r="P234" i="2"/>
  <c r="BI228" i="2"/>
  <c r="BH228" i="2"/>
  <c r="BG228" i="2"/>
  <c r="BF228" i="2"/>
  <c r="T228" i="2"/>
  <c r="R228" i="2"/>
  <c r="P228" i="2"/>
  <c r="BI217" i="2"/>
  <c r="BH217" i="2"/>
  <c r="BG217" i="2"/>
  <c r="BF217" i="2"/>
  <c r="T217" i="2"/>
  <c r="R217" i="2"/>
  <c r="P217" i="2"/>
  <c r="BI212" i="2"/>
  <c r="BH212" i="2"/>
  <c r="BG212" i="2"/>
  <c r="BF212" i="2"/>
  <c r="T212" i="2"/>
  <c r="R212" i="2"/>
  <c r="P212" i="2"/>
  <c r="BI210" i="2"/>
  <c r="BH210" i="2"/>
  <c r="BG210" i="2"/>
  <c r="BF210" i="2"/>
  <c r="T210" i="2"/>
  <c r="R210" i="2"/>
  <c r="P210" i="2"/>
  <c r="BI208" i="2"/>
  <c r="BH208" i="2"/>
  <c r="BG208" i="2"/>
  <c r="BF208" i="2"/>
  <c r="T208" i="2"/>
  <c r="R208" i="2"/>
  <c r="P208" i="2"/>
  <c r="BI195" i="2"/>
  <c r="BH195" i="2"/>
  <c r="BG195" i="2"/>
  <c r="BF195" i="2"/>
  <c r="T195" i="2"/>
  <c r="R195" i="2"/>
  <c r="P195" i="2"/>
  <c r="BI181" i="2"/>
  <c r="BH181" i="2"/>
  <c r="BG181" i="2"/>
  <c r="BF181" i="2"/>
  <c r="T181" i="2"/>
  <c r="R181" i="2"/>
  <c r="P181" i="2"/>
  <c r="BI177" i="2"/>
  <c r="BH177" i="2"/>
  <c r="BG177" i="2"/>
  <c r="BF177" i="2"/>
  <c r="T177" i="2"/>
  <c r="R177" i="2"/>
  <c r="P177" i="2"/>
  <c r="BI173" i="2"/>
  <c r="BH173" i="2"/>
  <c r="BG173" i="2"/>
  <c r="BF173" i="2"/>
  <c r="T173" i="2"/>
  <c r="R173" i="2"/>
  <c r="P173" i="2"/>
  <c r="BI167" i="2"/>
  <c r="BH167" i="2"/>
  <c r="BG167" i="2"/>
  <c r="BF167" i="2"/>
  <c r="T167" i="2"/>
  <c r="R167" i="2"/>
  <c r="P167" i="2"/>
  <c r="BI163" i="2"/>
  <c r="BH163" i="2"/>
  <c r="BG163" i="2"/>
  <c r="BF163" i="2"/>
  <c r="T163" i="2"/>
  <c r="R163" i="2"/>
  <c r="P163" i="2"/>
  <c r="BI161" i="2"/>
  <c r="BH161" i="2"/>
  <c r="BG161" i="2"/>
  <c r="BF161" i="2"/>
  <c r="T161" i="2"/>
  <c r="R161" i="2"/>
  <c r="P161" i="2"/>
  <c r="BI158" i="2"/>
  <c r="BH158" i="2"/>
  <c r="BG158" i="2"/>
  <c r="BF158" i="2"/>
  <c r="T158" i="2"/>
  <c r="R158" i="2"/>
  <c r="P158" i="2"/>
  <c r="BI153" i="2"/>
  <c r="BH153" i="2"/>
  <c r="BG153" i="2"/>
  <c r="BF153" i="2"/>
  <c r="T153" i="2"/>
  <c r="R153" i="2"/>
  <c r="P153" i="2"/>
  <c r="BI148" i="2"/>
  <c r="BH148" i="2"/>
  <c r="BG148" i="2"/>
  <c r="BF148" i="2"/>
  <c r="T148" i="2"/>
  <c r="R148" i="2"/>
  <c r="P148" i="2"/>
  <c r="BI143" i="2"/>
  <c r="BH143" i="2"/>
  <c r="BG143" i="2"/>
  <c r="BF143" i="2"/>
  <c r="T143" i="2"/>
  <c r="R143" i="2"/>
  <c r="P143" i="2"/>
  <c r="BI142" i="2"/>
  <c r="BH142" i="2"/>
  <c r="BG142" i="2"/>
  <c r="BF142" i="2"/>
  <c r="T142" i="2"/>
  <c r="R142" i="2"/>
  <c r="P142" i="2"/>
  <c r="BI137" i="2"/>
  <c r="BH137" i="2"/>
  <c r="BG137" i="2"/>
  <c r="BF137" i="2"/>
  <c r="T137" i="2"/>
  <c r="R137" i="2"/>
  <c r="P137" i="2"/>
  <c r="BI134" i="2"/>
  <c r="BH134" i="2"/>
  <c r="BG134" i="2"/>
  <c r="BF134" i="2"/>
  <c r="T134" i="2"/>
  <c r="R134" i="2"/>
  <c r="P134" i="2"/>
  <c r="BI128" i="2"/>
  <c r="BH128" i="2"/>
  <c r="BG128" i="2"/>
  <c r="BF128" i="2"/>
  <c r="T128" i="2"/>
  <c r="R128" i="2"/>
  <c r="P128" i="2"/>
  <c r="BI126" i="2"/>
  <c r="BH126" i="2"/>
  <c r="BG126" i="2"/>
  <c r="BF126" i="2"/>
  <c r="T126" i="2"/>
  <c r="R126" i="2"/>
  <c r="P126" i="2"/>
  <c r="BI124" i="2"/>
  <c r="BH124" i="2"/>
  <c r="BG124" i="2"/>
  <c r="BF124" i="2"/>
  <c r="T124" i="2"/>
  <c r="R124" i="2"/>
  <c r="P124" i="2"/>
  <c r="BI121" i="2"/>
  <c r="BH121" i="2"/>
  <c r="BG121" i="2"/>
  <c r="BF121" i="2"/>
  <c r="T121" i="2"/>
  <c r="R121" i="2"/>
  <c r="P121" i="2"/>
  <c r="BI120" i="2"/>
  <c r="BH120" i="2"/>
  <c r="BG120" i="2"/>
  <c r="BF120" i="2"/>
  <c r="T120" i="2"/>
  <c r="R120" i="2"/>
  <c r="P120" i="2"/>
  <c r="BI117" i="2"/>
  <c r="BH117" i="2"/>
  <c r="BG117" i="2"/>
  <c r="BF117" i="2"/>
  <c r="T117" i="2"/>
  <c r="R117" i="2"/>
  <c r="P117" i="2"/>
  <c r="BI113" i="2"/>
  <c r="BH113" i="2"/>
  <c r="BG113" i="2"/>
  <c r="BF113" i="2"/>
  <c r="T113" i="2"/>
  <c r="R113" i="2"/>
  <c r="P113" i="2"/>
  <c r="J107" i="2"/>
  <c r="J106" i="2"/>
  <c r="F106" i="2"/>
  <c r="F104" i="2"/>
  <c r="E102" i="2"/>
  <c r="J59" i="2"/>
  <c r="J58" i="2"/>
  <c r="F58" i="2"/>
  <c r="F56" i="2"/>
  <c r="E54" i="2"/>
  <c r="J20" i="2"/>
  <c r="E20" i="2"/>
  <c r="F107" i="2" s="1"/>
  <c r="J19" i="2"/>
  <c r="J14" i="2"/>
  <c r="J104" i="2" s="1"/>
  <c r="E7" i="2"/>
  <c r="E98" i="2"/>
  <c r="L50" i="1"/>
  <c r="AM50" i="1"/>
  <c r="AM49" i="1"/>
  <c r="L49" i="1"/>
  <c r="AM47" i="1"/>
  <c r="L47" i="1"/>
  <c r="L45" i="1"/>
  <c r="L44" i="1"/>
  <c r="BK761" i="2"/>
  <c r="J545" i="2"/>
  <c r="J482" i="2"/>
  <c r="BK378" i="2"/>
  <c r="J337" i="2"/>
  <c r="BK301" i="2"/>
  <c r="J242" i="2"/>
  <c r="J142" i="2"/>
  <c r="BK755" i="2"/>
  <c r="BK685" i="2"/>
  <c r="J659" i="2"/>
  <c r="BK643" i="2"/>
  <c r="J635" i="2"/>
  <c r="BK618" i="2"/>
  <c r="J599" i="2"/>
  <c r="J583" i="2"/>
  <c r="J535" i="2"/>
  <c r="BK616" i="2"/>
  <c r="J585" i="2"/>
  <c r="J567" i="2"/>
  <c r="BK519" i="2"/>
  <c r="BK355" i="2"/>
  <c r="BK250" i="3"/>
  <c r="BK204" i="3"/>
  <c r="J159" i="3"/>
  <c r="BK121" i="3"/>
  <c r="J247" i="3"/>
  <c r="J204" i="3"/>
  <c r="J178" i="3"/>
  <c r="BK170" i="3"/>
  <c r="BK149" i="3"/>
  <c r="BK263" i="3"/>
  <c r="BK118" i="3"/>
  <c r="J104" i="4"/>
  <c r="BK125" i="4"/>
  <c r="BK108" i="4"/>
  <c r="J146" i="5"/>
  <c r="J117" i="5"/>
  <c r="J121" i="5"/>
  <c r="J105" i="5"/>
  <c r="BK142" i="6"/>
  <c r="BK120" i="6"/>
  <c r="BK141" i="6"/>
  <c r="J427" i="7"/>
  <c r="J231" i="7"/>
  <c r="J389" i="7"/>
  <c r="BK179" i="7"/>
  <c r="BK221" i="7"/>
  <c r="BK389" i="7"/>
  <c r="BK324" i="7"/>
  <c r="J221" i="7"/>
  <c r="BK110" i="7"/>
  <c r="BK110" i="8"/>
  <c r="J114" i="8"/>
  <c r="BK101" i="9"/>
  <c r="J104" i="9"/>
  <c r="BK138" i="10"/>
  <c r="J102" i="10"/>
  <c r="J382" i="11"/>
  <c r="BK398" i="11"/>
  <c r="BK316" i="11"/>
  <c r="J196" i="11"/>
  <c r="BK99" i="11"/>
  <c r="J286" i="11"/>
  <c r="J135" i="11"/>
  <c r="BK157" i="11"/>
  <c r="BK171" i="12"/>
  <c r="J197" i="12"/>
  <c r="BK120" i="12"/>
  <c r="BK737" i="2"/>
  <c r="J508" i="2"/>
  <c r="BK362" i="2"/>
  <c r="J244" i="2"/>
  <c r="J113" i="2"/>
  <c r="BK459" i="2"/>
  <c r="BK410" i="2"/>
  <c r="J385" i="2"/>
  <c r="J291" i="2"/>
  <c r="J124" i="2"/>
  <c r="J700" i="2"/>
  <c r="BK675" i="2"/>
  <c r="BK659" i="2"/>
  <c r="J644" i="2"/>
  <c r="J624" i="2"/>
  <c r="BK609" i="2"/>
  <c r="J564" i="2"/>
  <c r="J462" i="2"/>
  <c r="J352" i="2"/>
  <c r="BK321" i="2"/>
  <c r="J298" i="2"/>
  <c r="J279" i="2"/>
  <c r="J217" i="2"/>
  <c r="BK153" i="2"/>
  <c r="BK134" i="2"/>
  <c r="BK758" i="2"/>
  <c r="J747" i="2"/>
  <c r="BK724" i="2"/>
  <c r="J718" i="2"/>
  <c r="BK635" i="2"/>
  <c r="BK624" i="2"/>
  <c r="BK619" i="2"/>
  <c r="J615" i="2"/>
  <c r="BK590" i="2"/>
  <c r="BK574" i="2"/>
  <c r="J556" i="2"/>
  <c r="BK508" i="2"/>
  <c r="J434" i="2"/>
  <c r="J382" i="2"/>
  <c r="J374" i="2"/>
  <c r="J360" i="2"/>
  <c r="J340" i="2"/>
  <c r="BK305" i="2"/>
  <c r="BK281" i="2"/>
  <c r="J234" i="2"/>
  <c r="J153" i="2"/>
  <c r="J128" i="2"/>
  <c r="J260" i="3"/>
  <c r="J254" i="3"/>
  <c r="BK249" i="3"/>
  <c r="BK237" i="3"/>
  <c r="J214" i="3"/>
  <c r="BK203" i="3"/>
  <c r="J188" i="3"/>
  <c r="J176" i="3"/>
  <c r="J134" i="3"/>
  <c r="J263" i="3"/>
  <c r="J249" i="3"/>
  <c r="J211" i="3"/>
  <c r="BK186" i="3"/>
  <c r="J172" i="3"/>
  <c r="BK161" i="3"/>
  <c r="J145" i="3"/>
  <c r="J123" i="3"/>
  <c r="BK254" i="3"/>
  <c r="BK247" i="3"/>
  <c r="BK234" i="3"/>
  <c r="BK223" i="3"/>
  <c r="BK202" i="3"/>
  <c r="BK181" i="3"/>
  <c r="J166" i="3"/>
  <c r="J139" i="3"/>
  <c r="J115" i="3"/>
  <c r="J127" i="4"/>
  <c r="J98" i="4"/>
  <c r="BK151" i="4"/>
  <c r="BK117" i="4"/>
  <c r="J144" i="4"/>
  <c r="BK105" i="4"/>
  <c r="BK93" i="4"/>
  <c r="J133" i="5"/>
  <c r="BK146" i="5"/>
  <c r="J119" i="5"/>
  <c r="BK98" i="5"/>
  <c r="BK147" i="6"/>
  <c r="J123" i="6"/>
  <c r="J103" i="6"/>
  <c r="J145" i="6"/>
  <c r="BK111" i="6"/>
  <c r="J156" i="6"/>
  <c r="BK140" i="6"/>
  <c r="BK127" i="6"/>
  <c r="BK113" i="6"/>
  <c r="J96" i="6"/>
  <c r="J116" i="6"/>
  <c r="J425" i="7"/>
  <c r="J247" i="7"/>
  <c r="J137" i="7"/>
  <c r="J408" i="7"/>
  <c r="J123" i="7"/>
  <c r="J342" i="7"/>
  <c r="BK161" i="7"/>
  <c r="J393" i="7"/>
  <c r="BK357" i="7"/>
  <c r="BK308" i="7"/>
  <c r="BK272" i="7"/>
  <c r="J186" i="7"/>
  <c r="BK105" i="8"/>
  <c r="J121" i="8"/>
  <c r="J96" i="8"/>
  <c r="J103" i="9"/>
  <c r="BK121" i="10"/>
  <c r="BK130" i="10"/>
  <c r="J110" i="10"/>
  <c r="BK102" i="10"/>
  <c r="J112" i="10"/>
  <c r="J217" i="11"/>
  <c r="J398" i="11"/>
  <c r="BK354" i="11"/>
  <c r="J329" i="11"/>
  <c r="J168" i="11"/>
  <c r="BK104" i="11"/>
  <c r="J351" i="11"/>
  <c r="BK344" i="11"/>
  <c r="J223" i="11"/>
  <c r="BK172" i="11"/>
  <c r="J97" i="11"/>
  <c r="BK197" i="12"/>
  <c r="BK175" i="12"/>
  <c r="BK122" i="12"/>
  <c r="J122" i="12"/>
  <c r="BK113" i="12"/>
  <c r="J168" i="12"/>
  <c r="J96" i="13"/>
  <c r="BK479" i="2"/>
  <c r="BK289" i="2"/>
  <c r="J758" i="2"/>
  <c r="J407" i="2"/>
  <c r="BK326" i="2"/>
  <c r="J132" i="4"/>
  <c r="BK148" i="4"/>
  <c r="BK153" i="4"/>
  <c r="BK95" i="4"/>
  <c r="BK131" i="5"/>
  <c r="J102" i="5"/>
  <c r="BK118" i="6"/>
  <c r="J154" i="6"/>
  <c r="BK299" i="7"/>
  <c r="BK148" i="7"/>
  <c r="J357" i="7"/>
  <c r="J441" i="7"/>
  <c r="J175" i="7"/>
  <c r="BK385" i="7"/>
  <c r="J266" i="7"/>
  <c r="J189" i="7"/>
  <c r="J119" i="8"/>
  <c r="BK111" i="8"/>
  <c r="BK94" i="9"/>
  <c r="BK98" i="10"/>
  <c r="BK111" i="10"/>
  <c r="J334" i="11"/>
  <c r="BK374" i="11"/>
  <c r="BK336" i="11"/>
  <c r="BK141" i="11"/>
  <c r="J387" i="11"/>
  <c r="J316" i="11"/>
  <c r="J133" i="11"/>
  <c r="BK137" i="11"/>
  <c r="BK92" i="12"/>
  <c r="J184" i="12"/>
  <c r="J551" i="2"/>
  <c r="J438" i="2"/>
  <c r="BK234" i="2"/>
  <c r="BK529" i="2"/>
  <c r="J394" i="2"/>
  <c r="BK286" i="2"/>
  <c r="J703" i="2"/>
  <c r="BK678" i="2"/>
  <c r="BK644" i="2"/>
  <c r="BK592" i="2"/>
  <c r="J357" i="2"/>
  <c r="J712" i="2"/>
  <c r="J418" i="2"/>
  <c r="BK279" i="2"/>
  <c r="BK212" i="2"/>
  <c r="BK248" i="3"/>
  <c r="J231" i="3"/>
  <c r="J209" i="3"/>
  <c r="J202" i="3"/>
  <c r="BK191" i="3"/>
  <c r="BK166" i="3"/>
  <c r="BK152" i="3"/>
  <c r="BK123" i="3"/>
  <c r="BK260" i="3"/>
  <c r="BK244" i="3"/>
  <c r="BK225" i="3"/>
  <c r="J196" i="3"/>
  <c r="J177" i="3"/>
  <c r="BK135" i="3"/>
  <c r="J120" i="3"/>
  <c r="BK112" i="3"/>
  <c r="BK252" i="3"/>
  <c r="BK241" i="3"/>
  <c r="BK232" i="3"/>
  <c r="J221" i="3"/>
  <c r="J201" i="3"/>
  <c r="J186" i="3"/>
  <c r="J171" i="3"/>
  <c r="BK155" i="3"/>
  <c r="BK126" i="3"/>
  <c r="J129" i="4"/>
  <c r="J159" i="4"/>
  <c r="J153" i="4"/>
  <c r="J134" i="4"/>
  <c r="J99" i="4"/>
  <c r="BK142" i="4"/>
  <c r="J102" i="4"/>
  <c r="J124" i="5"/>
  <c r="J131" i="5"/>
  <c r="J97" i="5"/>
  <c r="BK126" i="5"/>
  <c r="J110" i="5"/>
  <c r="J95" i="5"/>
  <c r="J146" i="6"/>
  <c r="J127" i="6"/>
  <c r="J107" i="6"/>
  <c r="J149" i="6"/>
  <c r="J132" i="6"/>
  <c r="BK101" i="6"/>
  <c r="BK145" i="6"/>
  <c r="BK132" i="6"/>
  <c r="BK123" i="6"/>
  <c r="J105" i="6"/>
  <c r="BK95" i="6"/>
  <c r="J114" i="6"/>
  <c r="BK346" i="7"/>
  <c r="J237" i="7"/>
  <c r="J430" i="7"/>
  <c r="BK358" i="7"/>
  <c r="BK244" i="7"/>
  <c r="BK119" i="7"/>
  <c r="J350" i="7"/>
  <c r="BK193" i="7"/>
  <c r="J131" i="7"/>
  <c r="BK397" i="7"/>
  <c r="BK361" i="7"/>
  <c r="BK319" i="7"/>
  <c r="BK301" i="7"/>
  <c r="J262" i="7"/>
  <c r="BK191" i="7"/>
  <c r="BK128" i="7"/>
  <c r="J130" i="8"/>
  <c r="BK118" i="8"/>
  <c r="J107" i="8"/>
  <c r="J97" i="8"/>
  <c r="J110" i="8"/>
  <c r="BK105" i="9"/>
  <c r="BK91" i="9"/>
  <c r="J95" i="9"/>
  <c r="BK108" i="10"/>
  <c r="J132" i="10"/>
  <c r="BK99" i="10"/>
  <c r="J100" i="10"/>
  <c r="J374" i="11"/>
  <c r="J155" i="11"/>
  <c r="BK395" i="11"/>
  <c r="J367" i="11"/>
  <c r="BK334" i="11"/>
  <c r="BK160" i="11"/>
  <c r="BK109" i="11"/>
  <c r="BK365" i="11"/>
  <c r="BK352" i="11"/>
  <c r="J259" i="11"/>
  <c r="J185" i="11"/>
  <c r="J137" i="11"/>
  <c r="J344" i="11"/>
  <c r="BK131" i="11"/>
  <c r="J193" i="12"/>
  <c r="BK149" i="12"/>
  <c r="J198" i="12"/>
  <c r="J190" i="12"/>
  <c r="J106" i="12"/>
  <c r="J137" i="12"/>
  <c r="BK96" i="13"/>
  <c r="BK556" i="2"/>
  <c r="BK484" i="2"/>
  <c r="J444" i="2"/>
  <c r="BK352" i="2"/>
  <c r="BK313" i="2"/>
  <c r="BK277" i="2"/>
  <c r="BK217" i="2"/>
  <c r="BK120" i="2"/>
  <c r="BK564" i="2"/>
  <c r="J623" i="2"/>
  <c r="BK588" i="2"/>
  <c r="BK567" i="2"/>
  <c r="J487" i="2"/>
  <c r="J588" i="2"/>
  <c r="J572" i="2"/>
  <c r="BK535" i="2"/>
  <c r="BK329" i="2"/>
  <c r="BK221" i="3"/>
  <c r="BK169" i="3"/>
  <c r="J149" i="3"/>
  <c r="BK257" i="3"/>
  <c r="J213" i="3"/>
  <c r="BK174" i="3"/>
  <c r="J157" i="3"/>
  <c r="J132" i="3"/>
  <c r="BK117" i="3"/>
  <c r="J136" i="3"/>
  <c r="J137" i="4"/>
  <c r="J155" i="4"/>
  <c r="BK129" i="4"/>
  <c r="J126" i="5"/>
  <c r="BK100" i="5"/>
  <c r="BK117" i="5"/>
  <c r="J157" i="6"/>
  <c r="J131" i="6"/>
  <c r="J101" i="6"/>
  <c r="J115" i="6"/>
  <c r="BK289" i="7"/>
  <c r="J128" i="7"/>
  <c r="BK213" i="7"/>
  <c r="BK337" i="7"/>
  <c r="BK441" i="7"/>
  <c r="BK342" i="7"/>
  <c r="J276" i="7"/>
  <c r="J158" i="7"/>
  <c r="BK126" i="8"/>
  <c r="BK119" i="8"/>
  <c r="J105" i="8"/>
  <c r="J96" i="9"/>
  <c r="BK96" i="9"/>
  <c r="BK135" i="10"/>
  <c r="BK116" i="10"/>
  <c r="J118" i="10"/>
  <c r="J206" i="11"/>
  <c r="BK356" i="11"/>
  <c r="J246" i="11"/>
  <c r="BK135" i="11"/>
  <c r="BK367" i="11"/>
  <c r="BK193" i="11"/>
  <c r="BK129" i="11"/>
  <c r="BK193" i="12"/>
  <c r="J158" i="12"/>
  <c r="BK102" i="12"/>
  <c r="J175" i="12"/>
  <c r="BK87" i="13"/>
  <c r="BK538" i="2"/>
  <c r="J368" i="2"/>
  <c r="J305" i="2"/>
  <c r="BK128" i="2"/>
  <c r="BK562" i="2"/>
  <c r="BK434" i="2"/>
  <c r="J404" i="2"/>
  <c r="BK340" i="2"/>
  <c r="J173" i="2"/>
  <c r="J735" i="2"/>
  <c r="J687" i="2"/>
  <c r="J669" i="2"/>
  <c r="J643" i="2"/>
  <c r="J620" i="2"/>
  <c r="J590" i="2"/>
  <c r="J548" i="2"/>
  <c r="J446" i="2"/>
  <c r="BK337" i="2"/>
  <c r="BK310" i="2"/>
  <c r="BK293" i="2"/>
  <c r="J264" i="2"/>
  <c r="BK177" i="2"/>
  <c r="BK158" i="2"/>
  <c r="J143" i="2"/>
  <c r="BK117" i="2"/>
  <c r="J744" i="2"/>
  <c r="BK718" i="2"/>
  <c r="BK639" i="2"/>
  <c r="BK628" i="2"/>
  <c r="J621" i="2"/>
  <c r="J618" i="2"/>
  <c r="J601" i="2"/>
  <c r="BK579" i="2"/>
  <c r="BK545" i="2"/>
  <c r="J468" i="2"/>
  <c r="J430" i="2"/>
  <c r="BK374" i="2"/>
  <c r="BK364" i="2"/>
  <c r="BK346" i="2"/>
  <c r="J310" i="2"/>
  <c r="J293" i="2"/>
  <c r="BK272" i="2"/>
  <c r="J161" i="2"/>
  <c r="BK142" i="2"/>
  <c r="BK262" i="3"/>
  <c r="BK256" i="3"/>
  <c r="J252" i="3"/>
  <c r="J244" i="3"/>
  <c r="J234" i="3"/>
  <c r="J207" i="3"/>
  <c r="BK184" i="3"/>
  <c r="J168" i="3"/>
  <c r="J162" i="3"/>
  <c r="J153" i="3"/>
  <c r="J128" i="3"/>
  <c r="BK261" i="3"/>
  <c r="BK228" i="3"/>
  <c r="BK201" i="3"/>
  <c r="BK176" i="3"/>
  <c r="J163" i="3"/>
  <c r="J152" i="3"/>
  <c r="J142" i="3"/>
  <c r="J118" i="3"/>
  <c r="J256" i="3"/>
  <c r="BK251" i="3"/>
  <c r="J240" i="3"/>
  <c r="J228" i="3"/>
  <c r="BK216" i="3"/>
  <c r="BK183" i="3"/>
  <c r="J170" i="3"/>
  <c r="J156" i="3"/>
  <c r="J127" i="3"/>
  <c r="BK141" i="4"/>
  <c r="J109" i="4"/>
  <c r="J121" i="4"/>
  <c r="BK144" i="4"/>
  <c r="BK97" i="4"/>
  <c r="J123" i="4"/>
  <c r="J113" i="5"/>
  <c r="J108" i="5"/>
  <c r="J120" i="5"/>
  <c r="J100" i="5"/>
  <c r="BK155" i="6"/>
  <c r="BK130" i="6"/>
  <c r="BK114" i="6"/>
  <c r="J95" i="6"/>
  <c r="BK121" i="6"/>
  <c r="BK157" i="6"/>
  <c r="BK149" i="6"/>
  <c r="J138" i="6"/>
  <c r="BK122" i="6"/>
  <c r="BK98" i="6"/>
  <c r="BK135" i="6"/>
  <c r="BK104" i="6"/>
  <c r="BK274" i="7"/>
  <c r="BK153" i="7"/>
  <c r="BK427" i="7"/>
  <c r="BK303" i="7"/>
  <c r="BK231" i="7"/>
  <c r="J397" i="7"/>
  <c r="BK285" i="7"/>
  <c r="BK141" i="7"/>
  <c r="BK402" i="7"/>
  <c r="BK331" i="7"/>
  <c r="BK276" i="7"/>
  <c r="J193" i="7"/>
  <c r="BK121" i="8"/>
  <c r="BK99" i="8"/>
  <c r="BK106" i="8"/>
  <c r="J93" i="9"/>
  <c r="J105" i="9"/>
  <c r="BK100" i="10"/>
  <c r="J126" i="10"/>
  <c r="J108" i="10"/>
  <c r="J128" i="10"/>
  <c r="J346" i="11"/>
  <c r="J160" i="11"/>
  <c r="J378" i="11"/>
  <c r="BK351" i="11"/>
  <c r="BK237" i="11"/>
  <c r="BK155" i="11"/>
  <c r="BK391" i="11"/>
  <c r="BK362" i="11"/>
  <c r="J336" i="11"/>
  <c r="BK189" i="11"/>
  <c r="J109" i="11"/>
  <c r="J201" i="11"/>
  <c r="BK177" i="12"/>
  <c r="BK137" i="12"/>
  <c r="J149" i="12"/>
  <c r="BK147" i="12"/>
  <c r="BK104" i="12"/>
  <c r="J143" i="12"/>
  <c r="J579" i="2"/>
  <c r="BK316" i="2"/>
  <c r="BK126" i="2"/>
  <c r="BK446" i="2"/>
  <c r="J364" i="2"/>
  <c r="BK113" i="3"/>
  <c r="BK99" i="4"/>
  <c r="J95" i="4"/>
  <c r="BK104" i="4"/>
  <c r="J135" i="5"/>
  <c r="BK147" i="5"/>
  <c r="BK110" i="5"/>
  <c r="J122" i="6"/>
  <c r="BK103" i="6"/>
  <c r="BK110" i="6"/>
  <c r="BK262" i="7"/>
  <c r="J385" i="7"/>
  <c r="J167" i="7"/>
  <c r="J244" i="7"/>
  <c r="BK369" i="7"/>
  <c r="J299" i="7"/>
  <c r="J211" i="7"/>
  <c r="BK128" i="8"/>
  <c r="J112" i="8"/>
  <c r="BK98" i="8"/>
  <c r="J90" i="9"/>
  <c r="J137" i="10"/>
  <c r="BK105" i="10"/>
  <c r="J254" i="11"/>
  <c r="BK133" i="11"/>
  <c r="J353" i="11"/>
  <c r="BK170" i="11"/>
  <c r="BK369" i="11"/>
  <c r="BK183" i="11"/>
  <c r="BK181" i="11"/>
  <c r="BK133" i="12"/>
  <c r="J177" i="12"/>
  <c r="J157" i="12"/>
  <c r="J519" i="2"/>
  <c r="J319" i="2"/>
  <c r="BK121" i="2"/>
  <c r="BK482" i="2"/>
  <c r="J378" i="2"/>
  <c r="BK195" i="2"/>
  <c r="J697" i="2"/>
  <c r="BK672" i="2"/>
  <c r="J641" i="2"/>
  <c r="J616" i="2"/>
  <c r="J526" i="2"/>
  <c r="J453" i="2"/>
  <c r="J532" i="2"/>
  <c r="J286" i="2"/>
  <c r="BK242" i="2"/>
  <c r="BK208" i="2"/>
  <c r="BK235" i="3"/>
  <c r="J216" i="3"/>
  <c r="BK205" i="3"/>
  <c r="BK187" i="3"/>
  <c r="J174" i="3"/>
  <c r="BK156" i="3"/>
  <c r="BK131" i="3"/>
  <c r="J262" i="3"/>
  <c r="J246" i="3"/>
  <c r="J217" i="3"/>
  <c r="J203" i="3"/>
  <c r="BK173" i="3"/>
  <c r="J147" i="3"/>
  <c r="BK128" i="3"/>
  <c r="J119" i="3"/>
  <c r="J257" i="3"/>
  <c r="J242" i="3"/>
  <c r="J235" i="3"/>
  <c r="BK217" i="3"/>
  <c r="J199" i="3"/>
  <c r="J182" i="3"/>
  <c r="J167" i="3"/>
  <c r="BK141" i="3"/>
  <c r="J121" i="3"/>
  <c r="BK134" i="4"/>
  <c r="J108" i="4"/>
  <c r="BK102" i="4"/>
  <c r="BK123" i="4"/>
  <c r="BK157" i="4"/>
  <c r="J119" i="4"/>
  <c r="J97" i="4"/>
  <c r="BK121" i="5"/>
  <c r="J129" i="5"/>
  <c r="BK129" i="5"/>
  <c r="BK119" i="5"/>
  <c r="BK105" i="5"/>
  <c r="J150" i="6"/>
  <c r="J129" i="6"/>
  <c r="BK108" i="6"/>
  <c r="J158" i="6"/>
  <c r="J141" i="6"/>
  <c r="J110" i="6"/>
  <c r="J155" i="6"/>
  <c r="J142" i="6"/>
  <c r="J128" i="6"/>
  <c r="BK116" i="6"/>
  <c r="BK100" i="6"/>
  <c r="J139" i="6"/>
  <c r="J106" i="6"/>
  <c r="J301" i="7"/>
  <c r="J188" i="7"/>
  <c r="BK139" i="7"/>
  <c r="BK365" i="7"/>
  <c r="J331" i="7"/>
  <c r="J197" i="7"/>
  <c r="J402" i="7"/>
  <c r="J311" i="7"/>
  <c r="BK430" i="7"/>
  <c r="BK381" i="7"/>
  <c r="J358" i="7"/>
  <c r="J340" i="7"/>
  <c r="J289" i="7"/>
  <c r="J258" i="7"/>
  <c r="J203" i="7"/>
  <c r="J132" i="8"/>
  <c r="J111" i="8"/>
  <c r="J118" i="8"/>
  <c r="BK103" i="8"/>
  <c r="J100" i="9"/>
  <c r="BK95" i="9"/>
  <c r="BK98" i="9"/>
  <c r="J99" i="10"/>
  <c r="BK128" i="10"/>
  <c r="BK112" i="10"/>
  <c r="J124" i="10"/>
  <c r="J95" i="10"/>
  <c r="BK258" i="11"/>
  <c r="BK97" i="11"/>
  <c r="J369" i="11"/>
  <c r="BK346" i="11"/>
  <c r="J266" i="11"/>
  <c r="BK185" i="11"/>
  <c r="BK116" i="11"/>
  <c r="J360" i="11"/>
  <c r="J354" i="11"/>
  <c r="BK262" i="11"/>
  <c r="J232" i="11"/>
  <c r="J164" i="11"/>
  <c r="BK252" i="11"/>
  <c r="J127" i="11"/>
  <c r="BK152" i="12"/>
  <c r="J120" i="12"/>
  <c r="BK150" i="12"/>
  <c r="J99" i="12"/>
  <c r="J141" i="12"/>
  <c r="J171" i="12"/>
  <c r="BK93" i="13"/>
  <c r="J87" i="13"/>
  <c r="BK581" i="2"/>
  <c r="J521" i="2"/>
  <c r="J459" i="2"/>
  <c r="BK367" i="2"/>
  <c r="BK334" i="2"/>
  <c r="J260" i="2"/>
  <c r="J212" i="2"/>
  <c r="AS61" i="1"/>
  <c r="BK413" i="2"/>
  <c r="BK401" i="2"/>
  <c r="J387" i="2"/>
  <c r="BK377" i="2"/>
  <c r="J329" i="2"/>
  <c r="J301" i="2"/>
  <c r="J228" i="2"/>
  <c r="BK181" i="2"/>
  <c r="J148" i="2"/>
  <c r="J117" i="2"/>
  <c r="BK706" i="2"/>
  <c r="BK700" i="2"/>
  <c r="J694" i="2"/>
  <c r="J678" i="2"/>
  <c r="BK669" i="2"/>
  <c r="J649" i="2"/>
  <c r="BK641" i="2"/>
  <c r="BK626" i="2"/>
  <c r="J612" i="2"/>
  <c r="J592" i="2"/>
  <c r="J574" i="2"/>
  <c r="BK532" i="2"/>
  <c r="BK607" i="2"/>
  <c r="J581" i="2"/>
  <c r="BK548" i="2"/>
  <c r="BK474" i="2"/>
  <c r="J232" i="3"/>
  <c r="J183" i="3"/>
  <c r="J154" i="3"/>
  <c r="BK264" i="3"/>
  <c r="BK227" i="3"/>
  <c r="BK194" i="3"/>
  <c r="BK167" i="3"/>
  <c r="BK153" i="3"/>
  <c r="BK127" i="3"/>
  <c r="BK159" i="3"/>
  <c r="J129" i="3"/>
  <c r="BK121" i="4"/>
  <c r="BK115" i="4"/>
  <c r="BK161" i="4"/>
  <c r="BK98" i="4"/>
  <c r="J137" i="5"/>
  <c r="BK144" i="5"/>
  <c r="J111" i="5"/>
  <c r="BK148" i="6"/>
  <c r="J124" i="6"/>
  <c r="BK107" i="6"/>
  <c r="BK137" i="6"/>
  <c r="J308" i="7"/>
  <c r="J161" i="7"/>
  <c r="J294" i="7"/>
  <c r="BK399" i="7"/>
  <c r="J144" i="7"/>
  <c r="BK376" i="7"/>
  <c r="BK311" i="7"/>
  <c r="BK256" i="7"/>
  <c r="BK131" i="7"/>
  <c r="J117" i="8"/>
  <c r="BK96" i="8"/>
  <c r="BK107" i="8"/>
  <c r="J97" i="9"/>
  <c r="BK92" i="9"/>
  <c r="J130" i="10"/>
  <c r="BK95" i="10"/>
  <c r="BK107" i="10"/>
  <c r="J112" i="11"/>
  <c r="J384" i="11"/>
  <c r="BK267" i="11"/>
  <c r="BK164" i="11"/>
  <c r="BK378" i="11"/>
  <c r="J247" i="11"/>
  <c r="J176" i="11"/>
  <c r="J99" i="11"/>
  <c r="BK184" i="12"/>
  <c r="BK143" i="12"/>
  <c r="J118" i="12"/>
  <c r="J155" i="12"/>
  <c r="J93" i="13"/>
  <c r="BK444" i="2"/>
  <c r="BK343" i="2"/>
  <c r="J281" i="2"/>
  <c r="J181" i="2"/>
  <c r="BK523" i="2"/>
  <c r="BK418" i="2"/>
  <c r="J401" i="2"/>
  <c r="BK357" i="2"/>
  <c r="J248" i="2"/>
  <c r="BK161" i="2"/>
  <c r="BK694" i="2"/>
  <c r="J672" i="2"/>
  <c r="BK652" i="2"/>
  <c r="J628" i="2"/>
  <c r="BK601" i="2"/>
  <c r="BK577" i="2"/>
  <c r="J479" i="2"/>
  <c r="J362" i="2"/>
  <c r="J313" i="2"/>
  <c r="J296" i="2"/>
  <c r="J272" i="2"/>
  <c r="J195" i="2"/>
  <c r="J163" i="2"/>
  <c r="J137" i="2"/>
  <c r="J121" i="2"/>
  <c r="BK747" i="2"/>
  <c r="J726" i="2"/>
  <c r="BK637" i="2"/>
  <c r="J626" i="2"/>
  <c r="BK622" i="2"/>
  <c r="J619" i="2"/>
  <c r="J609" i="2"/>
  <c r="BK583" i="2"/>
  <c r="J562" i="2"/>
  <c r="BK449" i="2"/>
  <c r="BK424" i="2"/>
  <c r="J377" i="2"/>
  <c r="BK368" i="2"/>
  <c r="J321" i="2"/>
  <c r="BK298" i="2"/>
  <c r="J277" i="2"/>
  <c r="BK246" i="2"/>
  <c r="BK163" i="2"/>
  <c r="BK143" i="2"/>
  <c r="J120" i="2"/>
  <c r="BK259" i="3"/>
  <c r="BK253" i="3"/>
  <c r="J245" i="3"/>
  <c r="J230" i="3"/>
  <c r="BK211" i="3"/>
  <c r="J194" i="3"/>
  <c r="BK165" i="3"/>
  <c r="J151" i="3"/>
  <c r="BK119" i="3"/>
  <c r="BK245" i="3"/>
  <c r="J219" i="3"/>
  <c r="J192" i="3"/>
  <c r="BK168" i="3"/>
  <c r="BK158" i="3"/>
  <c r="BK137" i="3"/>
  <c r="BK129" i="3"/>
  <c r="J255" i="3"/>
  <c r="J243" i="3"/>
  <c r="BK231" i="3"/>
  <c r="BK213" i="3"/>
  <c r="J193" i="3"/>
  <c r="BK178" i="3"/>
  <c r="BK162" i="3"/>
  <c r="J135" i="3"/>
  <c r="J163" i="4"/>
  <c r="J115" i="4"/>
  <c r="J157" i="4"/>
  <c r="J93" i="4"/>
  <c r="BK127" i="4"/>
  <c r="BK155" i="4"/>
  <c r="BK111" i="4"/>
  <c r="J144" i="5"/>
  <c r="J115" i="5"/>
  <c r="BK137" i="5"/>
  <c r="BK133" i="5"/>
  <c r="BK114" i="5"/>
  <c r="BK99" i="5"/>
  <c r="J153" i="6"/>
  <c r="BK128" i="6"/>
  <c r="J109" i="6"/>
  <c r="J151" i="6"/>
  <c r="J117" i="6"/>
  <c r="BK143" i="6"/>
  <c r="J130" i="6"/>
  <c r="J120" i="6"/>
  <c r="J104" i="6"/>
  <c r="J143" i="6"/>
  <c r="BK112" i="6"/>
  <c r="J303" i="7"/>
  <c r="BK203" i="7"/>
  <c r="J444" i="7"/>
  <c r="J376" i="7"/>
  <c r="BK186" i="7"/>
  <c r="J369" i="7"/>
  <c r="J191" i="7"/>
  <c r="BK419" i="7"/>
  <c r="J365" i="7"/>
  <c r="J319" i="7"/>
  <c r="BK251" i="7"/>
  <c r="BK144" i="7"/>
  <c r="BK115" i="8"/>
  <c r="BK132" i="8"/>
  <c r="J106" i="8"/>
  <c r="J91" i="9"/>
  <c r="BK100" i="9"/>
  <c r="J138" i="10"/>
  <c r="BK118" i="10"/>
  <c r="BK117" i="10"/>
  <c r="BK239" i="11"/>
  <c r="J116" i="11"/>
  <c r="BK371" i="11"/>
  <c r="BK339" i="11"/>
  <c r="BK201" i="11"/>
  <c r="BK112" i="11"/>
  <c r="BK384" i="11"/>
  <c r="J356" i="11"/>
  <c r="J267" i="11"/>
  <c r="BK196" i="11"/>
  <c r="BK168" i="11"/>
  <c r="J150" i="11"/>
  <c r="BK168" i="12"/>
  <c r="J154" i="12"/>
  <c r="J113" i="12"/>
  <c r="J90" i="12"/>
  <c r="J92" i="12"/>
  <c r="J104" i="12"/>
  <c r="J523" i="2"/>
  <c r="J355" i="2"/>
  <c r="J208" i="2"/>
  <c r="BK526" i="2"/>
  <c r="BK387" i="2"/>
  <c r="J142" i="4"/>
  <c r="BK132" i="4"/>
  <c r="BK119" i="4"/>
  <c r="J139" i="5"/>
  <c r="BK111" i="5"/>
  <c r="BK115" i="5"/>
  <c r="BK129" i="6"/>
  <c r="BK109" i="6"/>
  <c r="BK138" i="6"/>
  <c r="BK189" i="7"/>
  <c r="J414" i="7"/>
  <c r="J324" i="7"/>
  <c r="J381" i="7"/>
  <c r="BK425" i="7"/>
  <c r="BK350" i="7"/>
  <c r="BK281" i="7"/>
  <c r="J139" i="7"/>
  <c r="J100" i="8"/>
  <c r="J98" i="9"/>
  <c r="J92" i="9"/>
  <c r="BK132" i="10"/>
  <c r="BK114" i="10"/>
  <c r="BK387" i="11"/>
  <c r="BK304" i="11"/>
  <c r="BK127" i="11"/>
  <c r="BK353" i="11"/>
  <c r="J237" i="11"/>
  <c r="J304" i="11"/>
  <c r="BK181" i="12"/>
  <c r="J188" i="12"/>
  <c r="J90" i="13"/>
  <c r="J474" i="2"/>
  <c r="BK264" i="2"/>
  <c r="J761" i="2"/>
  <c r="J427" i="2"/>
  <c r="J350" i="2"/>
  <c r="BK113" i="2"/>
  <c r="BK649" i="2"/>
  <c r="J622" i="2"/>
  <c r="BK551" i="2"/>
  <c r="BK372" i="2"/>
  <c r="J334" i="2"/>
  <c r="BK427" i="2"/>
  <c r="J269" i="2"/>
  <c r="J210" i="2"/>
  <c r="BK243" i="3"/>
  <c r="J233" i="3"/>
  <c r="J212" i="3"/>
  <c r="BK193" i="3"/>
  <c r="BK182" i="3"/>
  <c r="J158" i="3"/>
  <c r="BK145" i="3"/>
  <c r="BK120" i="3"/>
  <c r="J248" i="3"/>
  <c r="BK233" i="3"/>
  <c r="BK209" i="3"/>
  <c r="J184" i="3"/>
  <c r="BK154" i="3"/>
  <c r="BK136" i="3"/>
  <c r="J126" i="3"/>
  <c r="BK115" i="3"/>
  <c r="J250" i="3"/>
  <c r="BK239" i="3"/>
  <c r="J227" i="3"/>
  <c r="BK212" i="3"/>
  <c r="J191" i="3"/>
  <c r="J173" i="3"/>
  <c r="BK160" i="3"/>
  <c r="BK132" i="3"/>
  <c r="J139" i="4"/>
  <c r="J112" i="4"/>
  <c r="J125" i="4"/>
  <c r="J141" i="4"/>
  <c r="BK163" i="4"/>
  <c r="BK137" i="4"/>
  <c r="BK148" i="5"/>
  <c r="J148" i="5"/>
  <c r="BK113" i="5"/>
  <c r="J141" i="5"/>
  <c r="BK120" i="5"/>
  <c r="J103" i="5"/>
  <c r="BK156" i="6"/>
  <c r="J133" i="6"/>
  <c r="J112" i="6"/>
  <c r="J97" i="6"/>
  <c r="J134" i="6"/>
  <c r="J113" i="6"/>
  <c r="BK158" i="6"/>
  <c r="J147" i="6"/>
  <c r="J135" i="6"/>
  <c r="J121" i="6"/>
  <c r="J111" i="6"/>
  <c r="BK97" i="6"/>
  <c r="J125" i="6"/>
  <c r="BK314" i="7"/>
  <c r="BK258" i="7"/>
  <c r="BK167" i="7"/>
  <c r="J419" i="7"/>
  <c r="BK348" i="7"/>
  <c r="BK211" i="7"/>
  <c r="BK393" i="7"/>
  <c r="J200" i="7"/>
  <c r="J148" i="7"/>
  <c r="BK414" i="7"/>
  <c r="J378" i="7"/>
  <c r="J314" i="7"/>
  <c r="J274" i="7"/>
  <c r="BK223" i="7"/>
  <c r="J153" i="7"/>
  <c r="BK114" i="7"/>
  <c r="BK124" i="8"/>
  <c r="J109" i="8"/>
  <c r="J124" i="8"/>
  <c r="J115" i="8"/>
  <c r="BK101" i="8"/>
  <c r="BK102" i="9"/>
  <c r="J94" i="9"/>
  <c r="BK99" i="9"/>
  <c r="J116" i="10"/>
  <c r="J135" i="10"/>
  <c r="J117" i="10"/>
  <c r="J97" i="10"/>
  <c r="J119" i="10"/>
  <c r="J262" i="11"/>
  <c r="J141" i="11"/>
  <c r="BK390" i="11"/>
  <c r="J352" i="11"/>
  <c r="J258" i="11"/>
  <c r="J193" i="11"/>
  <c r="J129" i="11"/>
  <c r="J101" i="11"/>
  <c r="BK329" i="11"/>
  <c r="J239" i="11"/>
  <c r="BK174" i="11"/>
  <c r="J157" i="11"/>
  <c r="BK101" i="11"/>
  <c r="J172" i="11"/>
  <c r="J156" i="12"/>
  <c r="J147" i="12"/>
  <c r="BK126" i="12"/>
  <c r="J181" i="12"/>
  <c r="J186" i="12"/>
  <c r="J152" i="12"/>
  <c r="BK97" i="13"/>
  <c r="J538" i="2"/>
  <c r="BK521" i="2"/>
  <c r="BK487" i="2"/>
  <c r="BK453" i="2"/>
  <c r="BK430" i="2"/>
  <c r="J424" i="2"/>
  <c r="J410" i="2"/>
  <c r="BK404" i="2"/>
  <c r="BK394" i="2"/>
  <c r="BK382" i="2"/>
  <c r="J367" i="2"/>
  <c r="J343" i="2"/>
  <c r="J303" i="2"/>
  <c r="BK269" i="2"/>
  <c r="BK210" i="2"/>
  <c r="BK167" i="2"/>
  <c r="J126" i="2"/>
  <c r="BK726" i="2"/>
  <c r="BK703" i="2"/>
  <c r="BK697" i="2"/>
  <c r="J675" i="2"/>
  <c r="J662" i="2"/>
  <c r="J652" i="2"/>
  <c r="J646" i="2"/>
  <c r="J639" i="2"/>
  <c r="BK621" i="2"/>
  <c r="J607" i="2"/>
  <c r="BK559" i="2"/>
  <c r="J484" i="2"/>
  <c r="BK599" i="2"/>
  <c r="J577" i="2"/>
  <c r="J559" i="2"/>
  <c r="BK499" i="2"/>
  <c r="BK319" i="2"/>
  <c r="BK208" i="3"/>
  <c r="BK192" i="3"/>
  <c r="BK163" i="3"/>
  <c r="J124" i="3"/>
  <c r="BK242" i="3"/>
  <c r="J187" i="3"/>
  <c r="J160" i="3"/>
  <c r="J141" i="3"/>
  <c r="BK122" i="3"/>
  <c r="BK142" i="3"/>
  <c r="J146" i="4"/>
  <c r="J148" i="4"/>
  <c r="BK139" i="4"/>
  <c r="J151" i="4"/>
  <c r="BK95" i="5"/>
  <c r="BK135" i="5"/>
  <c r="BK153" i="6"/>
  <c r="BK136" i="6"/>
  <c r="BK115" i="6"/>
  <c r="BK96" i="6"/>
  <c r="J108" i="6"/>
  <c r="J256" i="7"/>
  <c r="J351" i="7"/>
  <c r="J110" i="7"/>
  <c r="BK188" i="7"/>
  <c r="J416" i="7"/>
  <c r="J361" i="7"/>
  <c r="BK294" i="7"/>
  <c r="BK200" i="7"/>
  <c r="BK130" i="8"/>
  <c r="BK104" i="8"/>
  <c r="BK100" i="8"/>
  <c r="J104" i="8"/>
  <c r="BK93" i="9"/>
  <c r="J105" i="10"/>
  <c r="BK119" i="10"/>
  <c r="J107" i="10"/>
  <c r="BK247" i="11"/>
  <c r="J391" i="11"/>
  <c r="J349" i="11"/>
  <c r="BK150" i="11"/>
  <c r="J390" i="11"/>
  <c r="J339" i="11"/>
  <c r="BK217" i="11"/>
  <c r="BK139" i="11"/>
  <c r="BK223" i="11"/>
  <c r="J150" i="12"/>
  <c r="BK141" i="12"/>
  <c r="BK188" i="12"/>
  <c r="J126" i="12"/>
  <c r="BK569" i="2"/>
  <c r="BK438" i="2"/>
  <c r="BK228" i="2"/>
  <c r="AS55" i="1"/>
  <c r="BK379" i="2"/>
  <c r="J308" i="2"/>
  <c r="J706" i="2"/>
  <c r="J685" i="2"/>
  <c r="BK646" i="2"/>
  <c r="J637" i="2"/>
  <c r="BK615" i="2"/>
  <c r="BK587" i="2"/>
  <c r="J499" i="2"/>
  <c r="J449" i="2"/>
  <c r="BK350" i="2"/>
  <c r="BK303" i="2"/>
  <c r="J289" i="2"/>
  <c r="BK244" i="2"/>
  <c r="J167" i="2"/>
  <c r="BK148" i="2"/>
  <c r="BK124" i="2"/>
  <c r="J755" i="2"/>
  <c r="BK744" i="2"/>
  <c r="J724" i="2"/>
  <c r="BK712" i="2"/>
  <c r="BK633" i="2"/>
  <c r="BK623" i="2"/>
  <c r="BK620" i="2"/>
  <c r="BK612" i="2"/>
  <c r="J587" i="2"/>
  <c r="J569" i="2"/>
  <c r="J529" i="2"/>
  <c r="BK462" i="2"/>
  <c r="BK385" i="2"/>
  <c r="J372" i="2"/>
  <c r="J326" i="2"/>
  <c r="BK308" i="2"/>
  <c r="BK291" i="2"/>
  <c r="BK260" i="2"/>
  <c r="BK173" i="2"/>
  <c r="BK137" i="2"/>
  <c r="J264" i="3"/>
  <c r="BK258" i="3"/>
  <c r="J251" i="3"/>
  <c r="BK240" i="3"/>
  <c r="J225" i="3"/>
  <c r="BK199" i="3"/>
  <c r="J179" i="3"/>
  <c r="BK157" i="3"/>
  <c r="BK144" i="3"/>
  <c r="J122" i="3"/>
  <c r="J259" i="3"/>
  <c r="J241" i="3"/>
  <c r="BK207" i="3"/>
  <c r="J181" i="3"/>
  <c r="J169" i="3"/>
  <c r="J155" i="3"/>
  <c r="BK151" i="3"/>
  <c r="BK134" i="3"/>
  <c r="J113" i="3"/>
  <c r="J253" i="3"/>
  <c r="J238" i="3"/>
  <c r="BK219" i="3"/>
  <c r="J208" i="3"/>
  <c r="J189" i="3"/>
  <c r="BK172" i="3"/>
  <c r="BK147" i="3"/>
  <c r="BK124" i="3"/>
  <c r="BK135" i="4"/>
  <c r="J106" i="4"/>
  <c r="BK109" i="4"/>
  <c r="J135" i="4"/>
  <c r="BK159" i="4"/>
  <c r="BK100" i="4"/>
  <c r="J123" i="5"/>
  <c r="BK97" i="5"/>
  <c r="BK124" i="5"/>
  <c r="BK108" i="5"/>
  <c r="BK102" i="5"/>
  <c r="J137" i="6"/>
  <c r="J98" i="6"/>
  <c r="J136" i="6"/>
  <c r="BK105" i="6"/>
  <c r="BK151" i="6"/>
  <c r="BK133" i="6"/>
  <c r="BK117" i="6"/>
  <c r="BK102" i="6"/>
  <c r="J140" i="6"/>
  <c r="J344" i="7"/>
  <c r="BK175" i="7"/>
  <c r="J346" i="7"/>
  <c r="BK278" i="7"/>
  <c r="BK444" i="7"/>
  <c r="BK197" i="7"/>
  <c r="J114" i="7"/>
  <c r="BK378" i="7"/>
  <c r="BK344" i="7"/>
  <c r="J285" i="7"/>
  <c r="J213" i="7"/>
  <c r="J119" i="7"/>
  <c r="BK109" i="8"/>
  <c r="BK117" i="8"/>
  <c r="BK97" i="8"/>
  <c r="J102" i="9"/>
  <c r="BK110" i="10"/>
  <c r="J114" i="10"/>
  <c r="BK126" i="10"/>
  <c r="J98" i="10"/>
  <c r="BK401" i="11"/>
  <c r="J362" i="11"/>
  <c r="BK261" i="11"/>
  <c r="BK176" i="11"/>
  <c r="BK125" i="11"/>
  <c r="BK382" i="11"/>
  <c r="J261" i="11"/>
  <c r="J181" i="11"/>
  <c r="J131" i="11"/>
  <c r="BK259" i="11"/>
  <c r="BK186" i="12"/>
  <c r="BK157" i="12"/>
  <c r="BK190" i="12"/>
  <c r="BK155" i="12"/>
  <c r="BK90" i="12"/>
  <c r="J124" i="12"/>
  <c r="J97" i="13"/>
  <c r="J379" i="2"/>
  <c r="J246" i="2"/>
  <c r="BK572" i="2"/>
  <c r="J413" i="2"/>
  <c r="J261" i="3"/>
  <c r="J111" i="4"/>
  <c r="J100" i="4"/>
  <c r="BK112" i="4"/>
  <c r="J98" i="5"/>
  <c r="BK123" i="5"/>
  <c r="BK134" i="6"/>
  <c r="BK99" i="6"/>
  <c r="J321" i="7"/>
  <c r="BK123" i="7"/>
  <c r="J251" i="7"/>
  <c r="BK340" i="7"/>
  <c r="BK408" i="7"/>
  <c r="BK321" i="7"/>
  <c r="BK247" i="7"/>
  <c r="J101" i="8"/>
  <c r="J126" i="8"/>
  <c r="BK104" i="9"/>
  <c r="BK97" i="9"/>
  <c r="J121" i="10"/>
  <c r="J174" i="11"/>
  <c r="J365" i="11"/>
  <c r="BK254" i="11"/>
  <c r="J395" i="11"/>
  <c r="J252" i="11"/>
  <c r="J104" i="11"/>
  <c r="J133" i="12"/>
  <c r="BK111" i="12"/>
  <c r="BK99" i="12"/>
  <c r="J111" i="12"/>
  <c r="J737" i="2"/>
  <c r="BK360" i="2"/>
  <c r="J177" i="2"/>
  <c r="BK735" i="2"/>
  <c r="BK407" i="2"/>
  <c r="J316" i="2"/>
  <c r="J158" i="2"/>
  <c r="BK687" i="2"/>
  <c r="BK662" i="2"/>
  <c r="J633" i="2"/>
  <c r="BK585" i="2"/>
  <c r="BK468" i="2"/>
  <c r="J346" i="2"/>
  <c r="BK296" i="2"/>
  <c r="BK248" i="2"/>
  <c r="J134" i="2"/>
  <c r="J239" i="3"/>
  <c r="J223" i="3"/>
  <c r="BK206" i="3"/>
  <c r="BK196" i="3"/>
  <c r="BK177" i="3"/>
  <c r="J161" i="3"/>
  <c r="BK139" i="3"/>
  <c r="J117" i="3"/>
  <c r="BK255" i="3"/>
  <c r="BK238" i="3"/>
  <c r="J205" i="3"/>
  <c r="BK189" i="3"/>
  <c r="BK171" i="3"/>
  <c r="J144" i="3"/>
  <c r="J131" i="3"/>
  <c r="J258" i="3"/>
  <c r="BK246" i="3"/>
  <c r="J237" i="3"/>
  <c r="BK230" i="3"/>
  <c r="BK214" i="3"/>
  <c r="J206" i="3"/>
  <c r="BK188" i="3"/>
  <c r="BK179" i="3"/>
  <c r="J165" i="3"/>
  <c r="J137" i="3"/>
  <c r="J112" i="3"/>
  <c r="J117" i="4"/>
  <c r="J161" i="4"/>
  <c r="BK146" i="4"/>
  <c r="J105" i="4"/>
  <c r="BK106" i="4"/>
  <c r="BK141" i="5"/>
  <c r="J147" i="5"/>
  <c r="BK103" i="5"/>
  <c r="BK139" i="5"/>
  <c r="J114" i="5"/>
  <c r="J99" i="5"/>
  <c r="BK154" i="6"/>
  <c r="BK131" i="6"/>
  <c r="J118" i="6"/>
  <c r="J100" i="6"/>
  <c r="BK146" i="6"/>
  <c r="BK119" i="6"/>
  <c r="BK106" i="6"/>
  <c r="BK150" i="6"/>
  <c r="BK139" i="6"/>
  <c r="BK125" i="6"/>
  <c r="J119" i="6"/>
  <c r="J102" i="6"/>
  <c r="J148" i="6"/>
  <c r="BK124" i="6"/>
  <c r="J99" i="6"/>
  <c r="J272" i="7"/>
  <c r="J223" i="7"/>
  <c r="BK158" i="7"/>
  <c r="J399" i="7"/>
  <c r="J281" i="7"/>
  <c r="BK137" i="7"/>
  <c r="BK351" i="7"/>
  <c r="BK266" i="7"/>
  <c r="J179" i="7"/>
  <c r="BK416" i="7"/>
  <c r="J348" i="7"/>
  <c r="J337" i="7"/>
  <c r="J278" i="7"/>
  <c r="BK237" i="7"/>
  <c r="J141" i="7"/>
  <c r="J128" i="8"/>
  <c r="BK114" i="8"/>
  <c r="J103" i="8"/>
  <c r="J98" i="8"/>
  <c r="BK112" i="8"/>
  <c r="J99" i="8"/>
  <c r="J99" i="9"/>
  <c r="BK103" i="9"/>
  <c r="J101" i="9"/>
  <c r="BK90" i="9"/>
  <c r="BK97" i="10"/>
  <c r="BK124" i="10"/>
  <c r="BK137" i="10"/>
  <c r="J111" i="10"/>
  <c r="BK266" i="11"/>
  <c r="J189" i="11"/>
  <c r="J401" i="11"/>
  <c r="BK360" i="11"/>
  <c r="BK286" i="11"/>
  <c r="BK232" i="11"/>
  <c r="J139" i="11"/>
  <c r="J371" i="11"/>
  <c r="BK349" i="11"/>
  <c r="BK246" i="11"/>
  <c r="BK206" i="11"/>
  <c r="J170" i="11"/>
  <c r="J125" i="11"/>
  <c r="J183" i="11"/>
  <c r="BK198" i="12"/>
  <c r="BK124" i="12"/>
  <c r="BK156" i="12"/>
  <c r="BK106" i="12"/>
  <c r="BK154" i="12"/>
  <c r="J102" i="12"/>
  <c r="BK158" i="12"/>
  <c r="BK118" i="12"/>
  <c r="BK90" i="13"/>
  <c r="R753" i="2" l="1"/>
  <c r="R393" i="11"/>
  <c r="P439" i="7"/>
  <c r="T112" i="2"/>
  <c r="P180" i="2"/>
  <c r="P233" i="2"/>
  <c r="BK312" i="2"/>
  <c r="J312" i="2"/>
  <c r="J73" i="2" s="1"/>
  <c r="BK381" i="2"/>
  <c r="J381" i="2" s="1"/>
  <c r="J75" i="2" s="1"/>
  <c r="P448" i="2"/>
  <c r="P525" i="2"/>
  <c r="R576" i="2"/>
  <c r="P625" i="2"/>
  <c r="T625" i="2"/>
  <c r="T645" i="2"/>
  <c r="P671" i="2"/>
  <c r="BK705" i="2"/>
  <c r="J705" i="2"/>
  <c r="J83" i="2"/>
  <c r="BK111" i="3"/>
  <c r="J111" i="3"/>
  <c r="J64" i="3" s="1"/>
  <c r="R116" i="3"/>
  <c r="T125" i="3"/>
  <c r="BK133" i="3"/>
  <c r="J133" i="3"/>
  <c r="J69" i="3"/>
  <c r="BK140" i="3"/>
  <c r="J140" i="3"/>
  <c r="J71" i="3" s="1"/>
  <c r="R143" i="3"/>
  <c r="T150" i="3"/>
  <c r="BK180" i="3"/>
  <c r="J180" i="3"/>
  <c r="J77" i="3"/>
  <c r="P200" i="3"/>
  <c r="R210" i="3"/>
  <c r="BK229" i="3"/>
  <c r="J229" i="3"/>
  <c r="J88" i="3"/>
  <c r="P92" i="4"/>
  <c r="T114" i="4"/>
  <c r="BK150" i="4"/>
  <c r="J150" i="4"/>
  <c r="J68" i="4"/>
  <c r="BK107" i="5"/>
  <c r="J107" i="5" s="1"/>
  <c r="J67" i="5" s="1"/>
  <c r="BK128" i="5"/>
  <c r="J128" i="5"/>
  <c r="J68" i="5"/>
  <c r="R143" i="5"/>
  <c r="R94" i="6"/>
  <c r="T126" i="6"/>
  <c r="R144" i="6"/>
  <c r="P152" i="6"/>
  <c r="BK109" i="7"/>
  <c r="J109" i="7"/>
  <c r="J65" i="7"/>
  <c r="R109" i="7"/>
  <c r="P118" i="7"/>
  <c r="R127" i="7"/>
  <c r="R160" i="7"/>
  <c r="BK192" i="7"/>
  <c r="J192" i="7" s="1"/>
  <c r="J69" i="7" s="1"/>
  <c r="BK271" i="7"/>
  <c r="J271" i="7"/>
  <c r="J70" i="7"/>
  <c r="R271" i="7"/>
  <c r="P284" i="7"/>
  <c r="BK313" i="7"/>
  <c r="J313" i="7" s="1"/>
  <c r="J75" i="7" s="1"/>
  <c r="T313" i="7"/>
  <c r="T330" i="7"/>
  <c r="T360" i="7"/>
  <c r="R380" i="7"/>
  <c r="BK401" i="7"/>
  <c r="J401" i="7"/>
  <c r="J80" i="7" s="1"/>
  <c r="T401" i="7"/>
  <c r="P418" i="7"/>
  <c r="T418" i="7"/>
  <c r="R95" i="8"/>
  <c r="R102" i="8"/>
  <c r="R108" i="8"/>
  <c r="P89" i="9"/>
  <c r="P88" i="9" s="1"/>
  <c r="P87" i="9" s="1"/>
  <c r="AU64" i="1" s="1"/>
  <c r="BK94" i="10"/>
  <c r="J94" i="10"/>
  <c r="J66" i="10" s="1"/>
  <c r="R94" i="10"/>
  <c r="R104" i="10"/>
  <c r="P123" i="10"/>
  <c r="BK134" i="10"/>
  <c r="J134" i="10" s="1"/>
  <c r="J69" i="10" s="1"/>
  <c r="T134" i="10"/>
  <c r="P96" i="11"/>
  <c r="BK184" i="11"/>
  <c r="J184" i="11" s="1"/>
  <c r="J62" i="11" s="1"/>
  <c r="BK238" i="11"/>
  <c r="J238" i="11" s="1"/>
  <c r="J63" i="11" s="1"/>
  <c r="T238" i="11"/>
  <c r="P328" i="11"/>
  <c r="BK338" i="11"/>
  <c r="J338" i="11" s="1"/>
  <c r="J65" i="11" s="1"/>
  <c r="R338" i="11"/>
  <c r="BK364" i="11"/>
  <c r="J364" i="11"/>
  <c r="J66" i="11"/>
  <c r="P364" i="11"/>
  <c r="BK377" i="11"/>
  <c r="J377" i="11" s="1"/>
  <c r="J69" i="11" s="1"/>
  <c r="P377" i="11"/>
  <c r="T377" i="11"/>
  <c r="P386" i="11"/>
  <c r="T386" i="11"/>
  <c r="R112" i="2"/>
  <c r="BK180" i="2"/>
  <c r="J180" i="2" s="1"/>
  <c r="J67" i="2" s="1"/>
  <c r="BK233" i="2"/>
  <c r="J233" i="2" s="1"/>
  <c r="J68" i="2" s="1"/>
  <c r="R263" i="2"/>
  <c r="P312" i="2"/>
  <c r="P381" i="2"/>
  <c r="R448" i="2"/>
  <c r="BK576" i="2"/>
  <c r="J576" i="2"/>
  <c r="J79" i="2" s="1"/>
  <c r="P645" i="2"/>
  <c r="P705" i="2"/>
  <c r="T111" i="3"/>
  <c r="BK125" i="3"/>
  <c r="J125" i="3" s="1"/>
  <c r="J67" i="3" s="1"/>
  <c r="P130" i="3"/>
  <c r="T133" i="3"/>
  <c r="T140" i="3"/>
  <c r="BK164" i="3"/>
  <c r="J164" i="3" s="1"/>
  <c r="J76" i="3" s="1"/>
  <c r="P180" i="3"/>
  <c r="BK200" i="3"/>
  <c r="J200" i="3"/>
  <c r="J80" i="3" s="1"/>
  <c r="BK210" i="3"/>
  <c r="J210" i="3"/>
  <c r="J81" i="3" s="1"/>
  <c r="P215" i="3"/>
  <c r="R229" i="3"/>
  <c r="T92" i="4"/>
  <c r="BK131" i="4"/>
  <c r="J131" i="4" s="1"/>
  <c r="J67" i="4" s="1"/>
  <c r="R150" i="4"/>
  <c r="P94" i="5"/>
  <c r="T128" i="5"/>
  <c r="T94" i="6"/>
  <c r="R126" i="6"/>
  <c r="P144" i="6"/>
  <c r="BK152" i="6"/>
  <c r="J152" i="6"/>
  <c r="J69" i="6"/>
  <c r="T152" i="6"/>
  <c r="P109" i="7"/>
  <c r="BK118" i="7"/>
  <c r="J118" i="7" s="1"/>
  <c r="J66" i="7" s="1"/>
  <c r="R118" i="7"/>
  <c r="P127" i="7"/>
  <c r="BK160" i="7"/>
  <c r="J160" i="7" s="1"/>
  <c r="J68" i="7" s="1"/>
  <c r="T160" i="7"/>
  <c r="T192" i="7"/>
  <c r="P271" i="7"/>
  <c r="T284" i="7"/>
  <c r="R313" i="7"/>
  <c r="R330" i="7"/>
  <c r="P360" i="7"/>
  <c r="BK380" i="7"/>
  <c r="J380" i="7"/>
  <c r="J79" i="7" s="1"/>
  <c r="BK95" i="8"/>
  <c r="J95" i="8" s="1"/>
  <c r="J64" i="8" s="1"/>
  <c r="BK102" i="8"/>
  <c r="J102" i="8" s="1"/>
  <c r="J65" i="8" s="1"/>
  <c r="P102" i="8"/>
  <c r="T102" i="8"/>
  <c r="T108" i="8"/>
  <c r="T89" i="9"/>
  <c r="T88" i="9"/>
  <c r="T87" i="9"/>
  <c r="P94" i="10"/>
  <c r="T94" i="10"/>
  <c r="T104" i="10"/>
  <c r="R123" i="10"/>
  <c r="P134" i="10"/>
  <c r="R134" i="10"/>
  <c r="T96" i="11"/>
  <c r="R184" i="11"/>
  <c r="R238" i="11"/>
  <c r="R328" i="11"/>
  <c r="P338" i="11"/>
  <c r="T364" i="11"/>
  <c r="BK386" i="11"/>
  <c r="J386" i="11" s="1"/>
  <c r="J70" i="11" s="1"/>
  <c r="BK89" i="12"/>
  <c r="J89" i="12" s="1"/>
  <c r="J61" i="12" s="1"/>
  <c r="T89" i="12"/>
  <c r="BK125" i="12"/>
  <c r="J125" i="12" s="1"/>
  <c r="J62" i="12" s="1"/>
  <c r="T125" i="12"/>
  <c r="BK151" i="12"/>
  <c r="J151" i="12" s="1"/>
  <c r="J63" i="12" s="1"/>
  <c r="T151" i="12"/>
  <c r="P183" i="12"/>
  <c r="T183" i="12"/>
  <c r="BK196" i="12"/>
  <c r="J196" i="12"/>
  <c r="J67" i="12"/>
  <c r="T196" i="12"/>
  <c r="T195" i="12" s="1"/>
  <c r="BK95" i="13"/>
  <c r="J95" i="13" s="1"/>
  <c r="J64" i="13" s="1"/>
  <c r="P95" i="13"/>
  <c r="P85" i="13"/>
  <c r="P84" i="13"/>
  <c r="AU68" i="1" s="1"/>
  <c r="BK112" i="2"/>
  <c r="J112" i="2"/>
  <c r="J65" i="2" s="1"/>
  <c r="BK141" i="2"/>
  <c r="J141" i="2" s="1"/>
  <c r="J66" i="2" s="1"/>
  <c r="R141" i="2"/>
  <c r="R180" i="2"/>
  <c r="T233" i="2"/>
  <c r="BK263" i="2"/>
  <c r="J263" i="2" s="1"/>
  <c r="J71" i="2" s="1"/>
  <c r="T263" i="2"/>
  <c r="R288" i="2"/>
  <c r="R312" i="2"/>
  <c r="BK376" i="2"/>
  <c r="J376" i="2" s="1"/>
  <c r="J74" i="2" s="1"/>
  <c r="R376" i="2"/>
  <c r="T381" i="2"/>
  <c r="T448" i="2"/>
  <c r="T525" i="2"/>
  <c r="P566" i="2"/>
  <c r="P576" i="2"/>
  <c r="BK625" i="2"/>
  <c r="J625" i="2"/>
  <c r="J80" i="2" s="1"/>
  <c r="R625" i="2"/>
  <c r="BK645" i="2"/>
  <c r="J645" i="2"/>
  <c r="J81" i="2"/>
  <c r="R645" i="2"/>
  <c r="BK671" i="2"/>
  <c r="J671" i="2"/>
  <c r="J82" i="2" s="1"/>
  <c r="R671" i="2"/>
  <c r="R705" i="2"/>
  <c r="R111" i="3"/>
  <c r="P116" i="3"/>
  <c r="R125" i="3"/>
  <c r="R130" i="3"/>
  <c r="R133" i="3"/>
  <c r="P140" i="3"/>
  <c r="P143" i="3"/>
  <c r="P150" i="3"/>
  <c r="R164" i="3"/>
  <c r="R180" i="3"/>
  <c r="T200" i="3"/>
  <c r="T210" i="3"/>
  <c r="R215" i="3"/>
  <c r="P226" i="3"/>
  <c r="P229" i="3"/>
  <c r="R92" i="4"/>
  <c r="P114" i="4"/>
  <c r="R131" i="4"/>
  <c r="P150" i="4"/>
  <c r="T94" i="5"/>
  <c r="R107" i="5"/>
  <c r="R128" i="5"/>
  <c r="P143" i="5"/>
  <c r="P94" i="6"/>
  <c r="P93" i="6"/>
  <c r="P92" i="6"/>
  <c r="P91" i="6" s="1"/>
  <c r="AU60" i="1" s="1"/>
  <c r="P126" i="6"/>
  <c r="T144" i="6"/>
  <c r="T109" i="7"/>
  <c r="T118" i="7"/>
  <c r="T127" i="7"/>
  <c r="R192" i="7"/>
  <c r="BK284" i="7"/>
  <c r="J284" i="7" s="1"/>
  <c r="J73" i="7" s="1"/>
  <c r="P313" i="7"/>
  <c r="P330" i="7"/>
  <c r="R360" i="7"/>
  <c r="T380" i="7"/>
  <c r="R401" i="7"/>
  <c r="T95" i="8"/>
  <c r="T94" i="8" s="1"/>
  <c r="P108" i="8"/>
  <c r="BK89" i="9"/>
  <c r="J89" i="9"/>
  <c r="J65" i="9" s="1"/>
  <c r="BK104" i="10"/>
  <c r="J104" i="10"/>
  <c r="J67" i="10" s="1"/>
  <c r="BK123" i="10"/>
  <c r="J123" i="10"/>
  <c r="J68" i="10" s="1"/>
  <c r="BK96" i="11"/>
  <c r="T184" i="11"/>
  <c r="R89" i="12"/>
  <c r="R125" i="12"/>
  <c r="R151" i="12"/>
  <c r="R183" i="12"/>
  <c r="R196" i="12"/>
  <c r="R195" i="12" s="1"/>
  <c r="T95" i="13"/>
  <c r="T85" i="13" s="1"/>
  <c r="T84" i="13" s="1"/>
  <c r="P112" i="2"/>
  <c r="P141" i="2"/>
  <c r="T141" i="2"/>
  <c r="T180" i="2"/>
  <c r="R233" i="2"/>
  <c r="P263" i="2"/>
  <c r="BK288" i="2"/>
  <c r="J288" i="2"/>
  <c r="J72" i="2"/>
  <c r="P288" i="2"/>
  <c r="T288" i="2"/>
  <c r="T312" i="2"/>
  <c r="P376" i="2"/>
  <c r="T376" i="2"/>
  <c r="R381" i="2"/>
  <c r="BK448" i="2"/>
  <c r="J448" i="2"/>
  <c r="J76" i="2" s="1"/>
  <c r="BK525" i="2"/>
  <c r="J525" i="2"/>
  <c r="J77" i="2" s="1"/>
  <c r="R525" i="2"/>
  <c r="BK566" i="2"/>
  <c r="J566" i="2"/>
  <c r="J78" i="2"/>
  <c r="R566" i="2"/>
  <c r="T566" i="2"/>
  <c r="T576" i="2"/>
  <c r="T671" i="2"/>
  <c r="T705" i="2"/>
  <c r="P111" i="3"/>
  <c r="BK116" i="3"/>
  <c r="J116" i="3"/>
  <c r="J66" i="3" s="1"/>
  <c r="T116" i="3"/>
  <c r="P125" i="3"/>
  <c r="BK130" i="3"/>
  <c r="J130" i="3"/>
  <c r="J68" i="3" s="1"/>
  <c r="T130" i="3"/>
  <c r="P133" i="3"/>
  <c r="R140" i="3"/>
  <c r="BK143" i="3"/>
  <c r="J143" i="3"/>
  <c r="J72" i="3" s="1"/>
  <c r="T143" i="3"/>
  <c r="BK150" i="3"/>
  <c r="J150" i="3"/>
  <c r="J75" i="3"/>
  <c r="R150" i="3"/>
  <c r="P164" i="3"/>
  <c r="T164" i="3"/>
  <c r="T180" i="3"/>
  <c r="R200" i="3"/>
  <c r="P210" i="3"/>
  <c r="BK215" i="3"/>
  <c r="J215" i="3"/>
  <c r="J82" i="3" s="1"/>
  <c r="T215" i="3"/>
  <c r="BK226" i="3"/>
  <c r="J226" i="3" s="1"/>
  <c r="J87" i="3" s="1"/>
  <c r="R226" i="3"/>
  <c r="T226" i="3"/>
  <c r="T229" i="3"/>
  <c r="BK92" i="4"/>
  <c r="J92" i="4" s="1"/>
  <c r="J65" i="4" s="1"/>
  <c r="BK114" i="4"/>
  <c r="J114" i="4"/>
  <c r="J66" i="4"/>
  <c r="R114" i="4"/>
  <c r="P131" i="4"/>
  <c r="T131" i="4"/>
  <c r="T150" i="4"/>
  <c r="BK94" i="5"/>
  <c r="J94" i="5" s="1"/>
  <c r="J66" i="5" s="1"/>
  <c r="R94" i="5"/>
  <c r="R93" i="5"/>
  <c r="R92" i="5"/>
  <c r="R91" i="5" s="1"/>
  <c r="P107" i="5"/>
  <c r="T107" i="5"/>
  <c r="P128" i="5"/>
  <c r="BK143" i="5"/>
  <c r="J143" i="5" s="1"/>
  <c r="J69" i="5" s="1"/>
  <c r="T143" i="5"/>
  <c r="BK94" i="6"/>
  <c r="J94" i="6" s="1"/>
  <c r="J66" i="6" s="1"/>
  <c r="BK126" i="6"/>
  <c r="J126" i="6"/>
  <c r="J67" i="6"/>
  <c r="BK144" i="6"/>
  <c r="BK93" i="6" s="1"/>
  <c r="J93" i="6" s="1"/>
  <c r="J65" i="6" s="1"/>
  <c r="J144" i="6"/>
  <c r="J68" i="6" s="1"/>
  <c r="R152" i="6"/>
  <c r="BK127" i="7"/>
  <c r="J127" i="7" s="1"/>
  <c r="J67" i="7" s="1"/>
  <c r="P160" i="7"/>
  <c r="P192" i="7"/>
  <c r="T271" i="7"/>
  <c r="R284" i="7"/>
  <c r="BK330" i="7"/>
  <c r="J330" i="7"/>
  <c r="J77" i="7" s="1"/>
  <c r="BK360" i="7"/>
  <c r="J360" i="7" s="1"/>
  <c r="J78" i="7" s="1"/>
  <c r="P380" i="7"/>
  <c r="P401" i="7"/>
  <c r="BK418" i="7"/>
  <c r="J418" i="7"/>
  <c r="J81" i="7" s="1"/>
  <c r="R418" i="7"/>
  <c r="P95" i="8"/>
  <c r="P94" i="8"/>
  <c r="AU63" i="1"/>
  <c r="BK108" i="8"/>
  <c r="J108" i="8" s="1"/>
  <c r="J66" i="8" s="1"/>
  <c r="R89" i="9"/>
  <c r="R88" i="9"/>
  <c r="R87" i="9" s="1"/>
  <c r="P104" i="10"/>
  <c r="T123" i="10"/>
  <c r="R96" i="11"/>
  <c r="P184" i="11"/>
  <c r="P238" i="11"/>
  <c r="BK328" i="11"/>
  <c r="J328" i="11"/>
  <c r="J64" i="11"/>
  <c r="T328" i="11"/>
  <c r="T338" i="11"/>
  <c r="R364" i="11"/>
  <c r="R377" i="11"/>
  <c r="R386" i="11"/>
  <c r="P89" i="12"/>
  <c r="P125" i="12"/>
  <c r="P151" i="12"/>
  <c r="BK183" i="12"/>
  <c r="J183" i="12"/>
  <c r="J64" i="12" s="1"/>
  <c r="P196" i="12"/>
  <c r="P195" i="12"/>
  <c r="R95" i="13"/>
  <c r="R85" i="13"/>
  <c r="R84" i="13" s="1"/>
  <c r="BK746" i="2"/>
  <c r="J746" i="2"/>
  <c r="J84" i="2" s="1"/>
  <c r="BK760" i="2"/>
  <c r="J760" i="2"/>
  <c r="J88" i="2" s="1"/>
  <c r="BK114" i="3"/>
  <c r="J114" i="3" s="1"/>
  <c r="J65" i="3" s="1"/>
  <c r="BK148" i="3"/>
  <c r="J148" i="3" s="1"/>
  <c r="J74" i="3" s="1"/>
  <c r="BK310" i="7"/>
  <c r="J310" i="7" s="1"/>
  <c r="J74" i="7" s="1"/>
  <c r="BK440" i="7"/>
  <c r="J440" i="7"/>
  <c r="J84" i="7"/>
  <c r="BK443" i="7"/>
  <c r="J443" i="7" s="1"/>
  <c r="J85" i="7" s="1"/>
  <c r="BK123" i="8"/>
  <c r="J123" i="8"/>
  <c r="J68" i="8" s="1"/>
  <c r="BK373" i="11"/>
  <c r="J373" i="11"/>
  <c r="J67" i="11" s="1"/>
  <c r="BK394" i="11"/>
  <c r="J394" i="11"/>
  <c r="J72" i="11" s="1"/>
  <c r="BK397" i="11"/>
  <c r="J397" i="11" s="1"/>
  <c r="J73" i="11" s="1"/>
  <c r="BK259" i="2"/>
  <c r="J259" i="2" s="1"/>
  <c r="J69" i="2" s="1"/>
  <c r="BK146" i="3"/>
  <c r="J146" i="3" s="1"/>
  <c r="J73" i="3" s="1"/>
  <c r="BK280" i="7"/>
  <c r="J280" i="7"/>
  <c r="J71" i="7"/>
  <c r="BK323" i="7"/>
  <c r="J323" i="7" s="1"/>
  <c r="J76" i="7" s="1"/>
  <c r="BK127" i="8"/>
  <c r="J127" i="8" s="1"/>
  <c r="J70" i="8" s="1"/>
  <c r="BK129" i="8"/>
  <c r="J129" i="8"/>
  <c r="J71" i="8" s="1"/>
  <c r="BK131" i="8"/>
  <c r="J131" i="8"/>
  <c r="J72" i="8" s="1"/>
  <c r="BK86" i="13"/>
  <c r="BK85" i="13" s="1"/>
  <c r="BK84" i="13" s="1"/>
  <c r="J84" i="13" s="1"/>
  <c r="J30" i="13" s="1"/>
  <c r="BK89" i="13"/>
  <c r="J89" i="13" s="1"/>
  <c r="J62" i="13" s="1"/>
  <c r="BK92" i="13"/>
  <c r="J92" i="13" s="1"/>
  <c r="J63" i="13" s="1"/>
  <c r="BK195" i="3"/>
  <c r="J195" i="3"/>
  <c r="J78" i="3" s="1"/>
  <c r="BK218" i="3"/>
  <c r="J218" i="3"/>
  <c r="J83" i="3" s="1"/>
  <c r="BK220" i="3"/>
  <c r="J220" i="3" s="1"/>
  <c r="J84" i="3" s="1"/>
  <c r="BK224" i="3"/>
  <c r="J224" i="3" s="1"/>
  <c r="J86" i="3" s="1"/>
  <c r="BK429" i="7"/>
  <c r="J429" i="7" s="1"/>
  <c r="J82" i="7" s="1"/>
  <c r="BK754" i="2"/>
  <c r="J754" i="2"/>
  <c r="J86" i="2"/>
  <c r="BK757" i="2"/>
  <c r="J757" i="2" s="1"/>
  <c r="J87" i="2" s="1"/>
  <c r="BK138" i="3"/>
  <c r="J138" i="3" s="1"/>
  <c r="J70" i="3" s="1"/>
  <c r="BK198" i="3"/>
  <c r="J198" i="3"/>
  <c r="J79" i="3" s="1"/>
  <c r="BK222" i="3"/>
  <c r="J222" i="3"/>
  <c r="J85" i="3" s="1"/>
  <c r="BK120" i="8"/>
  <c r="J120" i="8" s="1"/>
  <c r="J67" i="8" s="1"/>
  <c r="BK125" i="8"/>
  <c r="J125" i="8" s="1"/>
  <c r="J69" i="8" s="1"/>
  <c r="BK400" i="11"/>
  <c r="J400" i="11" s="1"/>
  <c r="J74" i="11" s="1"/>
  <c r="BK192" i="12"/>
  <c r="J192" i="12"/>
  <c r="J65" i="12"/>
  <c r="F55" i="13"/>
  <c r="BE90" i="13"/>
  <c r="BE97" i="13"/>
  <c r="J52" i="13"/>
  <c r="E48" i="13"/>
  <c r="BE87" i="13"/>
  <c r="BE93" i="13"/>
  <c r="BE96" i="13"/>
  <c r="BE147" i="12"/>
  <c r="BE156" i="12"/>
  <c r="BE188" i="12"/>
  <c r="J96" i="11"/>
  <c r="J61" i="11" s="1"/>
  <c r="E48" i="12"/>
  <c r="J52" i="12"/>
  <c r="F84" i="12"/>
  <c r="BE90" i="12"/>
  <c r="BE92" i="12"/>
  <c r="BE99" i="12"/>
  <c r="BE102" i="12"/>
  <c r="BE118" i="12"/>
  <c r="BE133" i="12"/>
  <c r="BE137" i="12"/>
  <c r="BE152" i="12"/>
  <c r="BE175" i="12"/>
  <c r="BE177" i="12"/>
  <c r="BE184" i="12"/>
  <c r="BE198" i="12"/>
  <c r="BE104" i="12"/>
  <c r="BE106" i="12"/>
  <c r="BE120" i="12"/>
  <c r="BE124" i="12"/>
  <c r="BE149" i="12"/>
  <c r="BE186" i="12"/>
  <c r="BE190" i="12"/>
  <c r="BE111" i="12"/>
  <c r="BE113" i="12"/>
  <c r="BE122" i="12"/>
  <c r="BE126" i="12"/>
  <c r="BE141" i="12"/>
  <c r="BE143" i="12"/>
  <c r="BE150" i="12"/>
  <c r="BE154" i="12"/>
  <c r="BE155" i="12"/>
  <c r="BE157" i="12"/>
  <c r="BE158" i="12"/>
  <c r="BE168" i="12"/>
  <c r="BE171" i="12"/>
  <c r="BE181" i="12"/>
  <c r="BE193" i="12"/>
  <c r="BE197" i="12"/>
  <c r="J88" i="11"/>
  <c r="BE125" i="11"/>
  <c r="BE141" i="11"/>
  <c r="BE170" i="11"/>
  <c r="E84" i="11"/>
  <c r="F91" i="11"/>
  <c r="BE101" i="11"/>
  <c r="BE116" i="11"/>
  <c r="BE127" i="11"/>
  <c r="BE129" i="11"/>
  <c r="BE131" i="11"/>
  <c r="BE133" i="11"/>
  <c r="BE135" i="11"/>
  <c r="BE174" i="11"/>
  <c r="BE176" i="11"/>
  <c r="BE181" i="11"/>
  <c r="BE185" i="11"/>
  <c r="BE189" i="11"/>
  <c r="BE193" i="11"/>
  <c r="BE196" i="11"/>
  <c r="BE206" i="11"/>
  <c r="BE217" i="11"/>
  <c r="BE246" i="11"/>
  <c r="BE247" i="11"/>
  <c r="BE258" i="11"/>
  <c r="BE261" i="11"/>
  <c r="BE266" i="11"/>
  <c r="BE334" i="11"/>
  <c r="BE339" i="11"/>
  <c r="BE344" i="11"/>
  <c r="BE346" i="11"/>
  <c r="BE349" i="11"/>
  <c r="BE354" i="11"/>
  <c r="BE360" i="11"/>
  <c r="BE362" i="11"/>
  <c r="BE369" i="11"/>
  <c r="BE374" i="11"/>
  <c r="BE378" i="11"/>
  <c r="BE384" i="11"/>
  <c r="BE387" i="11"/>
  <c r="BE390" i="11"/>
  <c r="BE97" i="11"/>
  <c r="BE99" i="11"/>
  <c r="BE104" i="11"/>
  <c r="BE112" i="11"/>
  <c r="BE155" i="11"/>
  <c r="BE157" i="11"/>
  <c r="BE160" i="11"/>
  <c r="BE183" i="11"/>
  <c r="BE201" i="11"/>
  <c r="BE223" i="11"/>
  <c r="BE232" i="11"/>
  <c r="BE239" i="11"/>
  <c r="BE252" i="11"/>
  <c r="BE254" i="11"/>
  <c r="BE259" i="11"/>
  <c r="BE262" i="11"/>
  <c r="BE267" i="11"/>
  <c r="BE304" i="11"/>
  <c r="BE336" i="11"/>
  <c r="BE352" i="11"/>
  <c r="BE367" i="11"/>
  <c r="BE382" i="11"/>
  <c r="BE391" i="11"/>
  <c r="BE395" i="11"/>
  <c r="BE398" i="11"/>
  <c r="BE401" i="11"/>
  <c r="BE109" i="11"/>
  <c r="BE137" i="11"/>
  <c r="BE139" i="11"/>
  <c r="BE150" i="11"/>
  <c r="BE164" i="11"/>
  <c r="BE168" i="11"/>
  <c r="BE172" i="11"/>
  <c r="BE237" i="11"/>
  <c r="BE286" i="11"/>
  <c r="BE316" i="11"/>
  <c r="BE329" i="11"/>
  <c r="BE351" i="11"/>
  <c r="BE353" i="11"/>
  <c r="BE356" i="11"/>
  <c r="BE365" i="11"/>
  <c r="BE371" i="11"/>
  <c r="J56" i="10"/>
  <c r="E79" i="10"/>
  <c r="BE97" i="10"/>
  <c r="BE100" i="10"/>
  <c r="BE102" i="10"/>
  <c r="BE108" i="10"/>
  <c r="BE111" i="10"/>
  <c r="BE112" i="10"/>
  <c r="BE121" i="10"/>
  <c r="F88" i="10"/>
  <c r="BE98" i="10"/>
  <c r="BE99" i="10"/>
  <c r="BE114" i="10"/>
  <c r="BE116" i="10"/>
  <c r="BE105" i="10"/>
  <c r="BE110" i="10"/>
  <c r="BE117" i="10"/>
  <c r="BE118" i="10"/>
  <c r="BE119" i="10"/>
  <c r="BE124" i="10"/>
  <c r="BE128" i="10"/>
  <c r="BE132" i="10"/>
  <c r="BE135" i="10"/>
  <c r="BE137" i="10"/>
  <c r="BE138" i="10"/>
  <c r="BE95" i="10"/>
  <c r="BE107" i="10"/>
  <c r="BE126" i="10"/>
  <c r="BE130" i="10"/>
  <c r="J56" i="9"/>
  <c r="BE96" i="9"/>
  <c r="E50" i="9"/>
  <c r="F59" i="9"/>
  <c r="BE91" i="9"/>
  <c r="BE102" i="9"/>
  <c r="BE90" i="9"/>
  <c r="BE93" i="9"/>
  <c r="BE94" i="9"/>
  <c r="BE95" i="9"/>
  <c r="BE98" i="9"/>
  <c r="BE99" i="9"/>
  <c r="BE100" i="9"/>
  <c r="BE103" i="9"/>
  <c r="BE104" i="9"/>
  <c r="BE105" i="9"/>
  <c r="BE92" i="9"/>
  <c r="BE97" i="9"/>
  <c r="BE101" i="9"/>
  <c r="BK439" i="7"/>
  <c r="J439" i="7"/>
  <c r="J83" i="7" s="1"/>
  <c r="J56" i="8"/>
  <c r="J58" i="8"/>
  <c r="E82" i="8"/>
  <c r="F90" i="8"/>
  <c r="F91" i="8"/>
  <c r="J59" i="8"/>
  <c r="BE97" i="8"/>
  <c r="BE104" i="8"/>
  <c r="BE132" i="8"/>
  <c r="BE98" i="8"/>
  <c r="BE100" i="8"/>
  <c r="BE101" i="8"/>
  <c r="BE105" i="8"/>
  <c r="BE106" i="8"/>
  <c r="BE109" i="8"/>
  <c r="BE111" i="8"/>
  <c r="BE112" i="8"/>
  <c r="BE114" i="8"/>
  <c r="BE115" i="8"/>
  <c r="BE117" i="8"/>
  <c r="BE119" i="8"/>
  <c r="BE121" i="8"/>
  <c r="BE124" i="8"/>
  <c r="BE126" i="8"/>
  <c r="BE128" i="8"/>
  <c r="BE130" i="8"/>
  <c r="BE96" i="8"/>
  <c r="BE99" i="8"/>
  <c r="BE103" i="8"/>
  <c r="BE107" i="8"/>
  <c r="BE110" i="8"/>
  <c r="BE118" i="8"/>
  <c r="F104" i="7"/>
  <c r="BE110" i="7"/>
  <c r="BE114" i="7"/>
  <c r="BE119" i="7"/>
  <c r="BE123" i="7"/>
  <c r="BE131" i="7"/>
  <c r="BE137" i="7"/>
  <c r="BE139" i="7"/>
  <c r="BE144" i="7"/>
  <c r="BE153" i="7"/>
  <c r="BE175" i="7"/>
  <c r="BE191" i="7"/>
  <c r="BE203" i="7"/>
  <c r="BE221" i="7"/>
  <c r="BE231" i="7"/>
  <c r="BE251" i="7"/>
  <c r="BE258" i="7"/>
  <c r="BE274" i="7"/>
  <c r="BE276" i="7"/>
  <c r="BE278" i="7"/>
  <c r="BE289" i="7"/>
  <c r="BE294" i="7"/>
  <c r="BE299" i="7"/>
  <c r="BE311" i="7"/>
  <c r="BE331" i="7"/>
  <c r="BE340" i="7"/>
  <c r="BE344" i="7"/>
  <c r="BE346" i="7"/>
  <c r="BE351" i="7"/>
  <c r="BE358" i="7"/>
  <c r="BE361" i="7"/>
  <c r="BE369" i="7"/>
  <c r="BE381" i="7"/>
  <c r="BE389" i="7"/>
  <c r="BE399" i="7"/>
  <c r="BE402" i="7"/>
  <c r="BE408" i="7"/>
  <c r="BE427" i="7"/>
  <c r="BE441" i="7"/>
  <c r="E95" i="7"/>
  <c r="BE128" i="7"/>
  <c r="BE167" i="7"/>
  <c r="BE186" i="7"/>
  <c r="BE211" i="7"/>
  <c r="BE213" i="7"/>
  <c r="BE262" i="7"/>
  <c r="BE272" i="7"/>
  <c r="BE301" i="7"/>
  <c r="BE308" i="7"/>
  <c r="BE314" i="7"/>
  <c r="BE348" i="7"/>
  <c r="BE357" i="7"/>
  <c r="BE365" i="7"/>
  <c r="BE376" i="7"/>
  <c r="BE385" i="7"/>
  <c r="BE414" i="7"/>
  <c r="BE419" i="7"/>
  <c r="BE430" i="7"/>
  <c r="BE444" i="7"/>
  <c r="J101" i="7"/>
  <c r="BE148" i="7"/>
  <c r="BE161" i="7"/>
  <c r="BE188" i="7"/>
  <c r="BE189" i="7"/>
  <c r="BE193" i="7"/>
  <c r="BE200" i="7"/>
  <c r="BE223" i="7"/>
  <c r="BE247" i="7"/>
  <c r="BE256" i="7"/>
  <c r="BE266" i="7"/>
  <c r="BE342" i="7"/>
  <c r="BE350" i="7"/>
  <c r="BE378" i="7"/>
  <c r="BE393" i="7"/>
  <c r="BE397" i="7"/>
  <c r="BE416" i="7"/>
  <c r="BE141" i="7"/>
  <c r="BE158" i="7"/>
  <c r="BE179" i="7"/>
  <c r="BE197" i="7"/>
  <c r="BE237" i="7"/>
  <c r="BE244" i="7"/>
  <c r="BE281" i="7"/>
  <c r="BE285" i="7"/>
  <c r="BE303" i="7"/>
  <c r="BE319" i="7"/>
  <c r="BE321" i="7"/>
  <c r="BE324" i="7"/>
  <c r="BE337" i="7"/>
  <c r="BE425" i="7"/>
  <c r="BE118" i="6"/>
  <c r="BE121" i="6"/>
  <c r="BE134" i="6"/>
  <c r="BE136" i="6"/>
  <c r="BE142" i="6"/>
  <c r="BE145" i="6"/>
  <c r="E50" i="6"/>
  <c r="J56" i="6"/>
  <c r="BE95" i="6"/>
  <c r="BE96" i="6"/>
  <c r="BE97" i="6"/>
  <c r="BE98" i="6"/>
  <c r="BE101" i="6"/>
  <c r="BE104" i="6"/>
  <c r="BE105" i="6"/>
  <c r="BE107" i="6"/>
  <c r="BE109" i="6"/>
  <c r="BE110" i="6"/>
  <c r="BE111" i="6"/>
  <c r="BE112" i="6"/>
  <c r="BE114" i="6"/>
  <c r="BE117" i="6"/>
  <c r="BE122" i="6"/>
  <c r="BE124" i="6"/>
  <c r="BE125" i="6"/>
  <c r="BE127" i="6"/>
  <c r="BE128" i="6"/>
  <c r="BE129" i="6"/>
  <c r="BE130" i="6"/>
  <c r="BE131" i="6"/>
  <c r="BE132" i="6"/>
  <c r="BE133" i="6"/>
  <c r="BE137" i="6"/>
  <c r="BE138" i="6"/>
  <c r="BE139" i="6"/>
  <c r="BE141" i="6"/>
  <c r="BE146" i="6"/>
  <c r="BE147" i="6"/>
  <c r="BE148" i="6"/>
  <c r="BE151" i="6"/>
  <c r="BE153" i="6"/>
  <c r="BE154" i="6"/>
  <c r="BE155" i="6"/>
  <c r="BE158" i="6"/>
  <c r="F88" i="6"/>
  <c r="BE99" i="6"/>
  <c r="BE100" i="6"/>
  <c r="BE103" i="6"/>
  <c r="BE108" i="6"/>
  <c r="BE115" i="6"/>
  <c r="BE116" i="6"/>
  <c r="BE135" i="6"/>
  <c r="BE150" i="6"/>
  <c r="BE156" i="6"/>
  <c r="BE102" i="6"/>
  <c r="BE106" i="6"/>
  <c r="BE113" i="6"/>
  <c r="BE119" i="6"/>
  <c r="BE120" i="6"/>
  <c r="BE123" i="6"/>
  <c r="BE140" i="6"/>
  <c r="BE143" i="6"/>
  <c r="BE149" i="6"/>
  <c r="BE157" i="6"/>
  <c r="BK91" i="4"/>
  <c r="J91" i="4"/>
  <c r="J64" i="4" s="1"/>
  <c r="J56" i="5"/>
  <c r="F59" i="5"/>
  <c r="BE100" i="5"/>
  <c r="BE102" i="5"/>
  <c r="BE98" i="5"/>
  <c r="BE103" i="5"/>
  <c r="BE111" i="5"/>
  <c r="BE113" i="5"/>
  <c r="BE114" i="5"/>
  <c r="BE115" i="5"/>
  <c r="BE117" i="5"/>
  <c r="BE126" i="5"/>
  <c r="BE129" i="5"/>
  <c r="BE131" i="5"/>
  <c r="BE133" i="5"/>
  <c r="BE135" i="5"/>
  <c r="BE137" i="5"/>
  <c r="BE139" i="5"/>
  <c r="BE141" i="5"/>
  <c r="E50" i="5"/>
  <c r="BE95" i="5"/>
  <c r="BE97" i="5"/>
  <c r="BE99" i="5"/>
  <c r="BE105" i="5"/>
  <c r="BE110" i="5"/>
  <c r="BE119" i="5"/>
  <c r="BE120" i="5"/>
  <c r="BE123" i="5"/>
  <c r="BE124" i="5"/>
  <c r="BE148" i="5"/>
  <c r="BE108" i="5"/>
  <c r="BE121" i="5"/>
  <c r="BE144" i="5"/>
  <c r="BE146" i="5"/>
  <c r="BE147" i="5"/>
  <c r="J56" i="4"/>
  <c r="F87" i="4"/>
  <c r="BE97" i="4"/>
  <c r="BE98" i="4"/>
  <c r="BE102" i="4"/>
  <c r="BE108" i="4"/>
  <c r="BE109" i="4"/>
  <c r="BE111" i="4"/>
  <c r="BE112" i="4"/>
  <c r="BE117" i="4"/>
  <c r="BE121" i="4"/>
  <c r="BE125" i="4"/>
  <c r="BE127" i="4"/>
  <c r="BE134" i="4"/>
  <c r="BE139" i="4"/>
  <c r="BE141" i="4"/>
  <c r="BE144" i="4"/>
  <c r="BE146" i="4"/>
  <c r="BE148" i="4"/>
  <c r="BE151" i="4"/>
  <c r="BE155" i="4"/>
  <c r="BE157" i="4"/>
  <c r="BE159" i="4"/>
  <c r="E50" i="4"/>
  <c r="BE93" i="4"/>
  <c r="BE104" i="4"/>
  <c r="BE115" i="4"/>
  <c r="BE132" i="4"/>
  <c r="BE142" i="4"/>
  <c r="BE99" i="4"/>
  <c r="BE119" i="4"/>
  <c r="BE123" i="4"/>
  <c r="BE129" i="4"/>
  <c r="BE135" i="4"/>
  <c r="BE163" i="4"/>
  <c r="BE95" i="4"/>
  <c r="BE100" i="4"/>
  <c r="BE105" i="4"/>
  <c r="BE106" i="4"/>
  <c r="BE137" i="4"/>
  <c r="BE153" i="4"/>
  <c r="BE161" i="4"/>
  <c r="E50" i="3"/>
  <c r="J56" i="3"/>
  <c r="F59" i="3"/>
  <c r="J106" i="3"/>
  <c r="BE112" i="3"/>
  <c r="BE113" i="3"/>
  <c r="BE117" i="3"/>
  <c r="BE119" i="3"/>
  <c r="BE121" i="3"/>
  <c r="BE123" i="3"/>
  <c r="BE128" i="3"/>
  <c r="BE131" i="3"/>
  <c r="BE132" i="3"/>
  <c r="BE135" i="3"/>
  <c r="BE139" i="3"/>
  <c r="BE141" i="3"/>
  <c r="BE145" i="3"/>
  <c r="BE154" i="3"/>
  <c r="BE158" i="3"/>
  <c r="BE159" i="3"/>
  <c r="BE165" i="3"/>
  <c r="BE170" i="3"/>
  <c r="BE171" i="3"/>
  <c r="BE182" i="3"/>
  <c r="BE199" i="3"/>
  <c r="BE201" i="3"/>
  <c r="BE209" i="3"/>
  <c r="BE211" i="3"/>
  <c r="BE212" i="3"/>
  <c r="BE213" i="3"/>
  <c r="BE216" i="3"/>
  <c r="BE217" i="3"/>
  <c r="BE221" i="3"/>
  <c r="BE230" i="3"/>
  <c r="BE235" i="3"/>
  <c r="BE238" i="3"/>
  <c r="BE240" i="3"/>
  <c r="BE245" i="3"/>
  <c r="BE246" i="3"/>
  <c r="BE249" i="3"/>
  <c r="BE250" i="3"/>
  <c r="BE251" i="3"/>
  <c r="BE253" i="3"/>
  <c r="BE254" i="3"/>
  <c r="BE261" i="3"/>
  <c r="BE262" i="3"/>
  <c r="F58" i="3"/>
  <c r="J107" i="3"/>
  <c r="BE115" i="3"/>
  <c r="BE118" i="3"/>
  <c r="BE122" i="3"/>
  <c r="BE124" i="3"/>
  <c r="BE126" i="3"/>
  <c r="BE127" i="3"/>
  <c r="BE129" i="3"/>
  <c r="BE136" i="3"/>
  <c r="BE137" i="3"/>
  <c r="BE142" i="3"/>
  <c r="BE144" i="3"/>
  <c r="BE147" i="3"/>
  <c r="BE149" i="3"/>
  <c r="BE152" i="3"/>
  <c r="BE153" i="3"/>
  <c r="BE157" i="3"/>
  <c r="BE160" i="3"/>
  <c r="BE166" i="3"/>
  <c r="BE167" i="3"/>
  <c r="BE169" i="3"/>
  <c r="BE172" i="3"/>
  <c r="BE173" i="3"/>
  <c r="BE176" i="3"/>
  <c r="BE177" i="3"/>
  <c r="BE184" i="3"/>
  <c r="BE191" i="3"/>
  <c r="BE193" i="3"/>
  <c r="BE203" i="3"/>
  <c r="BE206" i="3"/>
  <c r="BE208" i="3"/>
  <c r="BE225" i="3"/>
  <c r="BE227" i="3"/>
  <c r="BE233" i="3"/>
  <c r="BE237" i="3"/>
  <c r="BE241" i="3"/>
  <c r="BE243" i="3"/>
  <c r="BE244" i="3"/>
  <c r="BE256" i="3"/>
  <c r="BE259" i="3"/>
  <c r="BE263" i="3"/>
  <c r="BE264" i="3"/>
  <c r="BE120" i="3"/>
  <c r="BE134" i="3"/>
  <c r="BE151" i="3"/>
  <c r="BE155" i="3"/>
  <c r="BE156" i="3"/>
  <c r="BE161" i="3"/>
  <c r="BE162" i="3"/>
  <c r="BE163" i="3"/>
  <c r="BE168" i="3"/>
  <c r="BE174" i="3"/>
  <c r="BE178" i="3"/>
  <c r="BE179" i="3"/>
  <c r="BE181" i="3"/>
  <c r="BE183" i="3"/>
  <c r="BE186" i="3"/>
  <c r="BE187" i="3"/>
  <c r="BE188" i="3"/>
  <c r="BE189" i="3"/>
  <c r="BE192" i="3"/>
  <c r="BE194" i="3"/>
  <c r="BE196" i="3"/>
  <c r="BE202" i="3"/>
  <c r="BE204" i="3"/>
  <c r="BE205" i="3"/>
  <c r="BE207" i="3"/>
  <c r="BE214" i="3"/>
  <c r="BE219" i="3"/>
  <c r="BE223" i="3"/>
  <c r="BE228" i="3"/>
  <c r="BE231" i="3"/>
  <c r="BE232" i="3"/>
  <c r="BE234" i="3"/>
  <c r="BE239" i="3"/>
  <c r="BE242" i="3"/>
  <c r="BE247" i="3"/>
  <c r="BE248" i="3"/>
  <c r="BE252" i="3"/>
  <c r="BE255" i="3"/>
  <c r="BE257" i="3"/>
  <c r="BE258" i="3"/>
  <c r="BE260" i="3"/>
  <c r="J56" i="2"/>
  <c r="F59" i="2"/>
  <c r="BE117" i="2"/>
  <c r="BE120" i="2"/>
  <c r="BE121" i="2"/>
  <c r="BE143" i="2"/>
  <c r="BE148" i="2"/>
  <c r="BE153" i="2"/>
  <c r="BE181" i="2"/>
  <c r="BE277" i="2"/>
  <c r="BE305" i="2"/>
  <c r="BE310" i="2"/>
  <c r="BE316" i="2"/>
  <c r="BE329" i="2"/>
  <c r="BE337" i="2"/>
  <c r="BE340" i="2"/>
  <c r="BE357" i="2"/>
  <c r="BE360" i="2"/>
  <c r="BE372" i="2"/>
  <c r="BE418" i="2"/>
  <c r="BE424" i="2"/>
  <c r="BE430" i="2"/>
  <c r="BE453" i="2"/>
  <c r="BE474" i="2"/>
  <c r="BE482" i="2"/>
  <c r="BE484" i="2"/>
  <c r="BE519" i="2"/>
  <c r="BE521" i="2"/>
  <c r="BE526" i="2"/>
  <c r="BE551" i="2"/>
  <c r="BE577" i="2"/>
  <c r="BE581" i="2"/>
  <c r="BE583" i="2"/>
  <c r="BE585" i="2"/>
  <c r="BE590" i="2"/>
  <c r="BE592" i="2"/>
  <c r="BE601" i="2"/>
  <c r="BE607" i="2"/>
  <c r="BE609" i="2"/>
  <c r="BE616" i="2"/>
  <c r="BE619" i="2"/>
  <c r="BE620" i="2"/>
  <c r="BE621" i="2"/>
  <c r="BE622" i="2"/>
  <c r="BE623" i="2"/>
  <c r="BE626" i="2"/>
  <c r="BE628" i="2"/>
  <c r="BE633" i="2"/>
  <c r="BE637" i="2"/>
  <c r="BE641" i="2"/>
  <c r="BE712" i="2"/>
  <c r="BE718" i="2"/>
  <c r="BE724" i="2"/>
  <c r="BE737" i="2"/>
  <c r="BE744" i="2"/>
  <c r="BE747" i="2"/>
  <c r="BE755" i="2"/>
  <c r="E50" i="2"/>
  <c r="BE113" i="2"/>
  <c r="BE124" i="2"/>
  <c r="BE128" i="2"/>
  <c r="BE137" i="2"/>
  <c r="BE161" i="2"/>
  <c r="BE195" i="2"/>
  <c r="BE208" i="2"/>
  <c r="BE212" i="2"/>
  <c r="BE217" i="2"/>
  <c r="BE228" i="2"/>
  <c r="BE246" i="2"/>
  <c r="BE248" i="2"/>
  <c r="BE260" i="2"/>
  <c r="BE269" i="2"/>
  <c r="BE272" i="2"/>
  <c r="BE279" i="2"/>
  <c r="BE289" i="2"/>
  <c r="BE301" i="2"/>
  <c r="BE321" i="2"/>
  <c r="BE355" i="2"/>
  <c r="BE362" i="2"/>
  <c r="BE364" i="2"/>
  <c r="BE368" i="2"/>
  <c r="BE444" i="2"/>
  <c r="BE446" i="2"/>
  <c r="BE468" i="2"/>
  <c r="BE487" i="2"/>
  <c r="BE499" i="2"/>
  <c r="BE532" i="2"/>
  <c r="BE545" i="2"/>
  <c r="BE548" i="2"/>
  <c r="BE559" i="2"/>
  <c r="BE564" i="2"/>
  <c r="BE567" i="2"/>
  <c r="BE579" i="2"/>
  <c r="BE587" i="2"/>
  <c r="BE588" i="2"/>
  <c r="BE599" i="2"/>
  <c r="BE612" i="2"/>
  <c r="BE615" i="2"/>
  <c r="BE618" i="2"/>
  <c r="BE624" i="2"/>
  <c r="BE635" i="2"/>
  <c r="BE639" i="2"/>
  <c r="BE643" i="2"/>
  <c r="BE644" i="2"/>
  <c r="BE646" i="2"/>
  <c r="BE649" i="2"/>
  <c r="BE652" i="2"/>
  <c r="BE659" i="2"/>
  <c r="BE662" i="2"/>
  <c r="BE669" i="2"/>
  <c r="BE672" i="2"/>
  <c r="BE675" i="2"/>
  <c r="BE678" i="2"/>
  <c r="BE685" i="2"/>
  <c r="BE687" i="2"/>
  <c r="BE694" i="2"/>
  <c r="BE697" i="2"/>
  <c r="BE700" i="2"/>
  <c r="BE703" i="2"/>
  <c r="BE706" i="2"/>
  <c r="BE726" i="2"/>
  <c r="BE761" i="2"/>
  <c r="BE126" i="2"/>
  <c r="BE163" i="2"/>
  <c r="BE173" i="2"/>
  <c r="BE177" i="2"/>
  <c r="BE242" i="2"/>
  <c r="BE264" i="2"/>
  <c r="BE293" i="2"/>
  <c r="BE296" i="2"/>
  <c r="BE313" i="2"/>
  <c r="BE319" i="2"/>
  <c r="BE334" i="2"/>
  <c r="BE343" i="2"/>
  <c r="BE346" i="2"/>
  <c r="BE350" i="2"/>
  <c r="BE352" i="2"/>
  <c r="BE367" i="2"/>
  <c r="BE374" i="2"/>
  <c r="BE378" i="2"/>
  <c r="BE385" i="2"/>
  <c r="BE387" i="2"/>
  <c r="BE394" i="2"/>
  <c r="BE401" i="2"/>
  <c r="BE404" i="2"/>
  <c r="BE407" i="2"/>
  <c r="BE410" i="2"/>
  <c r="BE413" i="2"/>
  <c r="BE427" i="2"/>
  <c r="BE449" i="2"/>
  <c r="BE462" i="2"/>
  <c r="BE479" i="2"/>
  <c r="BE508" i="2"/>
  <c r="BE535" i="2"/>
  <c r="BE538" i="2"/>
  <c r="BE556" i="2"/>
  <c r="BE569" i="2"/>
  <c r="BE735" i="2"/>
  <c r="BE758" i="2"/>
  <c r="BE134" i="2"/>
  <c r="BE142" i="2"/>
  <c r="BE158" i="2"/>
  <c r="BE167" i="2"/>
  <c r="BE210" i="2"/>
  <c r="BE234" i="2"/>
  <c r="BE244" i="2"/>
  <c r="BE281" i="2"/>
  <c r="BE286" i="2"/>
  <c r="BE291" i="2"/>
  <c r="BE298" i="2"/>
  <c r="BE303" i="2"/>
  <c r="BE308" i="2"/>
  <c r="BE326" i="2"/>
  <c r="BE377" i="2"/>
  <c r="BE379" i="2"/>
  <c r="BE382" i="2"/>
  <c r="BE434" i="2"/>
  <c r="BE438" i="2"/>
  <c r="BE459" i="2"/>
  <c r="BE523" i="2"/>
  <c r="BE529" i="2"/>
  <c r="BE562" i="2"/>
  <c r="BE572" i="2"/>
  <c r="BE574" i="2"/>
  <c r="F37" i="2"/>
  <c r="BB56" i="1" s="1"/>
  <c r="J36" i="5"/>
  <c r="AW59" i="1" s="1"/>
  <c r="F39" i="5"/>
  <c r="BD59" i="1" s="1"/>
  <c r="F38" i="7"/>
  <c r="BC62" i="1" s="1"/>
  <c r="F36" i="12"/>
  <c r="BC67" i="1" s="1"/>
  <c r="F36" i="4"/>
  <c r="BA58" i="1" s="1"/>
  <c r="F38" i="5"/>
  <c r="BC59" i="1" s="1"/>
  <c r="F39" i="6"/>
  <c r="BD60" i="1"/>
  <c r="F39" i="8"/>
  <c r="BD63" i="1" s="1"/>
  <c r="F37" i="8"/>
  <c r="BB63" i="1" s="1"/>
  <c r="F36" i="10"/>
  <c r="BA65" i="1" s="1"/>
  <c r="J34" i="11"/>
  <c r="AW66" i="1"/>
  <c r="F38" i="3"/>
  <c r="BC57" i="1"/>
  <c r="F37" i="7"/>
  <c r="BB62" i="1" s="1"/>
  <c r="F36" i="3"/>
  <c r="BA57" i="1"/>
  <c r="F39" i="7"/>
  <c r="BD62" i="1" s="1"/>
  <c r="F35" i="13"/>
  <c r="BB68" i="1"/>
  <c r="J36" i="4"/>
  <c r="AW58" i="1" s="1"/>
  <c r="J36" i="6"/>
  <c r="AW60" i="1"/>
  <c r="J36" i="8"/>
  <c r="AW63" i="1" s="1"/>
  <c r="F36" i="9"/>
  <c r="BA64" i="1"/>
  <c r="F39" i="10"/>
  <c r="BD65" i="1" s="1"/>
  <c r="F35" i="12"/>
  <c r="BB67" i="1"/>
  <c r="J36" i="2"/>
  <c r="AW56" i="1" s="1"/>
  <c r="F37" i="3"/>
  <c r="BB57" i="1"/>
  <c r="F37" i="5"/>
  <c r="BB59" i="1" s="1"/>
  <c r="F39" i="9"/>
  <c r="BD64" i="1"/>
  <c r="J36" i="9"/>
  <c r="AW64" i="1" s="1"/>
  <c r="J36" i="10"/>
  <c r="AW65" i="1"/>
  <c r="F37" i="12"/>
  <c r="BD67" i="1" s="1"/>
  <c r="J34" i="13"/>
  <c r="AW68" i="1"/>
  <c r="F37" i="4"/>
  <c r="BB58" i="1" s="1"/>
  <c r="F36" i="5"/>
  <c r="BA59" i="1"/>
  <c r="F37" i="6"/>
  <c r="BB60" i="1" s="1"/>
  <c r="F38" i="9"/>
  <c r="BC64" i="1"/>
  <c r="F36" i="11"/>
  <c r="BC66" i="1" s="1"/>
  <c r="F39" i="3"/>
  <c r="BD57" i="1"/>
  <c r="F37" i="9"/>
  <c r="BB64" i="1" s="1"/>
  <c r="F37" i="10"/>
  <c r="BB65" i="1"/>
  <c r="F34" i="11"/>
  <c r="BA66" i="1" s="1"/>
  <c r="F36" i="2"/>
  <c r="BA56" i="1" s="1"/>
  <c r="F38" i="2"/>
  <c r="BC56" i="1" s="1"/>
  <c r="F34" i="12"/>
  <c r="BA67" i="1"/>
  <c r="F36" i="13"/>
  <c r="BC68" i="1" s="1"/>
  <c r="AS54" i="1"/>
  <c r="F39" i="4"/>
  <c r="BD58" i="1" s="1"/>
  <c r="F38" i="6"/>
  <c r="BC60" i="1"/>
  <c r="F36" i="8"/>
  <c r="BA63" i="1"/>
  <c r="F38" i="10"/>
  <c r="BC65" i="1"/>
  <c r="J34" i="12"/>
  <c r="AW67" i="1"/>
  <c r="F37" i="13"/>
  <c r="BD68" i="1"/>
  <c r="F34" i="13"/>
  <c r="BA68" i="1"/>
  <c r="F39" i="2"/>
  <c r="BD56" i="1" s="1"/>
  <c r="J36" i="3"/>
  <c r="AW57" i="1" s="1"/>
  <c r="F38" i="4"/>
  <c r="BC58" i="1"/>
  <c r="F36" i="7"/>
  <c r="BA62" i="1"/>
  <c r="F35" i="11"/>
  <c r="BB66" i="1" s="1"/>
  <c r="F36" i="6"/>
  <c r="BA60" i="1" s="1"/>
  <c r="J36" i="7"/>
  <c r="AW62" i="1" s="1"/>
  <c r="F38" i="8"/>
  <c r="BC63" i="1"/>
  <c r="F37" i="11"/>
  <c r="BD66" i="1" s="1"/>
  <c r="R376" i="11" l="1"/>
  <c r="R283" i="7"/>
  <c r="R110" i="3"/>
  <c r="T88" i="12"/>
  <c r="T87" i="12" s="1"/>
  <c r="P93" i="10"/>
  <c r="P92" i="10"/>
  <c r="P91" i="10"/>
  <c r="AU65" i="1" s="1"/>
  <c r="P108" i="7"/>
  <c r="T110" i="3"/>
  <c r="T376" i="11"/>
  <c r="P95" i="11"/>
  <c r="P88" i="12"/>
  <c r="P87" i="12"/>
  <c r="AU67" i="1"/>
  <c r="P111" i="2"/>
  <c r="R88" i="12"/>
  <c r="R87" i="12"/>
  <c r="T108" i="7"/>
  <c r="T93" i="5"/>
  <c r="T92" i="5"/>
  <c r="T91" i="5"/>
  <c r="R91" i="4"/>
  <c r="R90" i="4" s="1"/>
  <c r="T283" i="7"/>
  <c r="T91" i="4"/>
  <c r="T90" i="4" s="1"/>
  <c r="P376" i="11"/>
  <c r="R94" i="8"/>
  <c r="R95" i="11"/>
  <c r="R94" i="11"/>
  <c r="P110" i="3"/>
  <c r="AU57" i="1" s="1"/>
  <c r="P262" i="2"/>
  <c r="BK95" i="11"/>
  <c r="T262" i="2"/>
  <c r="T95" i="11"/>
  <c r="T94" i="11"/>
  <c r="T93" i="10"/>
  <c r="T92" i="10" s="1"/>
  <c r="T91" i="10" s="1"/>
  <c r="T93" i="6"/>
  <c r="T92" i="6" s="1"/>
  <c r="T91" i="6" s="1"/>
  <c r="R111" i="2"/>
  <c r="R93" i="10"/>
  <c r="R92" i="10"/>
  <c r="R91" i="10" s="1"/>
  <c r="P283" i="7"/>
  <c r="R93" i="6"/>
  <c r="R92" i="6" s="1"/>
  <c r="R91" i="6" s="1"/>
  <c r="P91" i="4"/>
  <c r="P90" i="4"/>
  <c r="AU58" i="1"/>
  <c r="P93" i="5"/>
  <c r="P92" i="5" s="1"/>
  <c r="P91" i="5" s="1"/>
  <c r="AU59" i="1" s="1"/>
  <c r="R262" i="2"/>
  <c r="R108" i="7"/>
  <c r="T111" i="2"/>
  <c r="T110" i="2"/>
  <c r="AG68" i="1"/>
  <c r="BK93" i="5"/>
  <c r="J93" i="5"/>
  <c r="J65" i="5" s="1"/>
  <c r="BK94" i="8"/>
  <c r="J94" i="8"/>
  <c r="J63" i="8"/>
  <c r="BK393" i="11"/>
  <c r="J393" i="11" s="1"/>
  <c r="J71" i="11" s="1"/>
  <c r="BK283" i="7"/>
  <c r="BK107" i="7" s="1"/>
  <c r="J107" i="7" s="1"/>
  <c r="J63" i="7" s="1"/>
  <c r="BK88" i="9"/>
  <c r="J88" i="9"/>
  <c r="J64" i="9"/>
  <c r="BK93" i="10"/>
  <c r="J93" i="10" s="1"/>
  <c r="J65" i="10" s="1"/>
  <c r="BK88" i="12"/>
  <c r="J88" i="12" s="1"/>
  <c r="J60" i="12" s="1"/>
  <c r="BK195" i="12"/>
  <c r="J195" i="12"/>
  <c r="J66" i="12" s="1"/>
  <c r="J85" i="13"/>
  <c r="J60" i="13"/>
  <c r="J86" i="13"/>
  <c r="J61" i="13" s="1"/>
  <c r="BK108" i="7"/>
  <c r="J108" i="7"/>
  <c r="J64" i="7"/>
  <c r="J59" i="13"/>
  <c r="BK111" i="2"/>
  <c r="J111" i="2"/>
  <c r="J64" i="2" s="1"/>
  <c r="BK262" i="2"/>
  <c r="J262" i="2" s="1"/>
  <c r="J70" i="2" s="1"/>
  <c r="BK753" i="2"/>
  <c r="J753" i="2" s="1"/>
  <c r="J85" i="2" s="1"/>
  <c r="BK110" i="3"/>
  <c r="J110" i="3" s="1"/>
  <c r="J63" i="3" s="1"/>
  <c r="BK376" i="11"/>
  <c r="J376" i="11"/>
  <c r="J68" i="11"/>
  <c r="BK92" i="6"/>
  <c r="J92" i="6" s="1"/>
  <c r="J64" i="6" s="1"/>
  <c r="BK90" i="4"/>
  <c r="J90" i="4"/>
  <c r="J32" i="4" s="1"/>
  <c r="AG58" i="1" s="1"/>
  <c r="J35" i="2"/>
  <c r="AV56" i="1" s="1"/>
  <c r="AT56" i="1" s="1"/>
  <c r="F35" i="6"/>
  <c r="AZ60" i="1" s="1"/>
  <c r="J35" i="4"/>
  <c r="AV58" i="1"/>
  <c r="AT58" i="1"/>
  <c r="BC55" i="1"/>
  <c r="AY55" i="1" s="1"/>
  <c r="F35" i="7"/>
  <c r="AZ62" i="1" s="1"/>
  <c r="J35" i="9"/>
  <c r="AV64" i="1"/>
  <c r="AT64" i="1"/>
  <c r="BD61" i="1"/>
  <c r="J33" i="11"/>
  <c r="AV66" i="1" s="1"/>
  <c r="AT66" i="1" s="1"/>
  <c r="J35" i="3"/>
  <c r="AV57" i="1" s="1"/>
  <c r="AT57" i="1" s="1"/>
  <c r="BD55" i="1"/>
  <c r="J35" i="7"/>
  <c r="AV62" i="1" s="1"/>
  <c r="AT62" i="1" s="1"/>
  <c r="J35" i="8"/>
  <c r="AV63" i="1" s="1"/>
  <c r="AT63" i="1" s="1"/>
  <c r="BA61" i="1"/>
  <c r="AW61" i="1"/>
  <c r="F35" i="8"/>
  <c r="AZ63" i="1"/>
  <c r="F35" i="9"/>
  <c r="AZ64" i="1"/>
  <c r="F35" i="10"/>
  <c r="AZ65" i="1" s="1"/>
  <c r="BB61" i="1"/>
  <c r="AX61" i="1"/>
  <c r="BC61" i="1"/>
  <c r="AY61" i="1"/>
  <c r="F33" i="11"/>
  <c r="AZ66" i="1"/>
  <c r="F35" i="4"/>
  <c r="AZ58" i="1" s="1"/>
  <c r="J35" i="5"/>
  <c r="AV59" i="1"/>
  <c r="AT59" i="1" s="1"/>
  <c r="BB55" i="1"/>
  <c r="AX55" i="1" s="1"/>
  <c r="J33" i="12"/>
  <c r="AV67" i="1" s="1"/>
  <c r="AT67" i="1" s="1"/>
  <c r="BA55" i="1"/>
  <c r="AW55" i="1"/>
  <c r="F33" i="12"/>
  <c r="AZ67" i="1"/>
  <c r="J35" i="10"/>
  <c r="AV65" i="1" s="1"/>
  <c r="AT65" i="1" s="1"/>
  <c r="F35" i="2"/>
  <c r="AZ56" i="1"/>
  <c r="J33" i="13"/>
  <c r="AV68" i="1" s="1"/>
  <c r="AT68" i="1" s="1"/>
  <c r="AN68" i="1" s="1"/>
  <c r="F35" i="3"/>
  <c r="AZ57" i="1" s="1"/>
  <c r="F35" i="5"/>
  <c r="AZ59" i="1"/>
  <c r="J35" i="6"/>
  <c r="AV60" i="1" s="1"/>
  <c r="AT60" i="1" s="1"/>
  <c r="F33" i="13"/>
  <c r="AZ68" i="1" s="1"/>
  <c r="J283" i="7" l="1"/>
  <c r="J72" i="7" s="1"/>
  <c r="P110" i="2"/>
  <c r="AU56" i="1" s="1"/>
  <c r="AU55" i="1" s="1"/>
  <c r="BK94" i="11"/>
  <c r="J94" i="11" s="1"/>
  <c r="J59" i="11" s="1"/>
  <c r="T107" i="7"/>
  <c r="P107" i="7"/>
  <c r="AU62" i="1" s="1"/>
  <c r="AU61" i="1" s="1"/>
  <c r="R110" i="2"/>
  <c r="P94" i="11"/>
  <c r="AU66" i="1"/>
  <c r="R107" i="7"/>
  <c r="BK87" i="9"/>
  <c r="J87" i="9"/>
  <c r="J32" i="9" s="1"/>
  <c r="AG64" i="1" s="1"/>
  <c r="BK87" i="12"/>
  <c r="J87" i="12" s="1"/>
  <c r="J59" i="12" s="1"/>
  <c r="BK92" i="5"/>
  <c r="J92" i="5"/>
  <c r="J64" i="5"/>
  <c r="J95" i="11"/>
  <c r="J60" i="11"/>
  <c r="BK110" i="2"/>
  <c r="J110" i="2" s="1"/>
  <c r="J63" i="2" s="1"/>
  <c r="BK92" i="10"/>
  <c r="J92" i="10"/>
  <c r="J64" i="10"/>
  <c r="J39" i="13"/>
  <c r="BK91" i="6"/>
  <c r="J91" i="6" s="1"/>
  <c r="J63" i="6" s="1"/>
  <c r="AN58" i="1"/>
  <c r="J63" i="4"/>
  <c r="J41" i="4"/>
  <c r="AZ61" i="1"/>
  <c r="AV61" i="1"/>
  <c r="AT61" i="1" s="1"/>
  <c r="BD54" i="1"/>
  <c r="W33" i="1" s="1"/>
  <c r="BC54" i="1"/>
  <c r="W32" i="1"/>
  <c r="BB54" i="1"/>
  <c r="W31" i="1"/>
  <c r="AZ55" i="1"/>
  <c r="AV55" i="1" s="1"/>
  <c r="AT55" i="1" s="1"/>
  <c r="J32" i="8"/>
  <c r="AG63" i="1"/>
  <c r="J32" i="3"/>
  <c r="AG57" i="1"/>
  <c r="J32" i="7"/>
  <c r="AG62" i="1" s="1"/>
  <c r="BA54" i="1"/>
  <c r="W30" i="1"/>
  <c r="J41" i="9" l="1"/>
  <c r="J41" i="8"/>
  <c r="J41" i="3"/>
  <c r="J63" i="9"/>
  <c r="BK91" i="10"/>
  <c r="J91" i="10"/>
  <c r="J63" i="10"/>
  <c r="BK91" i="5"/>
  <c r="J91" i="5" s="1"/>
  <c r="J32" i="5" s="1"/>
  <c r="AG59" i="1" s="1"/>
  <c r="J41" i="7"/>
  <c r="AN62" i="1"/>
  <c r="AN63" i="1"/>
  <c r="AN64" i="1"/>
  <c r="AN57" i="1"/>
  <c r="AY54" i="1"/>
  <c r="AW54" i="1"/>
  <c r="AK30" i="1"/>
  <c r="AU54" i="1"/>
  <c r="J32" i="6"/>
  <c r="AG60" i="1"/>
  <c r="AX54" i="1"/>
  <c r="J32" i="2"/>
  <c r="AG56" i="1" s="1"/>
  <c r="AZ54" i="1"/>
  <c r="W29" i="1"/>
  <c r="J30" i="11"/>
  <c r="AG66" i="1"/>
  <c r="J30" i="12"/>
  <c r="AG67" i="1"/>
  <c r="J41" i="5" l="1"/>
  <c r="J41" i="2"/>
  <c r="J39" i="11"/>
  <c r="J39" i="12"/>
  <c r="J63" i="5"/>
  <c r="AN60" i="1"/>
  <c r="J41" i="6"/>
  <c r="AN56" i="1"/>
  <c r="AN66" i="1"/>
  <c r="AN59" i="1"/>
  <c r="AN67" i="1"/>
  <c r="AG55" i="1"/>
  <c r="AV54" i="1"/>
  <c r="AK29" i="1"/>
  <c r="J32" i="10"/>
  <c r="AG65" i="1"/>
  <c r="AN65" i="1" s="1"/>
  <c r="AN55" i="1" l="1"/>
  <c r="J41" i="10"/>
  <c r="AT54" i="1"/>
  <c r="AG61" i="1"/>
  <c r="AN61" i="1"/>
  <c r="AG54" i="1" l="1"/>
  <c r="AK26" i="1" s="1"/>
  <c r="AN54" i="1" l="1"/>
  <c r="AK35" i="1"/>
</calcChain>
</file>

<file path=xl/sharedStrings.xml><?xml version="1.0" encoding="utf-8"?>
<sst xmlns="http://schemas.openxmlformats.org/spreadsheetml/2006/main" count="21408" uniqueCount="3290">
  <si>
    <t>Export Komplet</t>
  </si>
  <si>
    <t>VZ</t>
  </si>
  <si>
    <t>2.0</t>
  </si>
  <si>
    <t>ZAMOK</t>
  </si>
  <si>
    <t>False</t>
  </si>
  <si>
    <t>{584ebe80-11aa-4044-86e3-7957ae4bb8bc}</t>
  </si>
  <si>
    <t>0,01</t>
  </si>
  <si>
    <t>21</t>
  </si>
  <si>
    <t>12</t>
  </si>
  <si>
    <t>REKAPITULACE STAVBY</t>
  </si>
  <si>
    <t>v ---  níže se nacházejí doplnkové a pomocné údaje k sestavám  --- v</t>
  </si>
  <si>
    <t>Návod na vyplnění</t>
  </si>
  <si>
    <t>0,001</t>
  </si>
  <si>
    <t>Kód:</t>
  </si>
  <si>
    <t>339</t>
  </si>
  <si>
    <t>Měnit lze pouze buňky se žlutým podbarvením!_x000D_
_x000D_
1) v Rekapitulaci stavby vyplňte údaje o Účastníkovi (přenesou se do ostatních sestav i v jiných listech)_x000D_
_x000D_
2) na vybraných listech vyplňte v sestavě Soupis prací ceny u položek</t>
  </si>
  <si>
    <t>Stavba:</t>
  </si>
  <si>
    <t>MŠ Záchlumí - přístavba pavilonu</t>
  </si>
  <si>
    <t>KSO:</t>
  </si>
  <si>
    <t/>
  </si>
  <si>
    <t>CC-CZ:</t>
  </si>
  <si>
    <t>Místo:</t>
  </si>
  <si>
    <t xml:space="preserve"> </t>
  </si>
  <si>
    <t>Datum:</t>
  </si>
  <si>
    <t>23. 4. 2024</t>
  </si>
  <si>
    <t>Zadavatel:</t>
  </si>
  <si>
    <t>IČ:</t>
  </si>
  <si>
    <t>Obec Záchlumí</t>
  </si>
  <si>
    <t>DIČ:</t>
  </si>
  <si>
    <t>Účastník:</t>
  </si>
  <si>
    <t>Vyplň údaj</t>
  </si>
  <si>
    <t>Projektant:</t>
  </si>
  <si>
    <t>65564618</t>
  </si>
  <si>
    <t>Ing. Miloš Valíček</t>
  </si>
  <si>
    <t>True</t>
  </si>
  <si>
    <t>Zpracovatel:</t>
  </si>
  <si>
    <t>47747528</t>
  </si>
  <si>
    <t xml:space="preserve">Veronika Šoulová </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</si>
  <si>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</si>
  <si>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webu podminky.urs.cz.</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</si>
  <si>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</si>
  <si>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</si>
  <si>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</si>
  <si>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</si>
  <si>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</si>
  <si>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</si>
  <si>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</si>
  <si>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</si>
  <si>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</si>
  <si>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</si>
  <si>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</si>
  <si>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</si>
  <si>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</si>
  <si>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</si>
  <si>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</si>
  <si>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</si>
  <si>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</si>
  <si>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</si>
  <si>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</si>
  <si>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</si>
  <si>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</si>
  <si>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</si>
  <si>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</si>
  <si>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</si>
  <si>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</si>
  <si>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</si>
  <si>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</si>
  <si>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</si>
  <si>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</si>
  <si>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</si>
  <si>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</si>
  <si>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</si>
  <si>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</si>
  <si>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</si>
  <si>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</si>
  <si>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</si>
  <si>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</si>
  <si>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</si>
  <si>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SO 01</t>
  </si>
  <si>
    <t>Objekt dětské skupiny</t>
  </si>
  <si>
    <t>STA</t>
  </si>
  <si>
    <t>1</t>
  </si>
  <si>
    <t>{0e33d4f0-4bba-424e-83cb-d033dde3435e}</t>
  </si>
  <si>
    <t>2</t>
  </si>
  <si>
    <t>/</t>
  </si>
  <si>
    <t>01</t>
  </si>
  <si>
    <t>Architektonicko stavební řešení</t>
  </si>
  <si>
    <t>Soupis</t>
  </si>
  <si>
    <t>{998b5914-b8c8-4b92-b50b-ab26808b7cb3}</t>
  </si>
  <si>
    <t>02</t>
  </si>
  <si>
    <t>ZTI</t>
  </si>
  <si>
    <t>{a0dc9f11-8555-48b3-b11f-2e54b77fbb86}</t>
  </si>
  <si>
    <t>03</t>
  </si>
  <si>
    <t>Vytápění</t>
  </si>
  <si>
    <t>{3e721f4e-6c85-4fb2-9ba5-1e63ce405d2c}</t>
  </si>
  <si>
    <t>04</t>
  </si>
  <si>
    <t>VZT</t>
  </si>
  <si>
    <t>{fc0bb335-9f64-4e3d-bb86-657f70c5f1ac}</t>
  </si>
  <si>
    <t>05</t>
  </si>
  <si>
    <t>Elektroinstalace</t>
  </si>
  <si>
    <t>{df432688-4b19-4dbe-90f2-f9cb4d6e43e1}</t>
  </si>
  <si>
    <t>SO 02</t>
  </si>
  <si>
    <t>Úpravy v objektu mateřské školky</t>
  </si>
  <si>
    <t>{f278a39f-bdf3-4ae1-9582-dc1ede860a4c}</t>
  </si>
  <si>
    <t>{dca445e2-c4a2-44dc-8ab8-c2d131953ae4}</t>
  </si>
  <si>
    <t>{03832cbc-2f7c-4f2e-851c-3d4a12c6400e}</t>
  </si>
  <si>
    <t>{59a33482-b8ce-4b2a-87fb-8c4d47307e9f}</t>
  </si>
  <si>
    <t>{81beee4c-5e24-4cd7-b072-360b097db72d}</t>
  </si>
  <si>
    <t>SO 03</t>
  </si>
  <si>
    <t>Terénní a sadové úpravy, oplocení</t>
  </si>
  <si>
    <t>{0b40319e-371f-4c6c-b0b2-a0c8f93852bb}</t>
  </si>
  <si>
    <t>SO 04</t>
  </si>
  <si>
    <t>Parkoviště</t>
  </si>
  <si>
    <t>{7fffbe4a-a946-4b03-beeb-846088016479}</t>
  </si>
  <si>
    <t>VRN</t>
  </si>
  <si>
    <t>Vedlejší náklady</t>
  </si>
  <si>
    <t>{49ca1a12-5df4-42e4-a8c6-9ee708410f76}</t>
  </si>
  <si>
    <t>d2</t>
  </si>
  <si>
    <t>dveře 700x1970 mm</t>
  </si>
  <si>
    <t>m2</t>
  </si>
  <si>
    <t>1,379</t>
  </si>
  <si>
    <t>3</t>
  </si>
  <si>
    <t>d3</t>
  </si>
  <si>
    <t>dveře 800x1970 mm</t>
  </si>
  <si>
    <t>1,576</t>
  </si>
  <si>
    <t>KRYCÍ LIST SOUPISU PRACÍ</t>
  </si>
  <si>
    <t>d4</t>
  </si>
  <si>
    <t>dveře 900x1970 mm</t>
  </si>
  <si>
    <t>1,773</t>
  </si>
  <si>
    <t>Objekt:</t>
  </si>
  <si>
    <t>SO 01 - Objekt dětské skupiny</t>
  </si>
  <si>
    <t>Soupis:</t>
  </si>
  <si>
    <t>01 - Architektonicko stavební řešení</t>
  </si>
  <si>
    <t>REKAPITULACE ČLENĚNÍ SOUPISU PRACÍ</t>
  </si>
  <si>
    <t>Kód dílu - Popis</t>
  </si>
  <si>
    <t>Cena celkem [CZK]</t>
  </si>
  <si>
    <t>-1</t>
  </si>
  <si>
    <t>HSV - Práce a dodávky HSV</t>
  </si>
  <si>
    <t xml:space="preserve">    1 - Zemní práce</t>
  </si>
  <si>
    <t xml:space="preserve">    2 - Zakládání</t>
  </si>
  <si>
    <t xml:space="preserve">    6 - Úpravy povrchů, podlahy a osazování výplní</t>
  </si>
  <si>
    <t xml:space="preserve">    9 - Ostatní konstrukce a práce, bourání</t>
  </si>
  <si>
    <t xml:space="preserve">    998 - Přesun hmot</t>
  </si>
  <si>
    <t>PSV - Práce a dodávky PSV</t>
  </si>
  <si>
    <t xml:space="preserve">    711 - Izolace proti vodě, vlhkosti a plynům</t>
  </si>
  <si>
    <t xml:space="preserve">    712 - Povlakové krytiny</t>
  </si>
  <si>
    <t xml:space="preserve">    713 - Izolace tepelné</t>
  </si>
  <si>
    <t xml:space="preserve">    722 - Zdravotechnika - vnitřní vodovod</t>
  </si>
  <si>
    <t xml:space="preserve">    762 - Konstrukce tesařské</t>
  </si>
  <si>
    <t xml:space="preserve">    763 - Konstrukce suché výstavby</t>
  </si>
  <si>
    <t xml:space="preserve">    764 - Konstrukce klempířské</t>
  </si>
  <si>
    <t xml:space="preserve">    765 - Krytina skládaná</t>
  </si>
  <si>
    <t xml:space="preserve">    766 - Konstrukce truhlářské</t>
  </si>
  <si>
    <t xml:space="preserve">    767 - Konstrukce zámečnické</t>
  </si>
  <si>
    <t xml:space="preserve">    771 - Podlahy z dlaždic</t>
  </si>
  <si>
    <t xml:space="preserve">    776 - Podlahy povlakové</t>
  </si>
  <si>
    <t xml:space="preserve">    781 - Dokončovací práce - obklady</t>
  </si>
  <si>
    <t xml:space="preserve">    784 - Dokončovací práce - malby a tapety</t>
  </si>
  <si>
    <t>VRN - Vedlejší rozpočtové náklady</t>
  </si>
  <si>
    <t xml:space="preserve">    VRN1 - Průzkumné, geodetické a projektové práce</t>
  </si>
  <si>
    <t xml:space="preserve">    VRN3 - Zařízení staveniště</t>
  </si>
  <si>
    <t xml:space="preserve">    VRN9 - Ostatní náklady</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</si>
  <si>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</si>
  <si>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</si>
  <si>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</si>
  <si>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</si>
  <si>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</si>
  <si>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</si>
  <si>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</si>
  <si>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</si>
  <si>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</si>
  <si>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</si>
  <si>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</si>
  <si>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</si>
  <si>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</si>
  <si>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</si>
  <si>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</si>
  <si>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</si>
  <si>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Zemní práce</t>
  </si>
  <si>
    <t>K</t>
  </si>
  <si>
    <t>121151103</t>
  </si>
  <si>
    <t>Sejmutí ornice strojně při souvislé ploše do 100 m2, tl. vrstvy do 200 mm</t>
  </si>
  <si>
    <t>CS ÚRS 2024 01</t>
  </si>
  <si>
    <t>4</t>
  </si>
  <si>
    <t>-7088668</t>
  </si>
  <si>
    <t>Online PSC</t>
  </si>
  <si>
    <t>https://podminky.urs.cz/item/CS_URS_2024_01/121151103</t>
  </si>
  <si>
    <t>VV</t>
  </si>
  <si>
    <t>dle TZ</t>
  </si>
  <si>
    <t>66,0/0,2</t>
  </si>
  <si>
    <t>131251104</t>
  </si>
  <si>
    <t>Hloubení nezapažených jam a zářezů strojně s urovnáním dna do předepsaného profilu a spádu v hornině třídy těžitelnosti I skupiny 3 přes 100 do 500 m3</t>
  </si>
  <si>
    <t>m3</t>
  </si>
  <si>
    <t>-781000231</t>
  </si>
  <si>
    <t>https://podminky.urs.cz/item/CS_URS_2024_01/131251104</t>
  </si>
  <si>
    <t>220,0*0,85</t>
  </si>
  <si>
    <t>131251103.</t>
  </si>
  <si>
    <t>Příplatek za svahování stavební jámy</t>
  </si>
  <si>
    <t>kpl</t>
  </si>
  <si>
    <t>vlastní položka</t>
  </si>
  <si>
    <t>-1683556122</t>
  </si>
  <si>
    <t>132251101</t>
  </si>
  <si>
    <t>Hloubení nezapažených rýh šířky do 800 mm strojně s urovnáním dna do předepsaného profilu a spádu v hornině třídy těžitelnosti I skupiny 3 do 20 m3</t>
  </si>
  <si>
    <t>-1416602249</t>
  </si>
  <si>
    <t>https://podminky.urs.cz/item/CS_URS_2024_01/132251101</t>
  </si>
  <si>
    <t>(16,505+10,2+15,685+(8,545+0,4+0,82+1,055))*0,6*(1,25-0,55)</t>
  </si>
  <si>
    <t>5</t>
  </si>
  <si>
    <t>162251102</t>
  </si>
  <si>
    <t>Vodorovné přemístění výkopku nebo sypaniny po suchu na obvyklém dopravním prostředku, bez naložení výkopku, avšak se složením bez rozhrnutí z horniny třídy těžitelnosti I skupiny 1 až 3 na vzdálenost přes 20 do 50 m</t>
  </si>
  <si>
    <t>1104770126</t>
  </si>
  <si>
    <t>https://podminky.urs.cz/item/CS_URS_2024_01/162251102</t>
  </si>
  <si>
    <t>6</t>
  </si>
  <si>
    <t>162751119</t>
  </si>
  <si>
    <t>Vodorovné přemístění výkopku nebo sypaniny po suchu na obvyklém dopravním prostředku, bez naložení výkopku, avšak se složením bez rozhrnutí z horniny třídy těžitelnosti I skupiny 1 až 3 na vzdálenost Příplatek k ceně za každých dalších i započatých 1 000 m</t>
  </si>
  <si>
    <t>-20356597</t>
  </si>
  <si>
    <t>https://podminky.urs.cz/item/CS_URS_2024_01/162751119</t>
  </si>
  <si>
    <t>7</t>
  </si>
  <si>
    <t>167151101</t>
  </si>
  <si>
    <t>Nakládání, skládání a překládání neulehlého výkopku nebo sypaniny strojně nakládání, množství do 100 m3, z horniny třídy těžitelnosti I, skupiny 1 až 3</t>
  </si>
  <si>
    <t>15067631</t>
  </si>
  <si>
    <t>https://podminky.urs.cz/item/CS_URS_2024_01/167151101</t>
  </si>
  <si>
    <t>187</t>
  </si>
  <si>
    <t>22,348</t>
  </si>
  <si>
    <t>-10</t>
  </si>
  <si>
    <t>Součet</t>
  </si>
  <si>
    <t>8</t>
  </si>
  <si>
    <t>171201231</t>
  </si>
  <si>
    <t>Poplatek za uložení stavebního odpadu na recyklační skládce (skládkovné) zeminy a kamení zatříděného do Katalogu odpadů pod kódem 17 05 04</t>
  </si>
  <si>
    <t>t</t>
  </si>
  <si>
    <t>-460600115</t>
  </si>
  <si>
    <t>https://podminky.urs.cz/item/CS_URS_2024_01/171201231</t>
  </si>
  <si>
    <t>199,348*2,0</t>
  </si>
  <si>
    <t>9</t>
  </si>
  <si>
    <t>174151101</t>
  </si>
  <si>
    <t>Zásyp sypaninou z jakékoliv horniny strojně s uložením výkopku ve vrstvách se zhutněním jam, šachet, rýh nebo kolem objektů v těchto vykopávkách</t>
  </si>
  <si>
    <t>534083555</t>
  </si>
  <si>
    <t>https://podminky.urs.cz/item/CS_URS_2024_01/174151101</t>
  </si>
  <si>
    <t>předpoklad</t>
  </si>
  <si>
    <t>10,0</t>
  </si>
  <si>
    <t>Zakládání</t>
  </si>
  <si>
    <t>10</t>
  </si>
  <si>
    <t>00-02</t>
  </si>
  <si>
    <t>Vytvoření prostupů základ. kcí</t>
  </si>
  <si>
    <t>ks</t>
  </si>
  <si>
    <t>607352881</t>
  </si>
  <si>
    <t>11</t>
  </si>
  <si>
    <t>271532212</t>
  </si>
  <si>
    <t>Podsyp pod základové konstrukce se zhutněním a urovnáním povrchu z kameniva hrubého, frakce 16 - 32 mm</t>
  </si>
  <si>
    <t>542004248</t>
  </si>
  <si>
    <t>https://podminky.urs.cz/item/CS_URS_2024_01/271532212</t>
  </si>
  <si>
    <t>14,785*10,0*0,14</t>
  </si>
  <si>
    <t>0,85*1,255*0,14</t>
  </si>
  <si>
    <t>271562211</t>
  </si>
  <si>
    <t>Podsyp pod základové konstrukce se zhutněním a urovnáním povrchu z kameniva drobného, frakce 0 - 4 mm</t>
  </si>
  <si>
    <t>910299955</t>
  </si>
  <si>
    <t>https://podminky.urs.cz/item/CS_URS_2024_01/271562211</t>
  </si>
  <si>
    <t>14,785*10,0*0,03</t>
  </si>
  <si>
    <t>0,85*1,255*0,03</t>
  </si>
  <si>
    <t>13</t>
  </si>
  <si>
    <t>273322511</t>
  </si>
  <si>
    <t>Základy z betonu železového (bez výztuže) desky z betonu se zvýšenými nároky na prostředí tř. C 25/30</t>
  </si>
  <si>
    <t>-1967391554</t>
  </si>
  <si>
    <t>https://podminky.urs.cz/item/CS_URS_2024_01/273322511</t>
  </si>
  <si>
    <t>(0,4+14,785+0,4)*(0,4+10,0+0,4)*0,25</t>
  </si>
  <si>
    <t>(0,4+0,82)*(0,3+1,255+0,3)*0,25</t>
  </si>
  <si>
    <t>14</t>
  </si>
  <si>
    <t>273351121</t>
  </si>
  <si>
    <t>Bednění základů desek zřízení</t>
  </si>
  <si>
    <t>-242040595</t>
  </si>
  <si>
    <t>https://podminky.urs.cz/item/CS_URS_2024_01/273351121</t>
  </si>
  <si>
    <t>(16,505+10,2+15,685)*0,25</t>
  </si>
  <si>
    <t>15</t>
  </si>
  <si>
    <t>273351122</t>
  </si>
  <si>
    <t>Bednění základů desek odstranění</t>
  </si>
  <si>
    <t>-834836045</t>
  </si>
  <si>
    <t>https://podminky.urs.cz/item/CS_URS_2024_01/273351122</t>
  </si>
  <si>
    <t>16</t>
  </si>
  <si>
    <t>273361821</t>
  </si>
  <si>
    <t>Výztuž základů desek z betonářské oceli 10 505 (R) nebo BSt 500</t>
  </si>
  <si>
    <t>1977120803</t>
  </si>
  <si>
    <t>https://podminky.urs.cz/item/CS_URS_2024_01/273361821</t>
  </si>
  <si>
    <t>předpoklad 120 kg/m3</t>
  </si>
  <si>
    <t>42,646*120/1000</t>
  </si>
  <si>
    <t>17</t>
  </si>
  <si>
    <t>274322511</t>
  </si>
  <si>
    <t>Základy z betonu železového (bez výztuže) pasy z betonu se zvýšenými nároky na prostředí tř. C 25/30</t>
  </si>
  <si>
    <t>-1336809219</t>
  </si>
  <si>
    <t>https://podminky.urs.cz/item/CS_URS_2024_01/274322511</t>
  </si>
  <si>
    <t>(16,505+10,2+15,685+(8,545+0,4+0,82+1,055))*0,6*0,45</t>
  </si>
  <si>
    <t>Mezisoučet</t>
  </si>
  <si>
    <t>14,367*0,035</t>
  </si>
  <si>
    <t>18</t>
  </si>
  <si>
    <t>274361821</t>
  </si>
  <si>
    <t>Výztuž základů pasů z betonářské oceli 10 505 (R) nebo BSt 500</t>
  </si>
  <si>
    <t>648948033</t>
  </si>
  <si>
    <t>https://podminky.urs.cz/item/CS_URS_2024_01/274361821</t>
  </si>
  <si>
    <t xml:space="preserve">předpoklad </t>
  </si>
  <si>
    <t>26,605*0,011</t>
  </si>
  <si>
    <t>19</t>
  </si>
  <si>
    <t>279113154</t>
  </si>
  <si>
    <t>Základové zdi z tvárnic ztraceného bednění včetně výplně z betonu bez zvláštních nároků na vliv prostředí třídy C 25/30, tloušťky zdiva přes 250 do 300 mm</t>
  </si>
  <si>
    <t>1893449540</t>
  </si>
  <si>
    <t>https://podminky.urs.cz/item/CS_URS_2024_01/279113154</t>
  </si>
  <si>
    <t>(16,505+10,2+15,685+(8,545+0,4+0,82+1,055))*0,25*2</t>
  </si>
  <si>
    <t>Úpravy povrchů, podlahy a osazování výplní</t>
  </si>
  <si>
    <t>20</t>
  </si>
  <si>
    <t>622151031</t>
  </si>
  <si>
    <t>Penetrační nátěr vnějších pastovitých tenkovrstvých omítek silikonový stěn</t>
  </si>
  <si>
    <t>-2097327567</t>
  </si>
  <si>
    <t>https://podminky.urs.cz/item/CS_URS_2024_01/622151031</t>
  </si>
  <si>
    <t>15,74*(3,73-0,15)</t>
  </si>
  <si>
    <t>11,18*(4,5-0,15)</t>
  </si>
  <si>
    <t>11,18*(4,93-3,73)</t>
  </si>
  <si>
    <t>špalety</t>
  </si>
  <si>
    <t>(0,9+2*1,4)*0,16</t>
  </si>
  <si>
    <t>(1,8+2*2,25)*0,16</t>
  </si>
  <si>
    <t>12*(1,2+2*1,8)*0,16</t>
  </si>
  <si>
    <t>(1,1+2*2,65)*0,16</t>
  </si>
  <si>
    <t>622211035</t>
  </si>
  <si>
    <t>Montáž kontaktního zateplení lepením a injektovaným kotvením z polystyrenových desek (dodávka ve specifikaci) na jakýkoliv podklad, tloušťky desek přes 120 do 160 mm, vč. lišt - SYSTÉMOVĚ</t>
  </si>
  <si>
    <t>-1454424245</t>
  </si>
  <si>
    <t>https://podminky.urs.cz/item/CS_URS_2024_01/622211035</t>
  </si>
  <si>
    <t>-0,9*1,4</t>
  </si>
  <si>
    <t>-1,8*2,25</t>
  </si>
  <si>
    <t>-1,2*1,8*12</t>
  </si>
  <si>
    <t>-1,1*2,65</t>
  </si>
  <si>
    <t>22</t>
  </si>
  <si>
    <t>M</t>
  </si>
  <si>
    <t>28375952</t>
  </si>
  <si>
    <t>deska EPS 70 fasádní λ=0,039 tl 160mm</t>
  </si>
  <si>
    <t>1697716470</t>
  </si>
  <si>
    <t>140,602*1,05 'Přepočtené koeficientem množství</t>
  </si>
  <si>
    <t>23</t>
  </si>
  <si>
    <t>622531032</t>
  </si>
  <si>
    <t>Omítka tenkovrstvá silikonová vnějších ploch probarvená bez penetrace zatíraná (škrábaná), zrnitost 3,0 mm stěn</t>
  </si>
  <si>
    <t>-1571541278</t>
  </si>
  <si>
    <t>https://podminky.urs.cz/item/CS_URS_2024_01/622531032</t>
  </si>
  <si>
    <t>24</t>
  </si>
  <si>
    <t>632481213</t>
  </si>
  <si>
    <t>Separační vrstva k oddělení podlahových vrstev z polyetylénové fólie S PŘELEPENÝMI SPOJI</t>
  </si>
  <si>
    <t>1771775187</t>
  </si>
  <si>
    <t>https://podminky.urs.cz/item/CS_URS_2024_01/632481213</t>
  </si>
  <si>
    <t>(0,4+14,785+0,4)*(0,4+10,0+0,4)</t>
  </si>
  <si>
    <t>(0,4+0,82)*(0,3+1,255+0,3)</t>
  </si>
  <si>
    <t>25</t>
  </si>
  <si>
    <t>634112113</t>
  </si>
  <si>
    <t>Obvodová dilatace mezi stěnou a mazaninou nebo potěrem podlahovým páskem z pěnového PE tl. do 10 mm, výšky 80 mm</t>
  </si>
  <si>
    <t>m</t>
  </si>
  <si>
    <t>-1730598154</t>
  </si>
  <si>
    <t>https://podminky.urs.cz/item/CS_URS_2024_01/634112113</t>
  </si>
  <si>
    <t>"1.01" (2*2,1+2*2,0)</t>
  </si>
  <si>
    <t>"1.02" (3,95+0,1+2,61+2,19+2,0+1,7+4,5+0,1)</t>
  </si>
  <si>
    <t>"1.03" (2*6,28+2*10,4)</t>
  </si>
  <si>
    <t>"1.04" (2*4,68+2*7,6)</t>
  </si>
  <si>
    <t>"1.05" (2*4,68+2*2,71)</t>
  </si>
  <si>
    <t>"1.07" (2*1,825+2*(0,25+0,9+3,36))</t>
  </si>
  <si>
    <t>"1.08" (2*1,7+2*(2,27+0,7+0,55))+(2*0,88+2*1,59)</t>
  </si>
  <si>
    <t>"1.09" (2*1,86+2*0,9)</t>
  </si>
  <si>
    <t>26</t>
  </si>
  <si>
    <t>637211111</t>
  </si>
  <si>
    <t>Okapový chodník z dlaždic betonových do cementové malty MC-10 se zalitím spár cementovou maltou, tl. dlaždic 40 mm</t>
  </si>
  <si>
    <t>1092300224</t>
  </si>
  <si>
    <t>https://podminky.urs.cz/item/CS_URS_2024_01/637211111</t>
  </si>
  <si>
    <t>16,6+11,2</t>
  </si>
  <si>
    <t>15,8-2,2-2,8</t>
  </si>
  <si>
    <t>Ostatní konstrukce a práce, bourání</t>
  </si>
  <si>
    <t>27</t>
  </si>
  <si>
    <t>941311111</t>
  </si>
  <si>
    <t>Lešení řadové modulové lehké pracovní s podlahami s provozním zatížením tř. 3 do 200 kg/m2 šířky tř. SW06 od 0,6 do 0,9 m výšky do 10 m montáž</t>
  </si>
  <si>
    <t>-2052510671</t>
  </si>
  <si>
    <t>https://podminky.urs.cz/item/CS_URS_2024_01/941311111</t>
  </si>
  <si>
    <t>15,74*3,73</t>
  </si>
  <si>
    <t>11,18*4,5</t>
  </si>
  <si>
    <t>11,18*2,0</t>
  </si>
  <si>
    <t>2*3,0*3,73</t>
  </si>
  <si>
    <t>28</t>
  </si>
  <si>
    <t>941311211</t>
  </si>
  <si>
    <t>Lešení řadové modulové lehké pracovní s podlahami s provozním zatížením tř. 3 do 200 kg/m2 šířky tř. SW06 od 0,6 do 0,9 m výšky do 10 m příplatek k ceně za každý den použití</t>
  </si>
  <si>
    <t>-1987480692</t>
  </si>
  <si>
    <t>https://podminky.urs.cz/item/CS_URS_2024_01/941311211</t>
  </si>
  <si>
    <t>29</t>
  </si>
  <si>
    <t>941311311</t>
  </si>
  <si>
    <t>Odborná prohlídka lešení řadového modulového lehkého pracovního s podlahami s provozním zatížením tř. 3 do 200 kg/m2 šířky tř. SW06 přes 0,6 do 0,9 m výšky do 25 m, celkové plochy do 500 m2 nezakrytého</t>
  </si>
  <si>
    <t>kus</t>
  </si>
  <si>
    <t>-1293251510</t>
  </si>
  <si>
    <t>https://podminky.urs.cz/item/CS_URS_2024_01/941311311</t>
  </si>
  <si>
    <t>30</t>
  </si>
  <si>
    <t>941311811</t>
  </si>
  <si>
    <t>Lešení řadové modulové lehké pracovní s podlahami s provozním zatížením tř. 3 do 200 kg/m2 šířky tř. SW06 od 0,6 do 0,9 m výšky do 10 m demontáž</t>
  </si>
  <si>
    <t>-1350160187</t>
  </si>
  <si>
    <t>https://podminky.urs.cz/item/CS_URS_2024_01/941311811</t>
  </si>
  <si>
    <t>31</t>
  </si>
  <si>
    <t>949101111</t>
  </si>
  <si>
    <t>Lešení pomocné pracovní pro objekty pozemních staveb pro zatížení do 150 kg/m2, o výšce lešeňové podlahy do 1,9 m</t>
  </si>
  <si>
    <t>-1433444175</t>
  </si>
  <si>
    <t>https://podminky.urs.cz/item/CS_URS_2024_01/949101111</t>
  </si>
  <si>
    <t>4,54</t>
  </si>
  <si>
    <t>18,93</t>
  </si>
  <si>
    <t>36,7+29,1</t>
  </si>
  <si>
    <t>34,2</t>
  </si>
  <si>
    <t>12,15</t>
  </si>
  <si>
    <t>9,0</t>
  </si>
  <si>
    <t>6,3+1,4</t>
  </si>
  <si>
    <t>1,53</t>
  </si>
  <si>
    <t>998</t>
  </si>
  <si>
    <t>Přesun hmot</t>
  </si>
  <si>
    <t>32</t>
  </si>
  <si>
    <t>998011001</t>
  </si>
  <si>
    <t>Přesun hmot pro budovy občanské výstavby, bydlení, výrobu a služby s nosnou svislou konstrukcí zděnou z cihel, tvárnic nebo kamene vodorovná dopravní vzdálenost do 100 m základní pro budovy výšky do 6 m</t>
  </si>
  <si>
    <t>2129992490</t>
  </si>
  <si>
    <t>https://podminky.urs.cz/item/CS_URS_2024_01/998011001</t>
  </si>
  <si>
    <t>PSV</t>
  </si>
  <si>
    <t>Práce a dodávky PSV</t>
  </si>
  <si>
    <t>711</t>
  </si>
  <si>
    <t>Izolace proti vodě, vlhkosti a plynům</t>
  </si>
  <si>
    <t>33</t>
  </si>
  <si>
    <t>711111001</t>
  </si>
  <si>
    <t>Provedení izolace proti zemní vlhkosti natěradly a tmely za studena na ploše vodorovné V nátěrem penetračním</t>
  </si>
  <si>
    <t>624713245</t>
  </si>
  <si>
    <t>https://podminky.urs.cz/item/CS_URS_2024_01/711111001</t>
  </si>
  <si>
    <t>34</t>
  </si>
  <si>
    <t>711112001</t>
  </si>
  <si>
    <t>Provedení izolace proti zemní vlhkosti natěradly a tmely za studena na ploše svislé S nátěrem penetračním</t>
  </si>
  <si>
    <t>879438277</t>
  </si>
  <si>
    <t>https://podminky.urs.cz/item/CS_URS_2024_01/711112001</t>
  </si>
  <si>
    <t>(16,505+10,2+15,685+(8,545+0,4+0,82+1,055))*1,0</t>
  </si>
  <si>
    <t>35</t>
  </si>
  <si>
    <t>11163150</t>
  </si>
  <si>
    <t>lak penetrační asfaltový</t>
  </si>
  <si>
    <t>-306344908</t>
  </si>
  <si>
    <t>170,581</t>
  </si>
  <si>
    <t>53,21</t>
  </si>
  <si>
    <t>223,791*0,00034 'Přepočtené koeficientem množství</t>
  </si>
  <si>
    <t>36</t>
  </si>
  <si>
    <t>711141559</t>
  </si>
  <si>
    <t>Provedení izolace proti zemní vlhkosti pásy přitavením NAIP na ploše vodorovné V</t>
  </si>
  <si>
    <t>1310986487</t>
  </si>
  <si>
    <t>https://podminky.urs.cz/item/CS_URS_2024_01/711141559</t>
  </si>
  <si>
    <t>37</t>
  </si>
  <si>
    <t>711142559</t>
  </si>
  <si>
    <t>Provedení izolace proti zemní vlhkosti pásy přitavením NAIP na ploše svislé S</t>
  </si>
  <si>
    <t>666227067</t>
  </si>
  <si>
    <t>https://podminky.urs.cz/item/CS_URS_2024_01/711142559</t>
  </si>
  <si>
    <t>38</t>
  </si>
  <si>
    <t>62853004</t>
  </si>
  <si>
    <t>pás asfaltový natavitelný modifikovaný SBS s vložkou ze skleněné tkaniny a spalitelnou PE fólií nebo jemnozrnným minerálním posypem na horním povrchu tl 4,0mm</t>
  </si>
  <si>
    <t>905008243</t>
  </si>
  <si>
    <t>223,791*1,221 'Přepočtené koeficientem množství</t>
  </si>
  <si>
    <t>39</t>
  </si>
  <si>
    <t>998711101</t>
  </si>
  <si>
    <t>Přesun hmot pro izolace proti vodě, vlhkosti a plynům stanovený z hmotnosti přesunovaného materiálu vodorovná dopravní vzdálenost do 50 m základní v objektech výšky do 6 m</t>
  </si>
  <si>
    <t>-1462082209</t>
  </si>
  <si>
    <t>https://podminky.urs.cz/item/CS_URS_2024_01/998711101</t>
  </si>
  <si>
    <t>712</t>
  </si>
  <si>
    <t>Povlakové krytiny</t>
  </si>
  <si>
    <t>40</t>
  </si>
  <si>
    <t>712363356.r</t>
  </si>
  <si>
    <t>Povlakové krytiny střech z tvarovaných lišt délky 2 m okapnice široká do rš 200 mm</t>
  </si>
  <si>
    <t>610709166</t>
  </si>
  <si>
    <t>"K08" 24,5</t>
  </si>
  <si>
    <t>41</t>
  </si>
  <si>
    <t>712363357.r</t>
  </si>
  <si>
    <t>Povlakové krytiny střech z tvarovaných poplastovaných lišt délky 2 m okapnice široká rš 300 mm</t>
  </si>
  <si>
    <t>1781351126</t>
  </si>
  <si>
    <t>"K11" 8,6</t>
  </si>
  <si>
    <t>42</t>
  </si>
  <si>
    <t>712431111</t>
  </si>
  <si>
    <t>Provedení povlakové krytiny střech šikmých přes 10° do 30° pásy na sucho podkladní samolepící asfaltový pás</t>
  </si>
  <si>
    <t>332457527</t>
  </si>
  <si>
    <t>https://podminky.urs.cz/item/CS_URS_2024_01/712431111</t>
  </si>
  <si>
    <t>"S4" 56,8</t>
  </si>
  <si>
    <t>43</t>
  </si>
  <si>
    <t>62856001</t>
  </si>
  <si>
    <t>pás asfaltový samolepicí modifikovaný SBS s vložkou z hliníkové fólie s textilií se spalitelnou fólií nebo jemnozrnným minerálním posypem nebo textilií na horním povrchu tl 2,2mm</t>
  </si>
  <si>
    <t>-366110872</t>
  </si>
  <si>
    <t>56,8*1,1655 'Přepočtené koeficientem množství</t>
  </si>
  <si>
    <t>44</t>
  </si>
  <si>
    <t>712461705</t>
  </si>
  <si>
    <t>Provedení povlakové krytiny střech šikmých přes 10° do 30° fólií přilepenou se svařovanými spoji - SYSTÉMOVĚ</t>
  </si>
  <si>
    <t>957984290</t>
  </si>
  <si>
    <t>https://podminky.urs.cz/item/CS_URS_2024_01/712461705</t>
  </si>
  <si>
    <t>45</t>
  </si>
  <si>
    <t>28322012</t>
  </si>
  <si>
    <t>fólie hydroizolační střešní mPVC mechanicky kotvená šedá tl 1,5mm</t>
  </si>
  <si>
    <t>-1785852386</t>
  </si>
  <si>
    <t>46</t>
  </si>
  <si>
    <t>712463101.r</t>
  </si>
  <si>
    <t>Provedení povlakové krytiny střech šikmých přes 10° do 30° fólií ostatní činnosti při pokládání hydroizolačních fólií (materiál ve specifikaci) mechanické ukotvení talířovou hmoždinkou do polystyrenu nebo desek z minerální vlny</t>
  </si>
  <si>
    <t>2092014846</t>
  </si>
  <si>
    <t>47</t>
  </si>
  <si>
    <t>712491171</t>
  </si>
  <si>
    <t>Provedení povlakové krytiny střech šikmých přes 10° do 30°- ostatní práce provedení vrstvy textilní podkladní</t>
  </si>
  <si>
    <t>-1246385314</t>
  </si>
  <si>
    <t>https://podminky.urs.cz/item/CS_URS_2024_01/712491171</t>
  </si>
  <si>
    <t>48</t>
  </si>
  <si>
    <t>693112.r01</t>
  </si>
  <si>
    <t>textilie netkanásklovláknitá 120g/m2</t>
  </si>
  <si>
    <t>1370387142</t>
  </si>
  <si>
    <t>56,8*1,155 'Přepočtené koeficientem množství</t>
  </si>
  <si>
    <t>49</t>
  </si>
  <si>
    <t>998712101</t>
  </si>
  <si>
    <t>Přesun hmot pro povlakové krytiny stanovený z hmotnosti přesunovaného materiálu vodorovná dopravní vzdálenost do 50 m základní v objektech výšky do 6 m</t>
  </si>
  <si>
    <t>2044787685</t>
  </si>
  <si>
    <t>https://podminky.urs.cz/item/CS_URS_2024_01/998712101</t>
  </si>
  <si>
    <t>713</t>
  </si>
  <si>
    <t>Izolace tepelné</t>
  </si>
  <si>
    <t>50</t>
  </si>
  <si>
    <t>713111121</t>
  </si>
  <si>
    <t>Montáž tepelné izolace stropů rohožemi, pásy, dílci, deskami, bloky (izolační materiál ve specifikaci) rovných spodem s uchycením (drátem, páskou apod.)</t>
  </si>
  <si>
    <t>-554406068</t>
  </si>
  <si>
    <t>https://podminky.urs.cz/item/CS_URS_2024_01/713111121</t>
  </si>
  <si>
    <t>"S5" 136,0</t>
  </si>
  <si>
    <t>51</t>
  </si>
  <si>
    <t>63152133</t>
  </si>
  <si>
    <t>pás tepelně izolační univerzální λ=0,034-0,035 tl 100mm</t>
  </si>
  <si>
    <t>-403976460</t>
  </si>
  <si>
    <t>136*1,05 'Přepočtené koeficientem množství</t>
  </si>
  <si>
    <t>52</t>
  </si>
  <si>
    <t>63152134</t>
  </si>
  <si>
    <t>pás tepelně izolační univerzální λ=0,034-0,035 tl 120mm</t>
  </si>
  <si>
    <t>59203984</t>
  </si>
  <si>
    <t>"S5" 136,0*2</t>
  </si>
  <si>
    <t>53</t>
  </si>
  <si>
    <t>713123111</t>
  </si>
  <si>
    <t>Montáž tepelně izolačního systému základové desky z XPS desek na vodorovné ploše jednovrstvého tloušťky izolace do 100 mm</t>
  </si>
  <si>
    <t>1798867204</t>
  </si>
  <si>
    <t>https://podminky.urs.cz/item/CS_URS_2024_01/713123111</t>
  </si>
  <si>
    <t>14,785*10,0</t>
  </si>
  <si>
    <t>0,85*1,255</t>
  </si>
  <si>
    <t>54</t>
  </si>
  <si>
    <t>713123211</t>
  </si>
  <si>
    <t>Montáž tepelně izolačního systému základové desky z XPS desek na svislé ploše přilepených nízkoexpanzní (PUR) pěnou jednovrstvého tloušťky izolace do 100 mm</t>
  </si>
  <si>
    <t>657774253</t>
  </si>
  <si>
    <t>https://podminky.urs.cz/item/CS_URS_2024_01/713123211</t>
  </si>
  <si>
    <t>(16,505+10,2+15,685+(8,545+0,4+0,82+1,055))*0,5</t>
  </si>
  <si>
    <t>55</t>
  </si>
  <si>
    <t>28376421</t>
  </si>
  <si>
    <t>deska XPS hrana polodrážková a hladký povrch 300kPA λ=0,035 tl 80mm</t>
  </si>
  <si>
    <t>254712292</t>
  </si>
  <si>
    <t>148,917</t>
  </si>
  <si>
    <t>26,605</t>
  </si>
  <si>
    <t>175,522*1,03 'Přepočtené koeficientem množství</t>
  </si>
  <si>
    <t>56</t>
  </si>
  <si>
    <t>713131151</t>
  </si>
  <si>
    <t>Montáž tepelné izolace stěn rohožemi, pásy, deskami, dílci, bloky (izolační materiál ve specifikaci) vložením jednovrstvě</t>
  </si>
  <si>
    <t>-224058061</t>
  </si>
  <si>
    <t>https://podminky.urs.cz/item/CS_URS_2024_01/713131151</t>
  </si>
  <si>
    <t>"dilatace" (8,545+0,4+0,82+1,055)*(0,45+0,42+0,08+0,25+0,05)</t>
  </si>
  <si>
    <t>57</t>
  </si>
  <si>
    <t>28376418</t>
  </si>
  <si>
    <t>deska XPS hrana polodrážková a hladký povrch 300kPA λ=0,035 tl 60mm</t>
  </si>
  <si>
    <t>-1555070031</t>
  </si>
  <si>
    <t>13,525</t>
  </si>
  <si>
    <t>13,525*1,06 'Přepočtené koeficientem množství</t>
  </si>
  <si>
    <t>58</t>
  </si>
  <si>
    <t>713131242</t>
  </si>
  <si>
    <t>Montáž tepelné izolace stěn rohožemi, pásy, deskami, dílci, bloky (izolační materiál ve specifikaci) lepením celoplošně s mechanickým kotvením, tloušťky izolace přes 100 do 140 mm</t>
  </si>
  <si>
    <t>1314804065</t>
  </si>
  <si>
    <t>https://podminky.urs.cz/item/CS_URS_2024_01/713131242</t>
  </si>
  <si>
    <t>"S7" (16,505+10,2+15,685)*0,95</t>
  </si>
  <si>
    <t>59</t>
  </si>
  <si>
    <t>28376357</t>
  </si>
  <si>
    <t>deska perimetrická pro zateplení spodních staveb 200kPa λ=0,034 tl 140mm</t>
  </si>
  <si>
    <t>-1441398577</t>
  </si>
  <si>
    <t>40,271</t>
  </si>
  <si>
    <t>40,271*1,05 'Přepočtené koeficientem množství</t>
  </si>
  <si>
    <t>60</t>
  </si>
  <si>
    <t>713141111</t>
  </si>
  <si>
    <t>Montáž tepelné izolace střech plochých rohožemi, pásy, deskami, dílci, bloky (izolační materiál ve specifikaci) přilepenými asfaltem za horka jednovrstvá zplna</t>
  </si>
  <si>
    <t>426027804</t>
  </si>
  <si>
    <t>https://podminky.urs.cz/item/CS_URS_2024_01/713141111</t>
  </si>
  <si>
    <t>dle detailu A</t>
  </si>
  <si>
    <t>"S4" ((0,3+4,21+0,2)+(0,3+3,39+0,2))*0,25</t>
  </si>
  <si>
    <t>61</t>
  </si>
  <si>
    <t>28376425</t>
  </si>
  <si>
    <t>deska XPS hrana polodrážková a hladký povrch 300kPA λ=0,035 tl 160mm</t>
  </si>
  <si>
    <t>-1531107937</t>
  </si>
  <si>
    <t>2,15*1,05 'Přepočtené koeficientem množství</t>
  </si>
  <si>
    <t>62</t>
  </si>
  <si>
    <t>713141331</t>
  </si>
  <si>
    <t>Montáž tepelné izolace střech plochých spádovými klíny v ploše přilepenými za studena zplna</t>
  </si>
  <si>
    <t>126536854</t>
  </si>
  <si>
    <t>https://podminky.urs.cz/item/CS_URS_2024_01/713141331</t>
  </si>
  <si>
    <t>63</t>
  </si>
  <si>
    <t>28376142</t>
  </si>
  <si>
    <t>klín izolační spád do 5% EPS 150</t>
  </si>
  <si>
    <t>-2044668754</t>
  </si>
  <si>
    <t>"S4" 56,8*0,085</t>
  </si>
  <si>
    <t>64</t>
  </si>
  <si>
    <t>713151131</t>
  </si>
  <si>
    <t>Montáž tepelné izolace střech šikmých rohožemi, pásy, deskami (izolační materiál ve specifikaci) kladenými volně nad krokve, sklonu střechy do 30°</t>
  </si>
  <si>
    <t>-1896508402</t>
  </si>
  <si>
    <t>https://podminky.urs.cz/item/CS_URS_2024_01/713151131</t>
  </si>
  <si>
    <t>65</t>
  </si>
  <si>
    <t>28375912</t>
  </si>
  <si>
    <t>deska EPS 150 pro konstrukce s vysokým zatížením λ=0,035 tl 80mm</t>
  </si>
  <si>
    <t>-1015164845</t>
  </si>
  <si>
    <t>56,8*1,05 'Přepočtené koeficientem množství</t>
  </si>
  <si>
    <t>66</t>
  </si>
  <si>
    <t>28375990</t>
  </si>
  <si>
    <t>deska EPS 150 pro konstrukce s vysokým zatížením λ=0,035 tl 140mm</t>
  </si>
  <si>
    <t>1604237948</t>
  </si>
  <si>
    <t>67</t>
  </si>
  <si>
    <t>713191321</t>
  </si>
  <si>
    <t>Montáž tepelné izolace stavebních konstrukcí - doplňky a konstrukční součásti střech plochých osazení odvětrávacích komínků</t>
  </si>
  <si>
    <t>-1153154595</t>
  </si>
  <si>
    <t>https://podminky.urs.cz/item/CS_URS_2024_01/713191321</t>
  </si>
  <si>
    <t>"K15" 1</t>
  </si>
  <si>
    <t>68</t>
  </si>
  <si>
    <t>62851022</t>
  </si>
  <si>
    <t>komínek střešní odvětrávací s integrovanou manžetou z modifikovaného asfaltového pásu DN 100</t>
  </si>
  <si>
    <t>2145960351</t>
  </si>
  <si>
    <t>69</t>
  </si>
  <si>
    <t>713311111</t>
  </si>
  <si>
    <t>Montáž izolace tepelné těles pásy nebo rohožemi bez povrchové úpravy (izolační materiál ve specifikaci) připevněnými ocelovým drátem nebo na trny z tyčové oceli kruhové (bez přivaření trnů) pomocí příchytek nebo ohnutím trnů ploch rovných jednovrstvá</t>
  </si>
  <si>
    <t>214416536</t>
  </si>
  <si>
    <t>https://podminky.urs.cz/item/CS_URS_2024_01/713311111</t>
  </si>
  <si>
    <t>pro rekuperaci</t>
  </si>
  <si>
    <t>2*(2*0,95+2*0,5)*0,35</t>
  </si>
  <si>
    <t>70</t>
  </si>
  <si>
    <t>63152096.r</t>
  </si>
  <si>
    <t>pás tepelně izolační univerzální λ=0,032-0,033 tl 30mm</t>
  </si>
  <si>
    <t>917749355</t>
  </si>
  <si>
    <t>2,03*1,05 'Přepočtené koeficientem množství</t>
  </si>
  <si>
    <t>71</t>
  </si>
  <si>
    <t>998713101</t>
  </si>
  <si>
    <t>Přesun hmot pro izolace tepelné stanovený z hmotnosti přesunovaného materiálu vodorovná dopravní vzdálenost do 50 m s užitím mechanizace v objektech výšky do 6 m</t>
  </si>
  <si>
    <t>-601539576</t>
  </si>
  <si>
    <t>https://podminky.urs.cz/item/CS_URS_2024_01/998713101</t>
  </si>
  <si>
    <t>722</t>
  </si>
  <si>
    <t>Zdravotechnika - vnitřní vodovod</t>
  </si>
  <si>
    <t>72</t>
  </si>
  <si>
    <t>722.r</t>
  </si>
  <si>
    <t>Protipožární prostupy</t>
  </si>
  <si>
    <t>-1159948072</t>
  </si>
  <si>
    <t>73</t>
  </si>
  <si>
    <t>TI62P4VSH</t>
  </si>
  <si>
    <t>Hasící přístroj PHP 21A</t>
  </si>
  <si>
    <t>520695623</t>
  </si>
  <si>
    <t>74</t>
  </si>
  <si>
    <t>722259115</t>
  </si>
  <si>
    <t>Požární příslušenství a armatury hydrantové skříně ostatní příslušenství skříň pro ruční hasicí přístroj</t>
  </si>
  <si>
    <t>1752205513</t>
  </si>
  <si>
    <t>https://podminky.urs.cz/item/CS_URS_2024_01/722259115</t>
  </si>
  <si>
    <t>762</t>
  </si>
  <si>
    <t>Konstrukce tesařské</t>
  </si>
  <si>
    <t>75</t>
  </si>
  <si>
    <t>762.r01</t>
  </si>
  <si>
    <t>Úprava střechy u okrajů</t>
  </si>
  <si>
    <t>-634043322</t>
  </si>
  <si>
    <t>"S4" ((0,3+4,21+0,2)+(0,3+3,39+0,2))</t>
  </si>
  <si>
    <t>76</t>
  </si>
  <si>
    <t>762083121</t>
  </si>
  <si>
    <t>Impregnace řeziva máčením proti dřevokaznému hmyzu, houbám a plísním, třída ohrožení 1 a 2 (dřevo v interiéru)</t>
  </si>
  <si>
    <t>2105424425</t>
  </si>
  <si>
    <t>https://podminky.urs.cz/item/CS_URS_2024_01/762083121</t>
  </si>
  <si>
    <t>77</t>
  </si>
  <si>
    <t>762332134</t>
  </si>
  <si>
    <t>Montáž vázaných konstrukcí krovů střech pultových, sedlových, valbových, stanových čtvercového nebo obdélníkového půdorysu z řeziva hraněného průřezové plochy přes 288 do 450 cm2</t>
  </si>
  <si>
    <t>-35906765</t>
  </si>
  <si>
    <t>https://podminky.urs.cz/item/CS_URS_2024_01/762332134</t>
  </si>
  <si>
    <t>"S4" dle výpisu řeziva</t>
  </si>
  <si>
    <t>4,7</t>
  </si>
  <si>
    <t>5,6</t>
  </si>
  <si>
    <t>0,5</t>
  </si>
  <si>
    <t>78</t>
  </si>
  <si>
    <t>60512140</t>
  </si>
  <si>
    <t>hranol stavební řezivo průřezu do 450cm2 do dl 6m</t>
  </si>
  <si>
    <t>770330114</t>
  </si>
  <si>
    <t>P</t>
  </si>
  <si>
    <t>Poznámka k položce:_x000D_
Dřevo používané na stavbě musí pocházet z trvale obhospodařovaných zdrojů, dokladem může být např. certifikát PEFC (Programme for the Endorsement of Forest Certification Schemes) nebo FSC (Forest Stewardship Council) nebo jeho ekvivalent.</t>
  </si>
  <si>
    <t>dle výpisu řeziva</t>
  </si>
  <si>
    <t>1,41</t>
  </si>
  <si>
    <t>0,45</t>
  </si>
  <si>
    <t>0,32</t>
  </si>
  <si>
    <t>79</t>
  </si>
  <si>
    <t>762341250</t>
  </si>
  <si>
    <t>Montáž bednění střech rovných a šikmých sklonu do 60° s vyřezáním otvorů z prken hoblovaných</t>
  </si>
  <si>
    <t>-1985979970</t>
  </si>
  <si>
    <t>https://podminky.urs.cz/item/CS_URS_2024_01/762341250</t>
  </si>
  <si>
    <t>"S5" 143,0</t>
  </si>
  <si>
    <t>80</t>
  </si>
  <si>
    <t>60515111</t>
  </si>
  <si>
    <t>řezivo jehličnaté boční prkno 20-30mm</t>
  </si>
  <si>
    <t>2123995836</t>
  </si>
  <si>
    <t>"S5" 143,0*0,024</t>
  </si>
  <si>
    <t>81</t>
  </si>
  <si>
    <t>762342214</t>
  </si>
  <si>
    <t>Montáž laťování střech jednoduchých sklonu do 60° při osové vzdálenosti latí přes 150 do 360 mm</t>
  </si>
  <si>
    <t>-1011912762</t>
  </si>
  <si>
    <t>https://podminky.urs.cz/item/CS_URS_2024_01/762342214</t>
  </si>
  <si>
    <t>82</t>
  </si>
  <si>
    <t>762342511</t>
  </si>
  <si>
    <t>Montáž laťování montáž kontralatí na podklad bez tepelné izolace</t>
  </si>
  <si>
    <t>1366871532</t>
  </si>
  <si>
    <t>https://podminky.urs.cz/item/CS_URS_2024_01/762342511</t>
  </si>
  <si>
    <t>"S5" 2*13*5,63</t>
  </si>
  <si>
    <t>83</t>
  </si>
  <si>
    <t>60514101</t>
  </si>
  <si>
    <t>řezivo jehličnaté lať 10-25cm2</t>
  </si>
  <si>
    <t>-543191846</t>
  </si>
  <si>
    <t>"S5 latě" 143,0/0,36*12,25*0,06*0,04</t>
  </si>
  <si>
    <t>"S5 kontra" 2*13*5,63*0,06*0,04</t>
  </si>
  <si>
    <t>84</t>
  </si>
  <si>
    <t>762395000</t>
  </si>
  <si>
    <t>Spojovací prostředky krovů, bednění a laťování, nadstřešních konstrukcí svorníky, prkna, hřebíky, pásová ocel, vruty</t>
  </si>
  <si>
    <t>-1506291612</t>
  </si>
  <si>
    <t>https://podminky.urs.cz/item/CS_URS_2024_01/762395000</t>
  </si>
  <si>
    <t>2,18</t>
  </si>
  <si>
    <t>3,432</t>
  </si>
  <si>
    <t>12,029</t>
  </si>
  <si>
    <t>85</t>
  </si>
  <si>
    <t>762421022</t>
  </si>
  <si>
    <t>Obložení stropů nebo střešních podhledů z dřevoštěpkových desek OSB šroubovaných na pero a drážku nebroušených, tloušťky desky 12 mm</t>
  </si>
  <si>
    <t>-1856266966</t>
  </si>
  <si>
    <t>https://podminky.urs.cz/item/CS_URS_2024_01/762421022</t>
  </si>
  <si>
    <t>86</t>
  </si>
  <si>
    <t>762421026</t>
  </si>
  <si>
    <t>Obložení stropů nebo střešních podhledů z dřevoštěpkových desek OSB šroubovaných na pero a drážku nebroušených, tloušťky desky 22 mm</t>
  </si>
  <si>
    <t>-63702559</t>
  </si>
  <si>
    <t>https://podminky.urs.cz/item/CS_URS_2024_01/762421026</t>
  </si>
  <si>
    <t>87</t>
  </si>
  <si>
    <t>762429001</t>
  </si>
  <si>
    <t>Obložení stropů nebo střešních podhledů montáž roštu podkladového</t>
  </si>
  <si>
    <t>-278166575</t>
  </si>
  <si>
    <t>https://podminky.urs.cz/item/CS_URS_2024_01/762429001</t>
  </si>
  <si>
    <t>"S5" dle výpisu řeziva</t>
  </si>
  <si>
    <t>180,3</t>
  </si>
  <si>
    <t>88</t>
  </si>
  <si>
    <t>61223262</t>
  </si>
  <si>
    <t>hranol konstrukční KVH lepený průřezu 60x100mm nepohledový</t>
  </si>
  <si>
    <t>894266289</t>
  </si>
  <si>
    <t>1,08</t>
  </si>
  <si>
    <t>89</t>
  </si>
  <si>
    <t>762495000</t>
  </si>
  <si>
    <t>Spojovací prostředky olištování spár, obložení stropů, střešních podhledů a stěn hřebíky, vruty</t>
  </si>
  <si>
    <t>-2029635272</t>
  </si>
  <si>
    <t>https://podminky.urs.cz/item/CS_URS_2024_01/762495000</t>
  </si>
  <si>
    <t>136,0</t>
  </si>
  <si>
    <t>56,8</t>
  </si>
  <si>
    <t>90</t>
  </si>
  <si>
    <t>763 10-0101.RAB</t>
  </si>
  <si>
    <t>Montáž a výroba střešních vazníků, impregnovaných, plnostěnný vazník</t>
  </si>
  <si>
    <t>-498515252</t>
  </si>
  <si>
    <t>10,56*13</t>
  </si>
  <si>
    <t>91</t>
  </si>
  <si>
    <t>998762101</t>
  </si>
  <si>
    <t>Přesun hmot pro konstrukce tesařské stanovený z hmotnosti přesunovaného materiálu vodorovná dopravní vzdálenost do 50 m základní v objektech výšky do 6 m</t>
  </si>
  <si>
    <t>1161826207</t>
  </si>
  <si>
    <t>https://podminky.urs.cz/item/CS_URS_2024_01/998762101</t>
  </si>
  <si>
    <t>763</t>
  </si>
  <si>
    <t>Konstrukce suché výstavby</t>
  </si>
  <si>
    <t>92</t>
  </si>
  <si>
    <t>7631130.r</t>
  </si>
  <si>
    <t>Příčka instalační ze sádrokartonových desek s nosnou konstrukcí ze zdvojených ocelových profilů UW, CW s mezerou, CW profily navzájem spojeny páskem sádry opláštěná deskami 12,5 mm impregnovanými, montáž nosné konstrukce</t>
  </si>
  <si>
    <t>812218665</t>
  </si>
  <si>
    <t>2,27*2,75</t>
  </si>
  <si>
    <t>2,65*2,75</t>
  </si>
  <si>
    <t>93</t>
  </si>
  <si>
    <t>763131411</t>
  </si>
  <si>
    <t>Podhled ze sádrokartonových desek dvouvrstvá zavěšená spodní konstrukce z ocelových profilů CD, UD jednoduše opláštěná deskou standardní A, tl. 12,5 mm, bez izolace</t>
  </si>
  <si>
    <t>186037390</t>
  </si>
  <si>
    <t>https://podminky.urs.cz/item/CS_URS_2024_01/763131411</t>
  </si>
  <si>
    <t>pro zakrytí VZT potrubí</t>
  </si>
  <si>
    <t>(4,5+1,2)*(0,3+0,4)</t>
  </si>
  <si>
    <t>(2,27+0,7+0,55)*(0,3+0,4)</t>
  </si>
  <si>
    <t>94</t>
  </si>
  <si>
    <t>763131412.r</t>
  </si>
  <si>
    <t>Podhled ze sádrokartonových desek dvouvrstvá zavěšená spodní konstrukce z ocelových profilů CD, UD jednoduše opláštěná deskou standardní A, tl. 12,5 mm</t>
  </si>
  <si>
    <t>-391772290</t>
  </si>
  <si>
    <t>2*(2*0,95+2*0,5)*0,5</t>
  </si>
  <si>
    <t>95</t>
  </si>
  <si>
    <t>763131441</t>
  </si>
  <si>
    <t>Podhled ze sádrokartonových desek dvouvrstvá zavěšená spodní konstrukce z ocelových profilů CD, UD dvojitě opláštěná deskami protipožárními DF, tl. 2 x 12,5 mm, bez izolace, REI do 120</t>
  </si>
  <si>
    <t>-158299618</t>
  </si>
  <si>
    <t>https://podminky.urs.cz/item/CS_URS_2024_01/763131441</t>
  </si>
  <si>
    <t>"S4" 47,5</t>
  </si>
  <si>
    <t>-18,23</t>
  </si>
  <si>
    <t>96</t>
  </si>
  <si>
    <t>763131481</t>
  </si>
  <si>
    <t>Podhled ze sádrokartonových desek dvouvrstvá zavěšená spodní konstrukce z ocelových profilů CD, UD dvojitě opláštěná deskami impregnovanými protipožárními DFH2, tl. 2 x 12,5 mm, bez izolace, REI do 120</t>
  </si>
  <si>
    <t>1177465481</t>
  </si>
  <si>
    <t>https://podminky.urs.cz/item/CS_URS_2024_01/763131481</t>
  </si>
  <si>
    <t>97</t>
  </si>
  <si>
    <t>763131714</t>
  </si>
  <si>
    <t>Podhled ze sádrokartonových desek ostatní práce a konstrukce na podhledech ze sádrokartonových desek základní penetrační nátěr</t>
  </si>
  <si>
    <t>-1774759925</t>
  </si>
  <si>
    <t>https://podminky.urs.cz/item/CS_URS_2024_01/763131714</t>
  </si>
  <si>
    <t>98</t>
  </si>
  <si>
    <t>763131751</t>
  </si>
  <si>
    <t>Podhled ze sádrokartonových desek ostatní práce a konstrukce na podhledech ze sádrokartonových desek montáž parotěsné zábrany</t>
  </si>
  <si>
    <t>-696798435</t>
  </si>
  <si>
    <t>https://podminky.urs.cz/item/CS_URS_2024_01/763131751</t>
  </si>
  <si>
    <t>99</t>
  </si>
  <si>
    <t>28329282</t>
  </si>
  <si>
    <t xml:space="preserve">fólie PE vyztužená Al vrstvou pro parotěsnou vrstvu </t>
  </si>
  <si>
    <t>1059153086</t>
  </si>
  <si>
    <t>136*1,1235 'Přepočtené koeficientem množství</t>
  </si>
  <si>
    <t>100</t>
  </si>
  <si>
    <t>763164521</t>
  </si>
  <si>
    <t>Obklad konstrukcí sádrokartonovými deskami včetně ochranných úhelníků ve tvaru L rozvinuté šíře do 0,4 m, opláštěný deskou impregnovanou H2, tl. 12,5 mm</t>
  </si>
  <si>
    <t>-1686799642</t>
  </si>
  <si>
    <t>https://podminky.urs.cz/item/CS_URS_2024_01/763164521</t>
  </si>
  <si>
    <t>"1.09" 0,9*1,2</t>
  </si>
  <si>
    <t>101</t>
  </si>
  <si>
    <t>763215123.r01</t>
  </si>
  <si>
    <t>Sádrovláknitá nosná stěna - skladba S1 - bez povrchových úprav a zateplováku</t>
  </si>
  <si>
    <t>655389852</t>
  </si>
  <si>
    <t>102</t>
  </si>
  <si>
    <t>763215123.r02</t>
  </si>
  <si>
    <t xml:space="preserve">Sádrovláknitá nosná stěna - skladba S2 - bez povrchových úprav </t>
  </si>
  <si>
    <t>432043756</t>
  </si>
  <si>
    <t>2*10,4*3,2</t>
  </si>
  <si>
    <t>(10,4+0,88)*2,75</t>
  </si>
  <si>
    <t>2*d3</t>
  </si>
  <si>
    <t>-2*d4</t>
  </si>
  <si>
    <t>-1,0*1,97</t>
  </si>
  <si>
    <t>103</t>
  </si>
  <si>
    <t>763215123.r03</t>
  </si>
  <si>
    <t xml:space="preserve">Sádrovláknitá nosná stěna - skladba S3 - bez povrchových úprav </t>
  </si>
  <si>
    <t>-2039250189</t>
  </si>
  <si>
    <t>0,55*2,75</t>
  </si>
  <si>
    <t>(1,86+0,9+3,95)*2,75</t>
  </si>
  <si>
    <t>(2,1+2,0)*2,75</t>
  </si>
  <si>
    <t>4,680*3,2</t>
  </si>
  <si>
    <t>-d2</t>
  </si>
  <si>
    <t>-d3</t>
  </si>
  <si>
    <t>-d4</t>
  </si>
  <si>
    <t>104</t>
  </si>
  <si>
    <t>7632511.r</t>
  </si>
  <si>
    <t>Dilatace - těsnící profil.dilatační omítkový profil</t>
  </si>
  <si>
    <t>-1470228930</t>
  </si>
  <si>
    <t>2*3,8</t>
  </si>
  <si>
    <t>105</t>
  </si>
  <si>
    <t>763251152.r01</t>
  </si>
  <si>
    <t>Sádrovláknitá podlaha 2x12,5 s polystyrenovou deskou tl 100 mm podsyp 60 mm</t>
  </si>
  <si>
    <t>-1154203407</t>
  </si>
  <si>
    <t>106</t>
  </si>
  <si>
    <t>998763301</t>
  </si>
  <si>
    <t>Přesun hmot pro konstrukce montované z desek sádrokartonových, sádrovláknitých, cementovláknitých nebo cementových stanovený z hmotnosti přesunovaného materiálu vodorovná dopravní vzdálenost do 50 m základní v objektech výšky do 6 m</t>
  </si>
  <si>
    <t>-400151118</t>
  </si>
  <si>
    <t>https://podminky.urs.cz/item/CS_URS_2024_01/998763301</t>
  </si>
  <si>
    <t>764</t>
  </si>
  <si>
    <t>Konstrukce klempířské</t>
  </si>
  <si>
    <t>107</t>
  </si>
  <si>
    <t>764011419</t>
  </si>
  <si>
    <t>Dilatační lišta z pozinkovaného plechu připojovací, včetně tmelení rš 200 mm</t>
  </si>
  <si>
    <t>-2022238063</t>
  </si>
  <si>
    <t>https://podminky.urs.cz/item/CS_URS_2024_01/764011419</t>
  </si>
  <si>
    <t>"K12" 11,2</t>
  </si>
  <si>
    <t>108</t>
  </si>
  <si>
    <t>764111651</t>
  </si>
  <si>
    <t>Krytina ze svitků, ze šablon nebo taškových tabulí z pozinkovaného plechu s povrchovou úpravou s úpravou u okapů, prostupů a výčnělků střechy rovné z taškových tabulí, sklon střechy do 30° -SYSTÉMOVĚ</t>
  </si>
  <si>
    <t>596919924</t>
  </si>
  <si>
    <t>https://podminky.urs.cz/item/CS_URS_2024_01/764111651</t>
  </si>
  <si>
    <t>109</t>
  </si>
  <si>
    <t>764211605</t>
  </si>
  <si>
    <t>Oplechování střešních prvků z pozinkovaného plechu s povrchovou úpravou hřebene větraného z hřebenáčů oblých s větracím pásem rš 400 mm</t>
  </si>
  <si>
    <t>2078856985</t>
  </si>
  <si>
    <t>https://podminky.urs.cz/item/CS_URS_2024_01/764211605</t>
  </si>
  <si>
    <t>"K10" 12,5</t>
  </si>
  <si>
    <t>110</t>
  </si>
  <si>
    <t>764212635</t>
  </si>
  <si>
    <t>Oplechování střešních prvků z pozinkovaného plechu s povrchovou úpravou štítu závětrnou lištou rš 400 mm</t>
  </si>
  <si>
    <t>1937158932</t>
  </si>
  <si>
    <t>https://podminky.urs.cz/item/CS_URS_2024_01/764212635</t>
  </si>
  <si>
    <t>"K09" 23,6</t>
  </si>
  <si>
    <t>111</t>
  </si>
  <si>
    <t>764216602</t>
  </si>
  <si>
    <t>Oplechování parapetů z pozinkovaného plechu s povrchovou úpravou rovných mechanicky kotvené, bez rohů rš 200 mm</t>
  </si>
  <si>
    <t>636994418</t>
  </si>
  <si>
    <t>https://podminky.urs.cz/item/CS_URS_2024_01/764216602</t>
  </si>
  <si>
    <t>10*1,25</t>
  </si>
  <si>
    <t>0,95</t>
  </si>
  <si>
    <t>2*1,25</t>
  </si>
  <si>
    <t>0,75</t>
  </si>
  <si>
    <t>112</t>
  </si>
  <si>
    <t>764314612</t>
  </si>
  <si>
    <t>Lemování prostupů z pozinkovaného plechu s povrchovou úpravou bez lišty, střech s krytinou skládanou nebo z plechu</t>
  </si>
  <si>
    <t>-1204211790</t>
  </si>
  <si>
    <t>https://podminky.urs.cz/item/CS_URS_2024_01/764314612</t>
  </si>
  <si>
    <t>"K14" 2,5</t>
  </si>
  <si>
    <t>113</t>
  </si>
  <si>
    <t>764315625</t>
  </si>
  <si>
    <t>Lemování trub, konzol, držáků a ostatních kusových prvků z pozinkovaného plechu s povrchovou úpravou střech s krytinou skládanou mimo prejzovou nebo z plechu, průměr přes 200 do 300 mm</t>
  </si>
  <si>
    <t>629598754</t>
  </si>
  <si>
    <t>https://podminky.urs.cz/item/CS_URS_2024_01/764315625</t>
  </si>
  <si>
    <t>"K13"2</t>
  </si>
  <si>
    <t>114</t>
  </si>
  <si>
    <t>764511602</t>
  </si>
  <si>
    <t>Žlab podokapní z pozinkovaného plechu s povrchovou úpravou včetně háků a čel půlkruhový rš 330 mm</t>
  </si>
  <si>
    <t>728540676</t>
  </si>
  <si>
    <t>https://podminky.urs.cz/item/CS_URS_2024_01/764511602</t>
  </si>
  <si>
    <t>"K02" 24,5</t>
  </si>
  <si>
    <t>"K03" 8,6</t>
  </si>
  <si>
    <t>115</t>
  </si>
  <si>
    <t>764511642</t>
  </si>
  <si>
    <t>Žlab podokapní z pozinkovaného plechu s povrchovou úpravou včetně háků a čel kotlík oválný (trychtýřový), rš žlabu/průměr svodu 330/100 mm</t>
  </si>
  <si>
    <t>-1699256795</t>
  </si>
  <si>
    <t>https://podminky.urs.cz/item/CS_URS_2024_01/764511642</t>
  </si>
  <si>
    <t>"K04" 4</t>
  </si>
  <si>
    <t>116</t>
  </si>
  <si>
    <t>764518622</t>
  </si>
  <si>
    <t>Svod z pozinkovaného plechu s upraveným povrchem včetně objímek, kolen a odskoků kruhový, průměru 100 mm</t>
  </si>
  <si>
    <t>1575288875</t>
  </si>
  <si>
    <t>https://podminky.urs.cz/item/CS_URS_2024_01/764518622</t>
  </si>
  <si>
    <t>"K05" 14,8</t>
  </si>
  <si>
    <t>117</t>
  </si>
  <si>
    <t>764r01</t>
  </si>
  <si>
    <t>Zkrácení stávajícího dešťového svodu</t>
  </si>
  <si>
    <t>787090582</t>
  </si>
  <si>
    <t>"K06" 1</t>
  </si>
  <si>
    <t>118</t>
  </si>
  <si>
    <t>998764101</t>
  </si>
  <si>
    <t>Přesun hmot pro konstrukce klempířské stanovený z hmotnosti přesunovaného materiálu vodorovná dopravní vzdálenost do 50 m základní v objektech výšky do 6 m</t>
  </si>
  <si>
    <t>-507622161</t>
  </si>
  <si>
    <t>https://podminky.urs.cz/item/CS_URS_2024_01/998764101</t>
  </si>
  <si>
    <t>765</t>
  </si>
  <si>
    <t>Krytina skládaná</t>
  </si>
  <si>
    <t>119</t>
  </si>
  <si>
    <t>7651131.r01</t>
  </si>
  <si>
    <t>Okapová hrana s větracím pásem plastovým</t>
  </si>
  <si>
    <t>-321621269</t>
  </si>
  <si>
    <t>"K07" 24,5</t>
  </si>
  <si>
    <t>120</t>
  </si>
  <si>
    <t>765191001</t>
  </si>
  <si>
    <t>Montáž pojistné hydroizolační nebo parotěsné fólie kladené ve sklonu do 20° lepením (vodotěsné podstřeší) na bednění nebo tepelnou izolaci</t>
  </si>
  <si>
    <t>-633565263</t>
  </si>
  <si>
    <t>https://podminky.urs.cz/item/CS_URS_2024_01/765191001</t>
  </si>
  <si>
    <t>121</t>
  </si>
  <si>
    <t>28329031</t>
  </si>
  <si>
    <t>fólie kontaktní difuzně propustná pro doplňkovou hydroizolační vrstvu, monolitická dvouvrstvá PES/PR 270g/m2, integrovaná samolepící páska</t>
  </si>
  <si>
    <t>-419950937</t>
  </si>
  <si>
    <t>143*1,1 'Přepočtené koeficientem množství</t>
  </si>
  <si>
    <t>122</t>
  </si>
  <si>
    <t>998765101</t>
  </si>
  <si>
    <t>Přesun hmot pro krytiny skládané stanovený z hmotnosti přesunovaného materiálu vodorovná dopravní vzdálenost do 50 m základní na objektech výšky do 6 m</t>
  </si>
  <si>
    <t>779138093</t>
  </si>
  <si>
    <t>https://podminky.urs.cz/item/CS_URS_2024_01/998765101</t>
  </si>
  <si>
    <t>766</t>
  </si>
  <si>
    <t>Konstrukce truhlářské</t>
  </si>
  <si>
    <t>123</t>
  </si>
  <si>
    <t>766660171</t>
  </si>
  <si>
    <t>Montáž dveřních křídel dřevěných nebo plastových otevíravých do obložkové zárubně povrchově upravených jednokřídlových, šířky do 800 mm</t>
  </si>
  <si>
    <t>1214140224</t>
  </si>
  <si>
    <t>https://podminky.urs.cz/item/CS_URS_2024_01/766660171</t>
  </si>
  <si>
    <t>124</t>
  </si>
  <si>
    <t>766660172</t>
  </si>
  <si>
    <t>Montáž dveřních křídel dřevěných nebo plastových otevíravých do obložkové zárubně povrchově upravených jednokřídlových, šířky přes 800 mm</t>
  </si>
  <si>
    <t>-1390490307</t>
  </si>
  <si>
    <t>https://podminky.urs.cz/item/CS_URS_2024_01/766660172</t>
  </si>
  <si>
    <t>125</t>
  </si>
  <si>
    <t>61162073</t>
  </si>
  <si>
    <t>dveře jednokřídlé voštinové povrch laminátový plné 700x1970-2100mm - vč. kování, zámku</t>
  </si>
  <si>
    <t>889670360</t>
  </si>
  <si>
    <t>126</t>
  </si>
  <si>
    <t>61162074</t>
  </si>
  <si>
    <t>dveře jednokřídlé voštinové povrch laminátový plné 800x1970-2100mm - vč. kování, zámku</t>
  </si>
  <si>
    <t>1291985206</t>
  </si>
  <si>
    <t>127</t>
  </si>
  <si>
    <t>61162075</t>
  </si>
  <si>
    <t>dveře jednokřídlé voštinové povrch laminátový plné 900x1970-2100mm - vč. kování, zámku</t>
  </si>
  <si>
    <t>-1263137918</t>
  </si>
  <si>
    <t>128</t>
  </si>
  <si>
    <t>61162075.r01</t>
  </si>
  <si>
    <t>M+D dveřního madla</t>
  </si>
  <si>
    <t>-1907280463</t>
  </si>
  <si>
    <t>129</t>
  </si>
  <si>
    <t>766682111</t>
  </si>
  <si>
    <t>Montáž zárubní dřevěných nebo plastových obložkových, pro dveře jednokřídlové, tloušťky stěny do 170 mm</t>
  </si>
  <si>
    <t>264544284</t>
  </si>
  <si>
    <t>https://podminky.urs.cz/item/CS_URS_2024_01/766682111</t>
  </si>
  <si>
    <t>130</t>
  </si>
  <si>
    <t>61181101</t>
  </si>
  <si>
    <t>zárubeň jednokřídlá obložková s dýhovaným povrchem tl stěny 60-150mm rozměru 600-900/1970mm</t>
  </si>
  <si>
    <t>1572284042</t>
  </si>
  <si>
    <t>131</t>
  </si>
  <si>
    <t>766694116</t>
  </si>
  <si>
    <t>Montáž ostatních truhlářských konstrukcí parapetních desek dřevěných nebo plastových šířky do 300 mm</t>
  </si>
  <si>
    <t>-1835497567</t>
  </si>
  <si>
    <t>https://podminky.urs.cz/item/CS_URS_2024_01/766694116</t>
  </si>
  <si>
    <t>132</t>
  </si>
  <si>
    <t>60794102</t>
  </si>
  <si>
    <t>parapet dřevotřískový vnitřní povrch laminátový š 260mm</t>
  </si>
  <si>
    <t>-1767856856</t>
  </si>
  <si>
    <t>133</t>
  </si>
  <si>
    <t>766699611.r</t>
  </si>
  <si>
    <t>M+D krytů topného tělesa dřevěných povrchově upravených, vč větracích mřížek</t>
  </si>
  <si>
    <t>-100081698</t>
  </si>
  <si>
    <t>"T01" 9*(1,4*0,73+1,4*0,3)</t>
  </si>
  <si>
    <t>"T02" 3*(1,2*0,73+1,2*0,3)</t>
  </si>
  <si>
    <t>"T03" 3*(0,9*1,13+0,9*0,3)</t>
  </si>
  <si>
    <t>134</t>
  </si>
  <si>
    <t>776.r01</t>
  </si>
  <si>
    <t>Dělící stěna mezi toalety s jednostrannou dekorací</t>
  </si>
  <si>
    <t>1048882267</t>
  </si>
  <si>
    <t>"T04" 4</t>
  </si>
  <si>
    <t>135</t>
  </si>
  <si>
    <t>776.r011</t>
  </si>
  <si>
    <t xml:space="preserve">Šatní blok </t>
  </si>
  <si>
    <t>-712777159</t>
  </si>
  <si>
    <t>"T05" 5</t>
  </si>
  <si>
    <t>136</t>
  </si>
  <si>
    <t>776.r012</t>
  </si>
  <si>
    <t>Věšáky do umývárny</t>
  </si>
  <si>
    <t>-1324417893</t>
  </si>
  <si>
    <t>"T06" 2</t>
  </si>
  <si>
    <t>137</t>
  </si>
  <si>
    <t>776.r04</t>
  </si>
  <si>
    <t>Venkovní žaluzie vč. podomítkových kastlíků</t>
  </si>
  <si>
    <t>-1206516365</t>
  </si>
  <si>
    <t>138</t>
  </si>
  <si>
    <t>998766101</t>
  </si>
  <si>
    <t>Přesun hmot pro konstrukce truhlářské stanovený z hmotnosti přesunovaného materiálu vodorovná dopravní vzdálenost do 50 m základní v objektech výšky do 6 m</t>
  </si>
  <si>
    <t>1750995139</t>
  </si>
  <si>
    <t>https://podminky.urs.cz/item/CS_URS_2024_01/998766101</t>
  </si>
  <si>
    <t>139</t>
  </si>
  <si>
    <t>O1</t>
  </si>
  <si>
    <t>Okno ozn 101 ve výpisu oken</t>
  </si>
  <si>
    <t>-1798924066</t>
  </si>
  <si>
    <t>140</t>
  </si>
  <si>
    <t>O2</t>
  </si>
  <si>
    <t>Okno ozn 102 ve výpisu oken</t>
  </si>
  <si>
    <t>-360815928</t>
  </si>
  <si>
    <t>141</t>
  </si>
  <si>
    <t>O3</t>
  </si>
  <si>
    <t>Okno ozn 103 ve výpisu oken</t>
  </si>
  <si>
    <t>1504914585</t>
  </si>
  <si>
    <t>142</t>
  </si>
  <si>
    <t>O4</t>
  </si>
  <si>
    <t>Okno ozn 110 ve výpisu oken</t>
  </si>
  <si>
    <t>575628001</t>
  </si>
  <si>
    <t>143</t>
  </si>
  <si>
    <t>O5</t>
  </si>
  <si>
    <t>Okno ozn 111 ve výpisu oken</t>
  </si>
  <si>
    <t>1495835602</t>
  </si>
  <si>
    <t>144</t>
  </si>
  <si>
    <t>O6</t>
  </si>
  <si>
    <t>Okno ozn 104 ve výpisu oken</t>
  </si>
  <si>
    <t>-284677721</t>
  </si>
  <si>
    <t>145</t>
  </si>
  <si>
    <t>OO</t>
  </si>
  <si>
    <t>Montáž oken vč. drobného materiálu a dopravy</t>
  </si>
  <si>
    <t>218556173</t>
  </si>
  <si>
    <t>767</t>
  </si>
  <si>
    <t>Konstrukce zámečnické</t>
  </si>
  <si>
    <t>146</t>
  </si>
  <si>
    <t>767.r01</t>
  </si>
  <si>
    <t>Hliníková dilatační lišta</t>
  </si>
  <si>
    <t>1124010161</t>
  </si>
  <si>
    <t>"Z6" 4,6</t>
  </si>
  <si>
    <t>147</t>
  </si>
  <si>
    <t>767161126.r</t>
  </si>
  <si>
    <t xml:space="preserve">Montáž a dodávka zábradlí rovného z trubek </t>
  </si>
  <si>
    <t>2118784570</t>
  </si>
  <si>
    <t>"Z2" 3,0</t>
  </si>
  <si>
    <t>"Z3" 2,0</t>
  </si>
  <si>
    <t>"Z4" 2,5</t>
  </si>
  <si>
    <t>148</t>
  </si>
  <si>
    <t>767531121</t>
  </si>
  <si>
    <t>Montáž vstupních čisticích zón z rohoží osazení rámu mosazného nebo hliníkového zapuštěného z L profilů</t>
  </si>
  <si>
    <t>1484331111</t>
  </si>
  <si>
    <t>"Z1" 2*1,8+2*0,8</t>
  </si>
  <si>
    <t>149</t>
  </si>
  <si>
    <t>69752160</t>
  </si>
  <si>
    <t>rám pro zapuštění profil L-30/30 25/25 20/30 15/30-Al</t>
  </si>
  <si>
    <t>2044178381</t>
  </si>
  <si>
    <t>5,2*1,1 'Přepočtené koeficientem množství</t>
  </si>
  <si>
    <t>150</t>
  </si>
  <si>
    <t>767531213</t>
  </si>
  <si>
    <t>Montáž vstupních čisticích zón z rohoží kovových nebo plastových plochy přes 1 do 1,5 m2</t>
  </si>
  <si>
    <t>1166069223</t>
  </si>
  <si>
    <t>"Z1" 1</t>
  </si>
  <si>
    <t>151</t>
  </si>
  <si>
    <t>69752030</t>
  </si>
  <si>
    <t>rohož vstupní provedení hliník nebo mosaz/gumové vlnovky/</t>
  </si>
  <si>
    <t>1429401894</t>
  </si>
  <si>
    <t>1*1,1 'Přepočtené koeficientem množství</t>
  </si>
  <si>
    <t>152</t>
  </si>
  <si>
    <t>767810113</t>
  </si>
  <si>
    <t>Montáž větracích mřížek ocelových čtyřhranných, průřezu přes 0,04 do 0,09 m2</t>
  </si>
  <si>
    <t>365456655</t>
  </si>
  <si>
    <t>"Z5" 4</t>
  </si>
  <si>
    <t>153</t>
  </si>
  <si>
    <t>55341413</t>
  </si>
  <si>
    <t>mřížka hliníková 400x400mm</t>
  </si>
  <si>
    <t>1168841714</t>
  </si>
  <si>
    <t>154</t>
  </si>
  <si>
    <t>998767101</t>
  </si>
  <si>
    <t>Přesun hmot pro zámečnické konstrukce stanovený z hmotnosti přesunovaného materiálu vodorovná dopravní vzdálenost do 50 m základní v objektech výšky do 6 m</t>
  </si>
  <si>
    <t>-1711847665</t>
  </si>
  <si>
    <t>771</t>
  </si>
  <si>
    <t>Podlahy z dlaždic</t>
  </si>
  <si>
    <t>155</t>
  </si>
  <si>
    <t>771474112</t>
  </si>
  <si>
    <t>Montáž soklů z dlaždic keramických lepených cementovým flexibilním lepidlem rovných, výšky přes 65 do 90 mm</t>
  </si>
  <si>
    <t>1730266121</t>
  </si>
  <si>
    <t>https://podminky.urs.cz/item/CS_URS_2024_01/771474112</t>
  </si>
  <si>
    <t>"1.01" (2*2,1+2*2,0)-1,8-0,9</t>
  </si>
  <si>
    <t>156</t>
  </si>
  <si>
    <t>59761187</t>
  </si>
  <si>
    <t>sokl keramický mrazuvzdorný povrch hladký/lapovaný tl do 10mm výšky přes 65 do 90 mm</t>
  </si>
  <si>
    <t>1469660555</t>
  </si>
  <si>
    <t>5,5</t>
  </si>
  <si>
    <t>5,5*1,1 'Přepočtené koeficientem množství</t>
  </si>
  <si>
    <t>157</t>
  </si>
  <si>
    <t>771574419</t>
  </si>
  <si>
    <t>Montáž podlah z dlaždic keramických lepených cementovým flexibilním lepidlem hladkých, tloušťky do 10 mm přes 22 do 25 ks/m2</t>
  </si>
  <si>
    <t>-336279310</t>
  </si>
  <si>
    <t>https://podminky.urs.cz/item/CS_URS_2024_01/771574419</t>
  </si>
  <si>
    <t>"1.01" 4,54</t>
  </si>
  <si>
    <t>"1.07" 9,0</t>
  </si>
  <si>
    <t>"1.08" 6,3</t>
  </si>
  <si>
    <t>"1.09"1,53</t>
  </si>
  <si>
    <t>158</t>
  </si>
  <si>
    <t>59761159</t>
  </si>
  <si>
    <t>dlažba keramická slinutá mrazuvzdorná povrch hladký/matný tl do 10mm přes 22 do 25ks/m2</t>
  </si>
  <si>
    <t>-271967915</t>
  </si>
  <si>
    <t>21,37</t>
  </si>
  <si>
    <t>21,37*1,1 'Přepočtené koeficientem množství</t>
  </si>
  <si>
    <t>159</t>
  </si>
  <si>
    <t>771591112</t>
  </si>
  <si>
    <t>Izolace podlahy pod dlažbu nátěrem nebo stěrkou ve dvou vrstvách</t>
  </si>
  <si>
    <t>-2106147788</t>
  </si>
  <si>
    <t>https://podminky.urs.cz/item/CS_URS_2024_01/771591112</t>
  </si>
  <si>
    <t>160</t>
  </si>
  <si>
    <t>998771101</t>
  </si>
  <si>
    <t>Přesun hmot pro podlahy z dlaždic stanovený z hmotnosti přesunovaného materiálu vodorovná dopravní vzdálenost do 50 m základní v objektech výšky do 6 m</t>
  </si>
  <si>
    <t>-1924667923</t>
  </si>
  <si>
    <t>https://podminky.urs.cz/item/CS_URS_2024_01/998771101</t>
  </si>
  <si>
    <t>776</t>
  </si>
  <si>
    <t>Podlahy povlakové</t>
  </si>
  <si>
    <t>161</t>
  </si>
  <si>
    <t>776211111</t>
  </si>
  <si>
    <t>Montáž textilních podlahovin lepením pásů standardních</t>
  </si>
  <si>
    <t>663920377</t>
  </si>
  <si>
    <t>https://podminky.urs.cz/item/CS_URS_2024_01/776211111</t>
  </si>
  <si>
    <t>"1.03" 29,1</t>
  </si>
  <si>
    <t>162</t>
  </si>
  <si>
    <t>69751063</t>
  </si>
  <si>
    <t>koberec zátěžový vpichovaný role š 2m, vlákno 100% PA, hm 800g/m2, R &lt;= 100MΩ, zátěž 33, útlum 25dB, hořlavost Bfl S1</t>
  </si>
  <si>
    <t>1055606431</t>
  </si>
  <si>
    <t>29,1</t>
  </si>
  <si>
    <t>29,1*1,1 'Přepočtené koeficientem množství</t>
  </si>
  <si>
    <t>163</t>
  </si>
  <si>
    <t>776241111</t>
  </si>
  <si>
    <t>Montáž podlahovin ze sametového vinylu lepením pásů hladkých (bez vzoru)</t>
  </si>
  <si>
    <t>1840116692</t>
  </si>
  <si>
    <t>https://podminky.urs.cz/item/CS_URS_2024_01/776241111</t>
  </si>
  <si>
    <t>"1.02" 18,93</t>
  </si>
  <si>
    <t>"1.03" 36,7</t>
  </si>
  <si>
    <t>"1.04" 34,2</t>
  </si>
  <si>
    <t>"1.05" 12,15</t>
  </si>
  <si>
    <t>164</t>
  </si>
  <si>
    <t>28411141</t>
  </si>
  <si>
    <t>PVC vinyl homogenní protiskluzná se vsypem a výztuž. vrstvou tl 2,00mm nášlapná vrstva 2,00mm, hořlavost Bfl-s1, třída zátěže 34/43, útlum 5dB, bodová zátěž &lt;= 0,10mm, protiskluznost R10</t>
  </si>
  <si>
    <t>1757169718</t>
  </si>
  <si>
    <t>101,98</t>
  </si>
  <si>
    <t>165</t>
  </si>
  <si>
    <t>776411111</t>
  </si>
  <si>
    <t>Montáž soklíků lepením obvodových, výšky do 80 mm</t>
  </si>
  <si>
    <t>1738714370</t>
  </si>
  <si>
    <t>https://podminky.urs.cz/item/CS_URS_2024_01/776411111</t>
  </si>
  <si>
    <t>"1.02" (3,95+0,1+2,61+2,19+2,0+1,7+4,5+0,1)-2*0,9</t>
  </si>
  <si>
    <t>"1.03" (2*6,28+2*10,4)-2*0,8-2*0,9-1,1</t>
  </si>
  <si>
    <t>"1.04" (2*4,68+2*7,6)-0,9</t>
  </si>
  <si>
    <t>"1.05" (2*4,68+2*2,71)-0,8</t>
  </si>
  <si>
    <t>166</t>
  </si>
  <si>
    <t>28411009</t>
  </si>
  <si>
    <t>lišta soklová PVC 18x80mm</t>
  </si>
  <si>
    <t>-1857931790</t>
  </si>
  <si>
    <t>81,85</t>
  </si>
  <si>
    <t>81,85*1,02 'Přepočtené koeficientem množství</t>
  </si>
  <si>
    <t>167</t>
  </si>
  <si>
    <t>776421312</t>
  </si>
  <si>
    <t>Montáž lišt přechodových šroubovaných</t>
  </si>
  <si>
    <t>118063464</t>
  </si>
  <si>
    <t>https://podminky.urs.cz/item/CS_URS_2024_01/776421312</t>
  </si>
  <si>
    <t>"1.03" 6,28</t>
  </si>
  <si>
    <t>168</t>
  </si>
  <si>
    <t>59054153</t>
  </si>
  <si>
    <t>profil přechodový mezi kobercem a vinylem</t>
  </si>
  <si>
    <t>1440326705</t>
  </si>
  <si>
    <t>6,28</t>
  </si>
  <si>
    <t>6,28*1,02 'Přepočtené koeficientem množství</t>
  </si>
  <si>
    <t>169</t>
  </si>
  <si>
    <t>998776101</t>
  </si>
  <si>
    <t>Přesun hmot pro podlahy povlakové stanovený z hmotnosti přesunovaného materiálu vodorovná dopravní vzdálenost do 50 m základní v objektech výšky do 6 m</t>
  </si>
  <si>
    <t>-1359399164</t>
  </si>
  <si>
    <t>https://podminky.urs.cz/item/CS_URS_2024_01/998776101</t>
  </si>
  <si>
    <t>781</t>
  </si>
  <si>
    <t>Dokončovací práce - obklady</t>
  </si>
  <si>
    <t>170</t>
  </si>
  <si>
    <t>781121011</t>
  </si>
  <si>
    <t>Příprava podkladu před provedením obkladu nátěr penetrační na stěnu</t>
  </si>
  <si>
    <t>-1297008521</t>
  </si>
  <si>
    <t>https://podminky.urs.cz/item/CS_URS_2024_01/781121011</t>
  </si>
  <si>
    <t>"1.07" (2*1,825+2*(0,25+0,9+3,36))*1,6-2*0,8*1,6</t>
  </si>
  <si>
    <t>"1.08" ((2*1,7+2*(2,27+0,7+0,55))*1,6-2*0,7*1,6)+((2*0,88+2*1,59)*2,2-0,7*2,2)</t>
  </si>
  <si>
    <t>"1.09" (2*1,86+2*0,9)*1,6-0,7*1,6</t>
  </si>
  <si>
    <t>171</t>
  </si>
  <si>
    <t>781131112</t>
  </si>
  <si>
    <t>Izolace stěny pod obklad izolace nátěrem nebo stěrkou ve dvou vrstvách - VČ. ÚPRAVY V ROZÍCH</t>
  </si>
  <si>
    <t>-537108040</t>
  </si>
  <si>
    <t>https://podminky.urs.cz/item/CS_URS_2024_01/781131112</t>
  </si>
  <si>
    <t>"1.07" (2*1,825+2*(0,25+0,9+3,36))*0,15-2*0,8*0,15</t>
  </si>
  <si>
    <t>"1.08" (2*1,7+2*(2,27+0,7+0,55))*0,15-2*0,7*0,15+((2*0,88+2*1,59)*2,2-0,7*2,2)</t>
  </si>
  <si>
    <t>"1.09" (2*1,86+2*0,9)*0,15-0,7*0,15</t>
  </si>
  <si>
    <t>172</t>
  </si>
  <si>
    <t>781472219</t>
  </si>
  <si>
    <t>Montáž keramických obkladů stěn lepených cementovým flexibilním lepidlem hladkých přes 22 do 25 ks/m2</t>
  </si>
  <si>
    <t>1536489779</t>
  </si>
  <si>
    <t>https://podminky.urs.cz/item/CS_URS_2024_01/781472219</t>
  </si>
  <si>
    <t>173</t>
  </si>
  <si>
    <t>59761714</t>
  </si>
  <si>
    <t>obklad keramický nemrazuvzdorný povrch hladký/matný tl do 10mm přes 22 do 25ks/m2</t>
  </si>
  <si>
    <t>-17272588</t>
  </si>
  <si>
    <t>49,216*1,1 'Přepočtené koeficientem množství</t>
  </si>
  <si>
    <t>174</t>
  </si>
  <si>
    <t>781492251</t>
  </si>
  <si>
    <t>Obklad - dokončující práce montáž profilu lepeného flexibilním cementovým lepidlem ukončovacího</t>
  </si>
  <si>
    <t>-833513052</t>
  </si>
  <si>
    <t>https://podminky.urs.cz/item/CS_URS_2024_01/781492251</t>
  </si>
  <si>
    <t>"1.07 - vod." (2*1,825+2*(0,25+0,9+3,36))+1,2</t>
  </si>
  <si>
    <t>"1.07 - svis." 2*(1,6-1,45)+6*1,6</t>
  </si>
  <si>
    <t>"1.08 - vod." ((2*1,7+2*(2,27+0,7+0,55))+1,2)+(2*0,88+2*1,59)</t>
  </si>
  <si>
    <t>"1.08 - svis." 2*(1,6-1,45)+5*1,6</t>
  </si>
  <si>
    <t>"1.09 - vod." (2*1,86+2*0,9)</t>
  </si>
  <si>
    <t>"1.09 - svis." 2*1,6</t>
  </si>
  <si>
    <t>175</t>
  </si>
  <si>
    <t>28342003</t>
  </si>
  <si>
    <t>lišta ukončovací z PVC 10mm</t>
  </si>
  <si>
    <t>1463665498</t>
  </si>
  <si>
    <t>57,37*1,05 'Přepočtené koeficientem množství</t>
  </si>
  <si>
    <t>176</t>
  </si>
  <si>
    <t>781495115</t>
  </si>
  <si>
    <t>Obklad - dokončující práce ostatní práce spárování silikonem</t>
  </si>
  <si>
    <t>305589276</t>
  </si>
  <si>
    <t>https://podminky.urs.cz/item/CS_URS_2024_01/781495115</t>
  </si>
  <si>
    <t>mezi dlažbou a obkladem</t>
  </si>
  <si>
    <t>"1.08" ((2*1,7+2*(2,27+0,7+0,55)))+((2*0,88+2*1,59))</t>
  </si>
  <si>
    <t>177</t>
  </si>
  <si>
    <t>998781101</t>
  </si>
  <si>
    <t>Přesun hmot pro obklady keramické stanovený z hmotnosti přesunovaného materiálu vodorovná dopravní vzdálenost do 50 m základní v objektech výšky do 6 m</t>
  </si>
  <si>
    <t>-738892955</t>
  </si>
  <si>
    <t>https://podminky.urs.cz/item/CS_URS_2024_01/998781101</t>
  </si>
  <si>
    <t>784</t>
  </si>
  <si>
    <t>Dokončovací práce - malby a tapety</t>
  </si>
  <si>
    <t>178</t>
  </si>
  <si>
    <t>784211001</t>
  </si>
  <si>
    <t>Malby z malířských směsí oděruvzdorných za mokra jednonásobné, bílé za mokra odruvzdorné výborně v místnostech výšky do 3,80 m</t>
  </si>
  <si>
    <t>-728977283</t>
  </si>
  <si>
    <t>https://podminky.urs.cz/item/CS_URS_2024_01/784211001</t>
  </si>
  <si>
    <t>"omíítky" 364,072</t>
  </si>
  <si>
    <t>- "obklad" 49,216</t>
  </si>
  <si>
    <t>"stropy" 165,27+18,23</t>
  </si>
  <si>
    <t>Vedlejší rozpočtové náklady</t>
  </si>
  <si>
    <t>VRN1</t>
  </si>
  <si>
    <t>Průzkumné, geodetické a projektové práce</t>
  </si>
  <si>
    <t>179</t>
  </si>
  <si>
    <t>012002000</t>
  </si>
  <si>
    <t>Geodetické práce</t>
  </si>
  <si>
    <t>1024</t>
  </si>
  <si>
    <t>570272912</t>
  </si>
  <si>
    <t>https://podminky.urs.cz/item/CS_URS_2024_01/012002000</t>
  </si>
  <si>
    <t>VRN3</t>
  </si>
  <si>
    <t>Zařízení staveniště</t>
  </si>
  <si>
    <t>180</t>
  </si>
  <si>
    <t>030001000</t>
  </si>
  <si>
    <t>soub</t>
  </si>
  <si>
    <t>1885562127</t>
  </si>
  <si>
    <t>https://podminky.urs.cz/item/CS_URS_2024_01/030001000</t>
  </si>
  <si>
    <t>VRN9</t>
  </si>
  <si>
    <t>Ostatní náklady</t>
  </si>
  <si>
    <t>181</t>
  </si>
  <si>
    <t>090001000</t>
  </si>
  <si>
    <t>2025577777</t>
  </si>
  <si>
    <t>https://podminky.urs.cz/item/CS_URS_2024_01/090001000</t>
  </si>
  <si>
    <t>02 - ZTI</t>
  </si>
  <si>
    <t>11 - Přípravné a přidružené práce</t>
  </si>
  <si>
    <t>12 - Odkopávky a prokopávky</t>
  </si>
  <si>
    <t>13 - Hloubené vykopávky</t>
  </si>
  <si>
    <t>15 - Roubení</t>
  </si>
  <si>
    <t>16 - Přemístění výkopku</t>
  </si>
  <si>
    <t>17 - Konstrukce ze zemin</t>
  </si>
  <si>
    <t>171 - Násypy a skládky předepsaných tvarů</t>
  </si>
  <si>
    <t>18 - Povrchové úpravy terénu</t>
  </si>
  <si>
    <t>38 - Různé kompletní konstrukce nedělitelné do stav. dílů</t>
  </si>
  <si>
    <t>45 - Podkladní a vedlejší konstrukce (inženýr. stavby kromě vozovek a železnič. svršku)</t>
  </si>
  <si>
    <t>59 - Kryty pozemních komunikací, letišť a ploch dlážděných (předlažby)</t>
  </si>
  <si>
    <t>721 - Vnitřní kanalizace</t>
  </si>
  <si>
    <t>722 - Vnitřní vodovod</t>
  </si>
  <si>
    <t>725 - Zařizovací předměty</t>
  </si>
  <si>
    <t>726 - Instalační prefabrikáty</t>
  </si>
  <si>
    <t>734 - Armatury</t>
  </si>
  <si>
    <t>87 - Potrubí z trub plastických, skleněných a čedičových</t>
  </si>
  <si>
    <t>89 - Ostatní konstrukce a práce na trubním vedení</t>
  </si>
  <si>
    <t>H27 - Vedení trubní dálková a přípojná</t>
  </si>
  <si>
    <t>H722 - Vnitřní vodovod</t>
  </si>
  <si>
    <t>H725 - Zařizovací předměty</t>
  </si>
  <si>
    <t>H726 - Instalační prefabrikáty</t>
  </si>
  <si>
    <t>H733 - Rozvod potrubí</t>
  </si>
  <si>
    <t>M46 - Zemní práce při montážích</t>
  </si>
  <si>
    <t>D1 - Ostatní materiál</t>
  </si>
  <si>
    <t>Přípravné a přidružené práce</t>
  </si>
  <si>
    <t>113106231R00</t>
  </si>
  <si>
    <t>Rozebrání dlažeb ze zámkové dlažby v kamenivu</t>
  </si>
  <si>
    <t>RTS I / 2020</t>
  </si>
  <si>
    <t>113107305R00</t>
  </si>
  <si>
    <t>Odstranění podkladu pl. 50 m2,kam.těžené tl.5 cm</t>
  </si>
  <si>
    <t>Odkopávky a prokopávky</t>
  </si>
  <si>
    <t>121101100R00</t>
  </si>
  <si>
    <t>Sejmutí ornice, pl. do 400 m2, přemístění do 50 m</t>
  </si>
  <si>
    <t>Hloubené vykopávky</t>
  </si>
  <si>
    <t>132201212R00</t>
  </si>
  <si>
    <t>Hloubení rýh š.do 200 cm hor.3 do 1000m3,STROJNĚ</t>
  </si>
  <si>
    <t>132201219R00</t>
  </si>
  <si>
    <t>Přípl.za lepivost,hloubení rýh 200cm,hor.3,STROJNĚ</t>
  </si>
  <si>
    <t>132301212R00</t>
  </si>
  <si>
    <t>Hloubení rýh š.do 200 cm hor.4 do 1000 m3, STROJNĚ</t>
  </si>
  <si>
    <t>132301219R00</t>
  </si>
  <si>
    <t>Přípl.za lepivost,hloubení rýh 200cm,hor.4,STROJNĚ</t>
  </si>
  <si>
    <t>131201112R00</t>
  </si>
  <si>
    <t>Hloubení nezapaž. jam hor.3 do 1000 m3, STROJNĚ</t>
  </si>
  <si>
    <t>131201119R00</t>
  </si>
  <si>
    <t>Příplatek za lepivost - hloubení nezap.jam v hor.3</t>
  </si>
  <si>
    <t>131301112R00</t>
  </si>
  <si>
    <t>Hloubení nezapaž. jam hor.4 do 1000 m3, STROJNĚ</t>
  </si>
  <si>
    <t>131301119R00</t>
  </si>
  <si>
    <t>Příplatek za lepivost - hloubení nezap.jam v hor.4</t>
  </si>
  <si>
    <t>Roubení</t>
  </si>
  <si>
    <t>151101101R00</t>
  </si>
  <si>
    <t>Pažení a rozepření stěn rýh - příložné - hl.do 2 m</t>
  </si>
  <si>
    <t>151101111R00</t>
  </si>
  <si>
    <t>Odstranění pažení stěn rýh - příložné - hl. do 2 m</t>
  </si>
  <si>
    <t>151101102R00</t>
  </si>
  <si>
    <t>Pažení a rozepření stěn rýh - příložné - hl.do 4 m</t>
  </si>
  <si>
    <t>151101112R00</t>
  </si>
  <si>
    <t>Odstranění pažení stěn rýh - příložné - hl. do 4 m</t>
  </si>
  <si>
    <t>Přemístění výkopku</t>
  </si>
  <si>
    <t>161101101R00</t>
  </si>
  <si>
    <t>Svislé přemístění výkopku z hor.1-4 do 2,5 m</t>
  </si>
  <si>
    <t>162701105RT6</t>
  </si>
  <si>
    <t>Vodorovné přemístění výkopku z hor.1-4 do 10000 m nosnost 30 t</t>
  </si>
  <si>
    <t>Konstrukce ze zemin</t>
  </si>
  <si>
    <t>171201101R00</t>
  </si>
  <si>
    <t>Uložení sypaniny do násypů nezhutněných (na skládku)</t>
  </si>
  <si>
    <t>174101101R00</t>
  </si>
  <si>
    <t>Zásyp jam, rýh, šachet se zhutněním</t>
  </si>
  <si>
    <t>175101101RT2</t>
  </si>
  <si>
    <t>Obsyp potrubí bez prohození sypaniny s dodáním štěrkopísku frakce 0 - 22 mm</t>
  </si>
  <si>
    <t>175101201R00</t>
  </si>
  <si>
    <t>Obsyp objektu bez prohození sypaniny - obsyp retenčních objektů</t>
  </si>
  <si>
    <t>Násypy a skládky předepsaných tvarů</t>
  </si>
  <si>
    <t>171SKLADKOVNEVD</t>
  </si>
  <si>
    <t>Poplatek za uložení na skládku (zemina a kamení)</t>
  </si>
  <si>
    <t>Povrchové úpravy terénu</t>
  </si>
  <si>
    <t>180402111R00</t>
  </si>
  <si>
    <t>Založení trávníku parkového výsevem v rovině</t>
  </si>
  <si>
    <t>181301102R00</t>
  </si>
  <si>
    <t>Rozprostření ornice, rovina, tl. 10-15 cm,do 500m2</t>
  </si>
  <si>
    <t>Různé kompletní konstrukce nedělitelné do stav. dílů</t>
  </si>
  <si>
    <t>382127873R00</t>
  </si>
  <si>
    <t>Montáž prefa.dílců - zákrytová deska akumulační nádrže - do 3,5 t - obdobná položka</t>
  </si>
  <si>
    <t>382127890R00</t>
  </si>
  <si>
    <t>Montáž prefa.dílců - dno akumulační nádrže - do 7,5t - obdobná položka</t>
  </si>
  <si>
    <t>Podkladní a vedlejší konstrukce (inženýr. stavby kromě vozovek a železnič. svršku)</t>
  </si>
  <si>
    <t>451541111R00</t>
  </si>
  <si>
    <t>Lože pod potrubí ze štěrkodrtě 0 - 63 mm</t>
  </si>
  <si>
    <t>Kryty pozemních komunikací, letišť a ploch dlážděných (předlažby)</t>
  </si>
  <si>
    <t>596215041R00</t>
  </si>
  <si>
    <t>Kladení zámkové dlažby tl. 8 cm do drtě tl. 5 cm</t>
  </si>
  <si>
    <t>721</t>
  </si>
  <si>
    <t>Vnitřní kanalizace</t>
  </si>
  <si>
    <t>721176102R00</t>
  </si>
  <si>
    <t>Potrubí PP připojovací DN 40 x 1,8 mm</t>
  </si>
  <si>
    <t>RTS II / 2015</t>
  </si>
  <si>
    <t>721176103R00</t>
  </si>
  <si>
    <t>Potrubí PP připojovací DN 50 x 1,8 mm</t>
  </si>
  <si>
    <t>721176105R00</t>
  </si>
  <si>
    <t>Potrubí PP připojovací DN 100 x 2,7 mm</t>
  </si>
  <si>
    <t>721176115R00</t>
  </si>
  <si>
    <t>Potrubí PP odpadní svislé DN 100 x 2,7 mm</t>
  </si>
  <si>
    <t>721176222R00</t>
  </si>
  <si>
    <t>Potrubí PVC svodné (ležaté) v zemi D 110 x 3,2 mm</t>
  </si>
  <si>
    <t>721176223R00</t>
  </si>
  <si>
    <t>Potrubí PVC svodné (ležaté) v zemi D 125 x 3,2 mm</t>
  </si>
  <si>
    <t>721223425RT1</t>
  </si>
  <si>
    <t>Vpusť podlahová se zápachovou uzávěrkou mřížka nerez 115 x 115 mm, odpad D 50/75 mm</t>
  </si>
  <si>
    <t>721194104R00</t>
  </si>
  <si>
    <t>Vyvedení odpadní výpustky D 40 x 1,8</t>
  </si>
  <si>
    <t>721152218R00</t>
  </si>
  <si>
    <t>Čisticí kus PP,pro odpadní svislé D 110 mm, obdobná pol.</t>
  </si>
  <si>
    <t>721273200RT3</t>
  </si>
  <si>
    <t>Souprava ventilační střešní souprava větrací hlavice D 110 mm</t>
  </si>
  <si>
    <t>721290111R00</t>
  </si>
  <si>
    <t>Zkouška těsnosti kanalizace vodou do DN 125</t>
  </si>
  <si>
    <t>721140917R00</t>
  </si>
  <si>
    <t>Oprava - propojení dosavadního potrubí do DN 150</t>
  </si>
  <si>
    <t>721242112R00</t>
  </si>
  <si>
    <t>Lapač střešních splavenin D 110 mm</t>
  </si>
  <si>
    <t>Vnitřní vodovod</t>
  </si>
  <si>
    <t>722172411R00</t>
  </si>
  <si>
    <t>Potrubí z PPR, D 20 x 2,8 mm, PN 16</t>
  </si>
  <si>
    <t>722172412R00</t>
  </si>
  <si>
    <t>Potrubí z PPR, D 25 x 3,5 mm, PN 16</t>
  </si>
  <si>
    <t>722172413R00</t>
  </si>
  <si>
    <t>Potrubí z PPR, D 32 x 4,4 mm, PN 16</t>
  </si>
  <si>
    <t>722181212RT7</t>
  </si>
  <si>
    <t>Izolace návleková pro d 20 mm tl. stěny 9 mm</t>
  </si>
  <si>
    <t>722181212RT9</t>
  </si>
  <si>
    <t>Izolace návleková pro d 25 mm tl. stěny 9 mm</t>
  </si>
  <si>
    <t>722181212RU2</t>
  </si>
  <si>
    <t>Izolace návleková pro d 32 mm tl. stěny 9 mm</t>
  </si>
  <si>
    <t>722202414R00</t>
  </si>
  <si>
    <t>Kohout kulový nerozebíratelný PP-R INSTAPLAST D 32</t>
  </si>
  <si>
    <t>722172915R00</t>
  </si>
  <si>
    <t>Propojení plastového potrubí polyf. D 40 mm</t>
  </si>
  <si>
    <t>722220111R00</t>
  </si>
  <si>
    <t>Nástěnka K 247, pro výtokový ventil G 1/2</t>
  </si>
  <si>
    <t>722223181R00</t>
  </si>
  <si>
    <t>Kohout kulový výtokový, DN 15, hadicová koncovka</t>
  </si>
  <si>
    <t>Poznámka k položce:_x000D_
Pořizované vybavení využívající vodu musí mít optimalizovanou spotřebu vody, dvě nejvyšší hodnocení EU Water Label. Tuto skutečnost bude nutné doložit např. odkazem na certifikát či technickým listem produktu.</t>
  </si>
  <si>
    <t>722235653R00</t>
  </si>
  <si>
    <t>Ventil vod.zpětný DN 25</t>
  </si>
  <si>
    <t>722235652R00</t>
  </si>
  <si>
    <t>Ventil vod.zpětný DN 20</t>
  </si>
  <si>
    <t>722290234R00</t>
  </si>
  <si>
    <t>Proplach a dezinfekce vodovod.potrubí do DN 80</t>
  </si>
  <si>
    <t>722290226R00</t>
  </si>
  <si>
    <t>Zkouška tlaku potrubí do DN 50</t>
  </si>
  <si>
    <t>725</t>
  </si>
  <si>
    <t>Zařizovací předměty</t>
  </si>
  <si>
    <t>725017134R00</t>
  </si>
  <si>
    <t>Umyvadlo na šrouby 60 x 45 cm, bílé</t>
  </si>
  <si>
    <t>soubor</t>
  </si>
  <si>
    <t>725017138R00</t>
  </si>
  <si>
    <t>Kryt sifonu umyvadel , bílý</t>
  </si>
  <si>
    <t>725017351R00</t>
  </si>
  <si>
    <t>Umývátko dětské na šrouby 45 x 32 cm, bílé</t>
  </si>
  <si>
    <t>725823121RT1</t>
  </si>
  <si>
    <t>Výtok umyvadlový stoján. ruční, vč. otvír.odpadu</t>
  </si>
  <si>
    <t>725860213R00</t>
  </si>
  <si>
    <t>Sifon umyvadlový, D 32, 40 mm</t>
  </si>
  <si>
    <t>725819401R00</t>
  </si>
  <si>
    <t>Montáž ventilu rohového s trubičkou G 1/2</t>
  </si>
  <si>
    <t>725034132RT1</t>
  </si>
  <si>
    <t>Klozet závěsný dětský bílý včetně sedátka v bílé barvě - obdobná položka</t>
  </si>
  <si>
    <t>725014131RT1</t>
  </si>
  <si>
    <t>Klozet závěsný + sedátko, bílý</t>
  </si>
  <si>
    <t>725849200R00</t>
  </si>
  <si>
    <t>Montáž baterií sprchových, nastavitelná výška</t>
  </si>
  <si>
    <t>725849302R00</t>
  </si>
  <si>
    <t>Montáž držáku sprchy</t>
  </si>
  <si>
    <t>725860222RT1</t>
  </si>
  <si>
    <t>Sifon sprchový, D 40/50 mm, samočisticí, stavitelný odpad 6/4 ", krytka nerez</t>
  </si>
  <si>
    <t>725980122R00</t>
  </si>
  <si>
    <t>Dvířka z plastu, 300 x 300 mm</t>
  </si>
  <si>
    <t>726</t>
  </si>
  <si>
    <t>Instalační prefabrikáty</t>
  </si>
  <si>
    <t>726211122R00</t>
  </si>
  <si>
    <t>Modul-WC s odsáváním</t>
  </si>
  <si>
    <t>734</t>
  </si>
  <si>
    <t>Armatury</t>
  </si>
  <si>
    <t>734255135R00</t>
  </si>
  <si>
    <t>Ventil pojistný DN 25</t>
  </si>
  <si>
    <t>Potrubí z trub plastických, skleněných a čedičových</t>
  </si>
  <si>
    <t>871313121R00</t>
  </si>
  <si>
    <t>Montáž trub z plastu, gumový kroužek, DN 100, obdobná položka</t>
  </si>
  <si>
    <t>871313121R00.1</t>
  </si>
  <si>
    <t>Montáž trub z plastu, gumový kroužek, DN 125, obdobná položka</t>
  </si>
  <si>
    <t>871313121R00.2</t>
  </si>
  <si>
    <t>Montáž trub z plastu, gumový kroužek, DN 150</t>
  </si>
  <si>
    <t>877313123R00</t>
  </si>
  <si>
    <t>Montáž tvarovek jednoos. plast. gum.kroužek DN 100, obdobná položka</t>
  </si>
  <si>
    <t>877313123R00.1</t>
  </si>
  <si>
    <t>Montáž tvarovek jednoos. plast. gum.kroužek DN 125, obdobná položka</t>
  </si>
  <si>
    <t>877313123R00.2</t>
  </si>
  <si>
    <t>Montáž tvarovek jednoos. plast. gum.kroužek DN 150</t>
  </si>
  <si>
    <t>877353121R00</t>
  </si>
  <si>
    <t>Montáž tvarovek odboč. plast. gum. kroužek DN 125, obdobná položka</t>
  </si>
  <si>
    <t>877353121R00.1</t>
  </si>
  <si>
    <t>Montáž tvarovek odboč. plast. gum. kroužek DN 150, obdobná položka</t>
  </si>
  <si>
    <t>877355121R00</t>
  </si>
  <si>
    <t>Výřez a montáž tvarovky z plastu na potrubí do DN 200</t>
  </si>
  <si>
    <t>Ostatní konstrukce a práce na trubním vedení</t>
  </si>
  <si>
    <t>894411121R00</t>
  </si>
  <si>
    <t>Zřízení šachet z dílců, obdobná položka</t>
  </si>
  <si>
    <t>899103111RT2</t>
  </si>
  <si>
    <t>Osazení poklopu s rámem do 150 kg včetně dodávky poklopu lit. kruhového D 600</t>
  </si>
  <si>
    <t>892571111R00</t>
  </si>
  <si>
    <t>Zkouška těsnosti kanalizace DN do 200, vodou</t>
  </si>
  <si>
    <t>892573111R00</t>
  </si>
  <si>
    <t>Zabezpečení konců kanal. potrubí DN do 200, vodou</t>
  </si>
  <si>
    <t>úsek</t>
  </si>
  <si>
    <t>H27</t>
  </si>
  <si>
    <t>Vedení trubní dálková a přípojná</t>
  </si>
  <si>
    <t>998276101R00</t>
  </si>
  <si>
    <t>Přesun hmot, trubní vedení plastová, otevř. výkop</t>
  </si>
  <si>
    <t>998276115R00</t>
  </si>
  <si>
    <t>Přesun hmot, trubní vedení plastová, příplatek 1km</t>
  </si>
  <si>
    <t>H722</t>
  </si>
  <si>
    <t>998722102R00</t>
  </si>
  <si>
    <t>Přesun hmot pro vnitřní vodovod, výšky do 12 m</t>
  </si>
  <si>
    <t>H725</t>
  </si>
  <si>
    <t>998721102R00</t>
  </si>
  <si>
    <t>Přesun hmot pro vnitřní kanalizaci, výšky do 12 m</t>
  </si>
  <si>
    <t>H726</t>
  </si>
  <si>
    <t>998726122R00</t>
  </si>
  <si>
    <t>Přesun hmot pro předstěnové systémy, výšky do 12 m</t>
  </si>
  <si>
    <t>H733</t>
  </si>
  <si>
    <t>Rozvod potrubí</t>
  </si>
  <si>
    <t>998725102R00</t>
  </si>
  <si>
    <t>Přesun hmot pro zařizovací předměty, výšky do 12 m</t>
  </si>
  <si>
    <t>M46</t>
  </si>
  <si>
    <t>Zemní práce při montážích</t>
  </si>
  <si>
    <t>460030101RT1</t>
  </si>
  <si>
    <t>Vytrhání obrubníků, lože písek, stojatých s očištěním a uložením na hromady</t>
  </si>
  <si>
    <t>460620021RT1</t>
  </si>
  <si>
    <t>Zpětné položení obrubníku -zřízení lože, osazení obrubníku, obdobná položka</t>
  </si>
  <si>
    <t>D1</t>
  </si>
  <si>
    <t>Ostatní materiál</t>
  </si>
  <si>
    <t>286143001</t>
  </si>
  <si>
    <t>Trubka D20x2,8 PP-RCT</t>
  </si>
  <si>
    <t>182</t>
  </si>
  <si>
    <t>286143002</t>
  </si>
  <si>
    <t>Trubka D25x2,8 PP-RCT</t>
  </si>
  <si>
    <t>184</t>
  </si>
  <si>
    <t>286143003</t>
  </si>
  <si>
    <t>Trubka D32x3,6 PP-RCT</t>
  </si>
  <si>
    <t>186</t>
  </si>
  <si>
    <t>55102023</t>
  </si>
  <si>
    <t>Centrální termostatický směšovací ventil (42 l/min)</t>
  </si>
  <si>
    <t>188</t>
  </si>
  <si>
    <t>725SZ60060VD</t>
  </si>
  <si>
    <t>Sprchový žlábek nerezovy 800/60, odtok d50, rošt nerez, vč. montáže</t>
  </si>
  <si>
    <t>190</t>
  </si>
  <si>
    <t>55144224</t>
  </si>
  <si>
    <t>Baterie podomítková sprchová - obdobná položka</t>
  </si>
  <si>
    <t>192</t>
  </si>
  <si>
    <t>283141494</t>
  </si>
  <si>
    <t>Fólie výstražná pro kanal. š. 300 mm šedá</t>
  </si>
  <si>
    <t>194</t>
  </si>
  <si>
    <t>59224154</t>
  </si>
  <si>
    <t>Skruž rovná 1000/1000/120 SP</t>
  </si>
  <si>
    <t>196</t>
  </si>
  <si>
    <t>59224172</t>
  </si>
  <si>
    <t>Skruž přechodová 1000//600/120/SPK (SLK)</t>
  </si>
  <si>
    <t>198</t>
  </si>
  <si>
    <t>59224177</t>
  </si>
  <si>
    <t>Prstenec vyrovnávací DN600 výšky100 tl. 120 mm</t>
  </si>
  <si>
    <t>200</t>
  </si>
  <si>
    <t>59224177.A</t>
  </si>
  <si>
    <t>Prstenec vyrovnávací DN600 výšky120 tl. 120 mm</t>
  </si>
  <si>
    <t>202</t>
  </si>
  <si>
    <t>58337331</t>
  </si>
  <si>
    <t>Štěrkopísek frakce 0-22 B k obsypu retenčních objektů</t>
  </si>
  <si>
    <t>204</t>
  </si>
  <si>
    <t>28650433</t>
  </si>
  <si>
    <t>Koleno odpadové PVC-U D 110/87°</t>
  </si>
  <si>
    <t>206</t>
  </si>
  <si>
    <t>283ECOBLOC2KONVD</t>
  </si>
  <si>
    <t>Vsakovací blok - 2x zakončení</t>
  </si>
  <si>
    <t>208</t>
  </si>
  <si>
    <t>283ECOBLOCDNOVD</t>
  </si>
  <si>
    <t>Vsakovací blok - dno</t>
  </si>
  <si>
    <t>210</t>
  </si>
  <si>
    <t>283ECOBLOCVD</t>
  </si>
  <si>
    <t>Vsakovací blok 80x80x36 cm - tělo</t>
  </si>
  <si>
    <t>212</t>
  </si>
  <si>
    <t>283GEOT369023VD</t>
  </si>
  <si>
    <t>FILTRAČNÍ GEOTEXTILIE PRO VSAKOVACÍ OBJEKTY</t>
  </si>
  <si>
    <t>214</t>
  </si>
  <si>
    <t>283ODHLPVC100VD</t>
  </si>
  <si>
    <t>ODVĚTRÁVACÍ HLAVICE PVC100</t>
  </si>
  <si>
    <t>216</t>
  </si>
  <si>
    <t>28611141.A</t>
  </si>
  <si>
    <t>Trubka kanalizační SN 4 PVC 110x3,2x1000 mm</t>
  </si>
  <si>
    <t>218</t>
  </si>
  <si>
    <t>28611149.A</t>
  </si>
  <si>
    <t>Trubka kanalizační KGEM SN 4 PVC 125x3,2x5000 mm</t>
  </si>
  <si>
    <t>220</t>
  </si>
  <si>
    <t>286111903</t>
  </si>
  <si>
    <t>Trubka kanalizační PVC SN 12 DN 150/6000</t>
  </si>
  <si>
    <t>222</t>
  </si>
  <si>
    <t>28651690.A</t>
  </si>
  <si>
    <t>Redukce kanalizační KGR 125/ 110 PVC</t>
  </si>
  <si>
    <t>224</t>
  </si>
  <si>
    <t>28651691.A</t>
  </si>
  <si>
    <t>Redukce kanalizační KGR 160/ 110 PVC</t>
  </si>
  <si>
    <t>226</t>
  </si>
  <si>
    <t>28651692.A</t>
  </si>
  <si>
    <t>Redukce kanalizační KGR 160/ 125 PVC</t>
  </si>
  <si>
    <t>228</t>
  </si>
  <si>
    <t>28651652.A</t>
  </si>
  <si>
    <t>Koleno kanalizační KGB 110/ 45° PVC</t>
  </si>
  <si>
    <t>230</t>
  </si>
  <si>
    <t>28651654.A</t>
  </si>
  <si>
    <t>Koleno kanalizační KGB 110/ 87° PVC</t>
  </si>
  <si>
    <t>232</t>
  </si>
  <si>
    <t>28651657.A</t>
  </si>
  <si>
    <t>Koleno kanalizační KGB 125/ 45° PVC</t>
  </si>
  <si>
    <t>234</t>
  </si>
  <si>
    <t>28651699.A</t>
  </si>
  <si>
    <t>Odbočka kanalizač. KGEA 160/ 110/45° PVC</t>
  </si>
  <si>
    <t>236</t>
  </si>
  <si>
    <t>28651701.A</t>
  </si>
  <si>
    <t>Odbočka kanalizační KGEA 125/ 110/45° PVC</t>
  </si>
  <si>
    <t>238</t>
  </si>
  <si>
    <t>28651705.A</t>
  </si>
  <si>
    <t>Odbočka kanalizační KGEA 160/ 160/45° PVC</t>
  </si>
  <si>
    <t>240</t>
  </si>
  <si>
    <t>55162494.A</t>
  </si>
  <si>
    <t>Velkokapacitní dvorní vtok DN110</t>
  </si>
  <si>
    <t>242</t>
  </si>
  <si>
    <t>00572400</t>
  </si>
  <si>
    <t>Směs travní parková I. běžná zátěž PROFI</t>
  </si>
  <si>
    <t>kg</t>
  </si>
  <si>
    <t>244</t>
  </si>
  <si>
    <t>592261110</t>
  </si>
  <si>
    <t>Dno nádrže akumulační 7,363 m3 nosnost D400</t>
  </si>
  <si>
    <t>246</t>
  </si>
  <si>
    <t>59226126</t>
  </si>
  <si>
    <t>Deska zákrytová nádrže akumulační tl. 20 cm nosnost D400</t>
  </si>
  <si>
    <t>248</t>
  </si>
  <si>
    <t>03 - Vytápění</t>
  </si>
  <si>
    <t xml:space="preserve">    731 - Ústřední vytápění - kotelny</t>
  </si>
  <si>
    <t xml:space="preserve">    733 - Ústřední vytápění - rozvodné potrubí</t>
  </si>
  <si>
    <t xml:space="preserve">    734 - Ústřední vytápění - armatury</t>
  </si>
  <si>
    <t xml:space="preserve">    735 - Ústřední vytápění - otopná tělesa</t>
  </si>
  <si>
    <t>731</t>
  </si>
  <si>
    <t>Ústřední vytápění - kotelny</t>
  </si>
  <si>
    <t>732 522 117</t>
  </si>
  <si>
    <t>Tepelné čerpadlo vzduch/voda pro vytápění i chlazení venkovní jednotka topný/chladicí výkon 6,0/7,13 Kw</t>
  </si>
  <si>
    <t>-591052892</t>
  </si>
  <si>
    <t>https://podminky.urs.cz/item/CS_URS_2024_01/732 522 117</t>
  </si>
  <si>
    <t>732 522 132</t>
  </si>
  <si>
    <t>Tepelné čerpadlo vzduch/voda pro vytápění i chlazení vnitřní jednotka se zásobníkem výkon elektrokotle 2-9 kW</t>
  </si>
  <si>
    <t>1048869517</t>
  </si>
  <si>
    <t>https://podminky.urs.cz/item/CS_URS_2024_01/732 522 132</t>
  </si>
  <si>
    <t>Specifikace</t>
  </si>
  <si>
    <t>Set silentblok. podstavců 600mm</t>
  </si>
  <si>
    <t>-1920301716</t>
  </si>
  <si>
    <t>Specifikace.1</t>
  </si>
  <si>
    <t>Uvedení do provozu a zaškolení obsluhy</t>
  </si>
  <si>
    <t>-1150878923</t>
  </si>
  <si>
    <t>Specifikace.2</t>
  </si>
  <si>
    <t>Pružná hadice pro připojení TČ</t>
  </si>
  <si>
    <t>-273603538</t>
  </si>
  <si>
    <t>751 614 130</t>
  </si>
  <si>
    <t>Montáž regulace, ovladače, dotykového ovladače, mechanického ovladače na omítku</t>
  </si>
  <si>
    <t>2081130674</t>
  </si>
  <si>
    <t>https://podminky.urs.cz/item/CS_URS_2024_01/751 614 130</t>
  </si>
  <si>
    <t>732 523 101</t>
  </si>
  <si>
    <t>Pokojové čidlo pro tepelné čerpadlo</t>
  </si>
  <si>
    <t>1559873871</t>
  </si>
  <si>
    <t>https://podminky.urs.cz/item/CS_URS_2024_01/732 523 101</t>
  </si>
  <si>
    <t>Specifikace.3</t>
  </si>
  <si>
    <t>Vekovní čidlo včetně propojení</t>
  </si>
  <si>
    <t>-112394357</t>
  </si>
  <si>
    <t>Specifikace.4</t>
  </si>
  <si>
    <t>Elektrický topný kabel na potrubí kondenzátu</t>
  </si>
  <si>
    <t>294656061</t>
  </si>
  <si>
    <t>732 519 612</t>
  </si>
  <si>
    <t>Montáž čerpadlových skupin dvoutrubkových</t>
  </si>
  <si>
    <t>-1499068537</t>
  </si>
  <si>
    <t>https://podminky.urs.cz/item/CS_URS_2024_01/732 519 612</t>
  </si>
  <si>
    <t>Specifikace.5</t>
  </si>
  <si>
    <t>Dvoutrubková čerpadlová skupina s nízkoenergetickým oběhovým čerpadlem, filtrem s magnetem, zpětným ventilem pod filtrem, kulovými kohouty, teploměry a šroubeními</t>
  </si>
  <si>
    <t>1118257033</t>
  </si>
  <si>
    <t>734 209 115</t>
  </si>
  <si>
    <t>Montáž armatury závitové s dvěma závity G 1</t>
  </si>
  <si>
    <t>-953378873</t>
  </si>
  <si>
    <t>https://podminky.urs.cz/item/CS_URS_2024_01/734 209 115</t>
  </si>
  <si>
    <t>Specifikace.6</t>
  </si>
  <si>
    <t>Bezpečnostní skupina 2,5 bar pro instalaci UT</t>
  </si>
  <si>
    <t>-796454880</t>
  </si>
  <si>
    <t>998 731 211</t>
  </si>
  <si>
    <t>Přesun hmot procentní pro kotelny s omezením mechanizace v objektech v do 6 m</t>
  </si>
  <si>
    <t>%</t>
  </si>
  <si>
    <t>-1750246591</t>
  </si>
  <si>
    <t>https://podminky.urs.cz/item/CS_URS_2024_01/998 731 211</t>
  </si>
  <si>
    <t>733</t>
  </si>
  <si>
    <t>Ústřední vytápění - rozvodné potrubí</t>
  </si>
  <si>
    <t>733 222 302</t>
  </si>
  <si>
    <t>Potrubí měděné polotvrdé spojované lisováním D 15x1 mm</t>
  </si>
  <si>
    <t>2107622320</t>
  </si>
  <si>
    <t>https://podminky.urs.cz/item/CS_URS_2024_01/733 222 302</t>
  </si>
  <si>
    <t>733 222 303</t>
  </si>
  <si>
    <t>Potrubí měděné polotvrdé spojované lisováním D 18x1 mm</t>
  </si>
  <si>
    <t>-1011317494</t>
  </si>
  <si>
    <t>https://podminky.urs.cz/item/CS_URS_2024_01/733 222 303</t>
  </si>
  <si>
    <t>733 222 304</t>
  </si>
  <si>
    <t>Potrubí měděné polotvrdé spojované lisováním D 22x1 mm</t>
  </si>
  <si>
    <t>1023011427</t>
  </si>
  <si>
    <t>https://podminky.urs.cz/item/CS_URS_2024_01/733 222 304</t>
  </si>
  <si>
    <t>733 222 305</t>
  </si>
  <si>
    <t>Potrubí měděné polotvrdé spojované lisováním D 28x1 mm</t>
  </si>
  <si>
    <t>327272541</t>
  </si>
  <si>
    <t>https://podminky.urs.cz/item/CS_URS_2024_01/733 222 305</t>
  </si>
  <si>
    <t>733 811 221</t>
  </si>
  <si>
    <t>Ochrana potrubí ústředního vytápění termoizolačními trubicemi z PE tl přes 6 do 9 mm DN do 22 mm</t>
  </si>
  <si>
    <t>1537291292</t>
  </si>
  <si>
    <t>https://podminky.urs.cz/item/CS_URS_2024_01/733 811 221</t>
  </si>
  <si>
    <t>733 811 242</t>
  </si>
  <si>
    <t>Ochrana potrubí ústředního vytápění termoizolačními trubicemi z PE tl přes 13 do 20 mm DN přes 22 do 45 mm</t>
  </si>
  <si>
    <t>1426173214</t>
  </si>
  <si>
    <t>https://podminky.urs.cz/item/CS_URS_2024_01/733 811 242</t>
  </si>
  <si>
    <t>733291101</t>
  </si>
  <si>
    <t>Zkouška těsnosti potrubí měděné D do 35x1,5</t>
  </si>
  <si>
    <t>32704251</t>
  </si>
  <si>
    <t>https://podminky.urs.cz/item/CS_URS_2024_01/733291101</t>
  </si>
  <si>
    <t>998 733 201</t>
  </si>
  <si>
    <t>Přesun hmot procentní pro rozvody potrubí v objektech v do 6 m</t>
  </si>
  <si>
    <t>-201072401</t>
  </si>
  <si>
    <t>https://podminky.urs.cz/item/CS_URS_2024_01/998 733 201</t>
  </si>
  <si>
    <t>Ústřední vytápění - armatury</t>
  </si>
  <si>
    <t>-1754728339</t>
  </si>
  <si>
    <t>Specifikace.7</t>
  </si>
  <si>
    <t>Odlučovač nečistot s magnetem 1"</t>
  </si>
  <si>
    <t>-622638099</t>
  </si>
  <si>
    <t>734 291 123</t>
  </si>
  <si>
    <t>Kohout plnící a vypouštěcí G 1/2 PN 10 do 90°C závitový</t>
  </si>
  <si>
    <t>535537307</t>
  </si>
  <si>
    <t>https://podminky.urs.cz/item/CS_URS_2024_01/734 291 123</t>
  </si>
  <si>
    <t>734 211 118</t>
  </si>
  <si>
    <t>Ventil závitový odvzdušňovací G 1/4 PN 14 do 120°C automatický</t>
  </si>
  <si>
    <t>2140206535</t>
  </si>
  <si>
    <t>https://podminky.urs.cz/item/CS_URS_2024_01/734 211 118</t>
  </si>
  <si>
    <t>734 209 114</t>
  </si>
  <si>
    <t>Montáž armatury závitové s dvěma závity G 3/4</t>
  </si>
  <si>
    <t>519875977</t>
  </si>
  <si>
    <t>https://podminky.urs.cz/item/CS_URS_2024_01/734 209 114</t>
  </si>
  <si>
    <t>Specifikace.8</t>
  </si>
  <si>
    <t>Pojistná sestava pro připojení zásobníkového ohřívače - SV</t>
  </si>
  <si>
    <t>1483785875</t>
  </si>
  <si>
    <t>734 411 101</t>
  </si>
  <si>
    <t>Teploměr technický</t>
  </si>
  <si>
    <t>-1563560101</t>
  </si>
  <si>
    <t>https://podminky.urs.cz/item/CS_URS_2024_01/734 411 101</t>
  </si>
  <si>
    <t>734 261 402</t>
  </si>
  <si>
    <t>Armatura připojovací rohová G 1/2x18 PN 10 do 110°C radiátorů typu VK</t>
  </si>
  <si>
    <t>1843839496</t>
  </si>
  <si>
    <t>https://podminky.urs.cz/item/CS_URS_2024_01/734 261 402</t>
  </si>
  <si>
    <t>734 221 682</t>
  </si>
  <si>
    <t>Termostatická hlavice kapalinová PN 10 do 110°C otopných těles VK</t>
  </si>
  <si>
    <t>548826784</t>
  </si>
  <si>
    <t>https://podminky.urs.cz/item/CS_URS_2024_01/734 221 682</t>
  </si>
  <si>
    <t>998 734 201</t>
  </si>
  <si>
    <t>Přesun hmot procentní pro armatury v objektech do 6 m</t>
  </si>
  <si>
    <t>-1122886956</t>
  </si>
  <si>
    <t>https://podminky.urs.cz/item/CS_URS_2024_01/998 734 201</t>
  </si>
  <si>
    <t>735</t>
  </si>
  <si>
    <t>Ústřední vytápění - otopná tělesa</t>
  </si>
  <si>
    <t>735 152 556</t>
  </si>
  <si>
    <t>Otopné těleso panelové VK dvoudeskové 2 přídavné přestupní plochy VK typ 22 výška/délka 500/900 mm</t>
  </si>
  <si>
    <t>-920985892</t>
  </si>
  <si>
    <t>https://podminky.urs.cz/item/CS_URS_2024_01/735 152 556</t>
  </si>
  <si>
    <t>735 152 559</t>
  </si>
  <si>
    <t>Otopné těleso panelové VK dvoudeskové 2 přídavné přestupní plochy VK typ 22 výška/délka 500/1200 mm</t>
  </si>
  <si>
    <t>1848481709</t>
  </si>
  <si>
    <t>https://podminky.urs.cz/item/CS_URS_2024_01/735 152 559</t>
  </si>
  <si>
    <t>735 152 656</t>
  </si>
  <si>
    <t>Otopné těleso panelové VK třídeskové 3 přídavné přestupní plochy VK typ 33 výška/délka 500/900 mm</t>
  </si>
  <si>
    <t>KS</t>
  </si>
  <si>
    <t>1627082540</t>
  </si>
  <si>
    <t>https://podminky.urs.cz/item/CS_URS_2024_01/735 152 656</t>
  </si>
  <si>
    <t>735 152 658</t>
  </si>
  <si>
    <t>Otopné těleso panelové VK třídeskové 3 přídavné přestupní plochy VK typ 33 výška/délka 500/1100 mm</t>
  </si>
  <si>
    <t>1374132435</t>
  </si>
  <si>
    <t>https://podminky.urs.cz/item/CS_URS_2024_01/735 152 658</t>
  </si>
  <si>
    <t>735 152 659</t>
  </si>
  <si>
    <t>Otopné těleso panelové VK třídeskové 3 přídavné přestupní plochy VK typ 33 výška/délka 500/1200 mm</t>
  </si>
  <si>
    <t>-81127502</t>
  </si>
  <si>
    <t>https://podminky.urs.cz/item/CS_URS_2024_01/735 152 659</t>
  </si>
  <si>
    <t>735 152 693</t>
  </si>
  <si>
    <t>Otopné těleso panelové VK třídeskové 3 přídavné přestupní plochy VK typ 33 výška/délka 900/600 mm</t>
  </si>
  <si>
    <t>-1971368540</t>
  </si>
  <si>
    <t>https://podminky.urs.cz/item/CS_URS_2024_01/735 152 693</t>
  </si>
  <si>
    <t>998 735 201</t>
  </si>
  <si>
    <t>Přesun hmot procentní pro otopná tělesa v objektech do 6 m</t>
  </si>
  <si>
    <t>-1833724366</t>
  </si>
  <si>
    <t>https://podminky.urs.cz/item/CS_URS_2024_01/998 735 201</t>
  </si>
  <si>
    <t>04 - VZT</t>
  </si>
  <si>
    <t xml:space="preserve">    751 - Vzduchotechnika</t>
  </si>
  <si>
    <t xml:space="preserve">      751_1 - Ventilátory</t>
  </si>
  <si>
    <t xml:space="preserve">      751_2 - Distribuční příslušenství</t>
  </si>
  <si>
    <t xml:space="preserve">      751_3 - Potrubí</t>
  </si>
  <si>
    <t xml:space="preserve">      751_4 - Tepelné izolace</t>
  </si>
  <si>
    <t>751</t>
  </si>
  <si>
    <t>Vzduchotechnika</t>
  </si>
  <si>
    <t>751_1</t>
  </si>
  <si>
    <t>Ventilátory</t>
  </si>
  <si>
    <t>751122092</t>
  </si>
  <si>
    <t>Montáž ventilátoru radiálního nízkotlakého potrubního základního do kruhového potrubí D přes 100 do 200 mm</t>
  </si>
  <si>
    <t>-940481873</t>
  </si>
  <si>
    <t>https://podminky.urs.cz/item/CS_URS_2024_01/751122092</t>
  </si>
  <si>
    <t>Specifikace.11</t>
  </si>
  <si>
    <t>Diagonální odvodní ventilátor do potrubí prům 160 mm, min. výkon 400 m3/h, 150 Pa</t>
  </si>
  <si>
    <t>-1856416056</t>
  </si>
  <si>
    <t>Specifikace.12</t>
  </si>
  <si>
    <t>Doběhové relé</t>
  </si>
  <si>
    <t>-1213608443</t>
  </si>
  <si>
    <t>Specifikace.13</t>
  </si>
  <si>
    <t>Pružná spojka prům.160</t>
  </si>
  <si>
    <t>1280377804</t>
  </si>
  <si>
    <t>751611164</t>
  </si>
  <si>
    <t>Montáž lokální vzduchotechnické jednotky s rekuperací tepla stojaté s výměnou vzduchu přes 500 do 1000 m3/h</t>
  </si>
  <si>
    <t>-1234633011</t>
  </si>
  <si>
    <t>https://podminky.urs.cz/item/CS_URS_2024_01/751611164</t>
  </si>
  <si>
    <t>Specifikace.14</t>
  </si>
  <si>
    <t>"Rekuperační jednotka - uzavírací klapka, parapetní provedení, proměnnými ot., filtr, do 40°C, EC motor, regulace, vest. elektrický _x000D_
dohřev, vest. elektrický předehřev, deskový protiproudý výměník, _x000D_
vest. čidlo CO2, doprava</t>
  </si>
  <si>
    <t>225495942</t>
  </si>
  <si>
    <t>998751211</t>
  </si>
  <si>
    <t>Přesun hmot procentní pro vzduchotechniku s omezením mechanizace v objektech v do 12 m</t>
  </si>
  <si>
    <t>-523538812</t>
  </si>
  <si>
    <t>https://podminky.urs.cz/item/CS_URS_2024_01/998751211</t>
  </si>
  <si>
    <t>HZS3212</t>
  </si>
  <si>
    <t>Hodinová zúčtovací sazba montér vzduchotechniky a chlazení odborný - zaregulování průtoků vzduchu, uvedení do provozu</t>
  </si>
  <si>
    <t>h</t>
  </si>
  <si>
    <t>-2036509301</t>
  </si>
  <si>
    <t>https://podminky.urs.cz/item/CS_URS_2024_01/HZS3212</t>
  </si>
  <si>
    <t>751_2</t>
  </si>
  <si>
    <t>Distribuční příslušenství</t>
  </si>
  <si>
    <t>751514662</t>
  </si>
  <si>
    <t>Montáž škrtící klapky nebo zpětné klapky do plechového potrubí kruhové s přírubou D přes 100 do 200 mm</t>
  </si>
  <si>
    <t>-1486856298</t>
  </si>
  <si>
    <t>https://podminky.urs.cz/item/CS_URS_2024_01/751514662</t>
  </si>
  <si>
    <t>Specifikace.15</t>
  </si>
  <si>
    <t>Zpětná klapka kruhová prům. 160 mm</t>
  </si>
  <si>
    <t>1496507313</t>
  </si>
  <si>
    <t>751398021</t>
  </si>
  <si>
    <t>Montáž větrací mřížky stěnové do 0,040 m2</t>
  </si>
  <si>
    <t>-872350898</t>
  </si>
  <si>
    <t>https://podminky.urs.cz/item/CS_URS_2024_01/751398021</t>
  </si>
  <si>
    <t>Specifikace.16</t>
  </si>
  <si>
    <t>Přechod ze žaluzie TWG na kruhové potrubí.</t>
  </si>
  <si>
    <t>-653288783</t>
  </si>
  <si>
    <t>Specifikace.17</t>
  </si>
  <si>
    <t>Plechové protidešťové žaluzie 200x200</t>
  </si>
  <si>
    <t>1737476419</t>
  </si>
  <si>
    <t>751322011</t>
  </si>
  <si>
    <t>Montáž talířového ventilu D do 100 mm</t>
  </si>
  <si>
    <t>-951737678</t>
  </si>
  <si>
    <t>https://podminky.urs.cz/item/CS_URS_2024_01/751322011</t>
  </si>
  <si>
    <t>751322012</t>
  </si>
  <si>
    <t>Montáž talířového ventilu D přes 100 do 200 mm</t>
  </si>
  <si>
    <t>-1351848596</t>
  </si>
  <si>
    <t>https://podminky.urs.cz/item/CS_URS_2024_01/751322012</t>
  </si>
  <si>
    <t>Specifikace.18</t>
  </si>
  <si>
    <t>Talířový ventil odvodní kovový připojení prům.100</t>
  </si>
  <si>
    <t>1477334086</t>
  </si>
  <si>
    <t>Specifikace.19</t>
  </si>
  <si>
    <t>Talířový ventil odvodní kovový připojení prům.150</t>
  </si>
  <si>
    <t>-1889971458</t>
  </si>
  <si>
    <t>751514777</t>
  </si>
  <si>
    <t>Montáž protidešťové stříšky nebo výfukové hlavice do plechového potrubí kruhové bez příruby D přes 200 do 300 mm</t>
  </si>
  <si>
    <t>-1903781798</t>
  </si>
  <si>
    <t>https://podminky.urs.cz/item/CS_URS_2024_01/751514777</t>
  </si>
  <si>
    <t>Specifikace.20</t>
  </si>
  <si>
    <t>Střešní hlavice pro přívod a odvod vzduchu pro potrubí prům 315 mm</t>
  </si>
  <si>
    <t>-939906586</t>
  </si>
  <si>
    <t>751691111</t>
  </si>
  <si>
    <t>Zaregulování systému vzduchotechnického zařízení - 1 koncový (distribuční) prvek</t>
  </si>
  <si>
    <t>-1262880227</t>
  </si>
  <si>
    <t>https://podminky.urs.cz/item/CS_URS_2024_01/751691111</t>
  </si>
  <si>
    <t>998751211.1</t>
  </si>
  <si>
    <t>-222428818</t>
  </si>
  <si>
    <t>https://podminky.urs.cz/item/CS_URS_2024_01/998751211.1</t>
  </si>
  <si>
    <t>751_3</t>
  </si>
  <si>
    <t>Potrubí</t>
  </si>
  <si>
    <t>751510041</t>
  </si>
  <si>
    <t>Vzduchotechnické potrubí z pozinkovaného plechu kruhové spirálně vinutá trouba bez příruby D do 100 mm</t>
  </si>
  <si>
    <t>-167130867</t>
  </si>
  <si>
    <t>https://podminky.urs.cz/item/CS_URS_2024_01/751510041</t>
  </si>
  <si>
    <t>751510042</t>
  </si>
  <si>
    <t>Vzduchotechnické potrubí z pozinkovaného plechu kruhové spirálně vinutá trouba bez příruby D přes 100 do 200 mm</t>
  </si>
  <si>
    <t>2078364280</t>
  </si>
  <si>
    <t>https://podminky.urs.cz/item/CS_URS_2024_01/751510042</t>
  </si>
  <si>
    <t>751510044</t>
  </si>
  <si>
    <t>Vzduchotechnické potrubí z pozinkovaného plechu kruhové spirálně vinutá trouba bez příruby D přes 300 do 400 mm</t>
  </si>
  <si>
    <t>1986493643</t>
  </si>
  <si>
    <t>https://podminky.urs.cz/item/CS_URS_2024_01/751510044</t>
  </si>
  <si>
    <t>751572141</t>
  </si>
  <si>
    <t>Uchycení potrubí kruhového pomocí závěsu kotveného do betonu</t>
  </si>
  <si>
    <t>-761630758</t>
  </si>
  <si>
    <t>https://podminky.urs.cz/item/CS_URS_2024_01/751572141</t>
  </si>
  <si>
    <t>751 398 153</t>
  </si>
  <si>
    <t>Montáž nepožárního prostupu stěnou trubkou kruhovou kovovou D 200 mm</t>
  </si>
  <si>
    <t>499901305</t>
  </si>
  <si>
    <t>https://podminky.urs.cz/item/CS_URS_2024_01/751 398 153</t>
  </si>
  <si>
    <t>751 398 163</t>
  </si>
  <si>
    <t>Montáž nepožárního prostupu stropem trubkou kruhovou kovovou D 315 mm</t>
  </si>
  <si>
    <t>1563612359</t>
  </si>
  <si>
    <t>https://podminky.urs.cz/item/CS_URS_2024_01/751 398 163</t>
  </si>
  <si>
    <t>998751201</t>
  </si>
  <si>
    <t>Přesun hmot procentní pro vzduchotechniku v objektech výšky do 12 m</t>
  </si>
  <si>
    <t>-820264513</t>
  </si>
  <si>
    <t>https://podminky.urs.cz/item/CS_URS_2024_01/998751201</t>
  </si>
  <si>
    <t>751_4</t>
  </si>
  <si>
    <t>Tepelné izolace</t>
  </si>
  <si>
    <t>713411141</t>
  </si>
  <si>
    <t>Montáž izolace tepelné potrubí pásy nebo rohožemi s Al fólií staženými Al páskou 1x</t>
  </si>
  <si>
    <t>1953730989</t>
  </si>
  <si>
    <t>https://podminky.urs.cz/item/CS_URS_2024_01/713411141</t>
  </si>
  <si>
    <t>Specifikace.21</t>
  </si>
  <si>
    <t>Tepelná izolace VZT potrubí  tl.30 mm s Al povrchem</t>
  </si>
  <si>
    <t>2136613162</t>
  </si>
  <si>
    <t>Specifikace.22</t>
  </si>
  <si>
    <t>Tepelná izolace VZT potrubí  tl.40 mm s Al povrchem</t>
  </si>
  <si>
    <t>929312698</t>
  </si>
  <si>
    <t>998713203</t>
  </si>
  <si>
    <t>Přesun hmot procentní pro izolace tepelné v objektech v přes 12 do 24 m</t>
  </si>
  <si>
    <t>-1611755489</t>
  </si>
  <si>
    <t>https://podminky.urs.cz/item/CS_URS_2024_01/998713203</t>
  </si>
  <si>
    <t>05 - Elektroinstalace</t>
  </si>
  <si>
    <t>“*) V případě, že tato zadávací dokumentace obsahuje technické podmínky stanovené prostřednictvím přímého, nebo nepříméhoodkazu na určité dodavatele, nebo výrobky, nebo patenty na vynálezy, užitné vzory, průmyslové vzory, ochranné známky nebo označení původu, zadavatel umožňuje nabídnout rovnocené řešení.“</t>
  </si>
  <si>
    <t>PSV - PSV</t>
  </si>
  <si>
    <t xml:space="preserve">    D1 - Silnoproudá  elektroinstalace _x000D_
</t>
  </si>
  <si>
    <t xml:space="preserve">      D1_1 - MATERIÁL/MONTÁŽ</t>
  </si>
  <si>
    <t xml:space="preserve">      D1_2 - HROMOSVOD</t>
  </si>
  <si>
    <t xml:space="preserve">      D1_3 - DODÁVKY včetně montáže</t>
  </si>
  <si>
    <t xml:space="preserve">      D1_4 - HZS</t>
  </si>
  <si>
    <t xml:space="preserve">Silnoproudá  elektroinstalace _x000D_
</t>
  </si>
  <si>
    <t>D1_1</t>
  </si>
  <si>
    <t>MATERIÁL/MONTÁŽ</t>
  </si>
  <si>
    <t>M001</t>
  </si>
  <si>
    <t>trubka KOPOFLEX Typ 40 R=40mm (PO) - odhad</t>
  </si>
  <si>
    <t>538606934</t>
  </si>
  <si>
    <t>M002</t>
  </si>
  <si>
    <t>trubka oheb.el.inst. typ 23 R=23mm (PO)</t>
  </si>
  <si>
    <t>-438724367</t>
  </si>
  <si>
    <t>M003</t>
  </si>
  <si>
    <t>trubka oheb.el.inst. typ 23 R=16mm (PO)</t>
  </si>
  <si>
    <t>1790842725</t>
  </si>
  <si>
    <t>M004</t>
  </si>
  <si>
    <t>krab.přístrojová (1901; KP 68; KZ 3) bez zapojení</t>
  </si>
  <si>
    <t>-774889344</t>
  </si>
  <si>
    <t>M005</t>
  </si>
  <si>
    <t>krab.odboč.s víčkem.svor.(1903;KR 68) kruh.vč.zap.</t>
  </si>
  <si>
    <t>-1006496896</t>
  </si>
  <si>
    <t>M006.1</t>
  </si>
  <si>
    <t>CYKY-CYKYm 4Bx10 mm2 750V (PU) -odhad</t>
  </si>
  <si>
    <t>1227554092</t>
  </si>
  <si>
    <t>M007</t>
  </si>
  <si>
    <t>CYKY-CYKYm 5Cx6 mm2 750V (PU)</t>
  </si>
  <si>
    <t>1004531260</t>
  </si>
  <si>
    <t>M008</t>
  </si>
  <si>
    <t>CYKY-CYKYm 5Cx2.5 mm2 750V (PU)</t>
  </si>
  <si>
    <t>1567130573</t>
  </si>
  <si>
    <t>M009</t>
  </si>
  <si>
    <t>CYKY-CYKYm 3Cx2.5 mm2 750V (PU)</t>
  </si>
  <si>
    <t>-1059541041</t>
  </si>
  <si>
    <t>M010</t>
  </si>
  <si>
    <t>CYKY-CYKYm 3Cx1.5 mm2 750V (PU)</t>
  </si>
  <si>
    <t>24219669</t>
  </si>
  <si>
    <t>M011</t>
  </si>
  <si>
    <t>CYKY-CYKYm 3Ax1.5 mm2 750V (PU)</t>
  </si>
  <si>
    <t>-861078673</t>
  </si>
  <si>
    <t>M012</t>
  </si>
  <si>
    <t>CYKY-CYKYm 2Ax1.5 mm2 750V (PU)</t>
  </si>
  <si>
    <t>1105764207</t>
  </si>
  <si>
    <t>M013</t>
  </si>
  <si>
    <t>CY 6 mm2 750V (PU), zž</t>
  </si>
  <si>
    <t>-993590695</t>
  </si>
  <si>
    <t>M014</t>
  </si>
  <si>
    <t>UTP Cat. 6(PU)</t>
  </si>
  <si>
    <t>-1435538747</t>
  </si>
  <si>
    <t>M015</t>
  </si>
  <si>
    <t>KOAX</t>
  </si>
  <si>
    <t>1903069587</t>
  </si>
  <si>
    <t>M016</t>
  </si>
  <si>
    <t>spín.nást.prost.obyč. 1-pólový - řazení 1</t>
  </si>
  <si>
    <t>1133264249</t>
  </si>
  <si>
    <t>M017</t>
  </si>
  <si>
    <t>přepínač – žaluziov nást.prost.obyč.</t>
  </si>
  <si>
    <t>1730906041</t>
  </si>
  <si>
    <t>M018</t>
  </si>
  <si>
    <t>přepínač - řazení 6 nást.prost.obyč stmívatelný DALI.</t>
  </si>
  <si>
    <t>-2144331073</t>
  </si>
  <si>
    <t>M019</t>
  </si>
  <si>
    <t>přepínač - řazení 6 nást.prost.obyč.</t>
  </si>
  <si>
    <t>-1902467753</t>
  </si>
  <si>
    <t>M020</t>
  </si>
  <si>
    <t>přepínač - řazení 7 nást.prost.obyč.</t>
  </si>
  <si>
    <t>-1330357873</t>
  </si>
  <si>
    <t>M021</t>
  </si>
  <si>
    <t>spín.řazení 1 nást. prostř.obyč. DALI</t>
  </si>
  <si>
    <t>-670846988</t>
  </si>
  <si>
    <t>M022</t>
  </si>
  <si>
    <t>zás.polozap./zapuštěné 10/16A 250V 2P+Z .</t>
  </si>
  <si>
    <t>-1538872333</t>
  </si>
  <si>
    <t>M023</t>
  </si>
  <si>
    <t>zás.polozap./zapuštěné 10/16A 250V 2P+Z .+ svodič p.</t>
  </si>
  <si>
    <t>-786864858</t>
  </si>
  <si>
    <t>M024</t>
  </si>
  <si>
    <t>zásuvka GO 16A/230V</t>
  </si>
  <si>
    <t>1736225422</t>
  </si>
  <si>
    <t>M025</t>
  </si>
  <si>
    <t>zás.polozap./zapuštěné DVOJITÁ DATOVÁ</t>
  </si>
  <si>
    <t>2082619926</t>
  </si>
  <si>
    <t>M026</t>
  </si>
  <si>
    <t>zás.polozap./zapuštěné STA koncová</t>
  </si>
  <si>
    <t>1198415108</t>
  </si>
  <si>
    <t>M027</t>
  </si>
  <si>
    <t>sv. MODUS EXAL8000CM3KOPBD/ND „zadavatel umožňuje nabídnout rovnocené řešení*)“</t>
  </si>
  <si>
    <t>1959548984</t>
  </si>
  <si>
    <t>M028</t>
  </si>
  <si>
    <t>sv. MODUS EXAL8000CM3KOPBD/DALI „zadavatel umožňuje nabídnout rovnocené řešení*)“</t>
  </si>
  <si>
    <t>938538220</t>
  </si>
  <si>
    <t>M029</t>
  </si>
  <si>
    <t>sv. MODUS BRS3KO300V1/NDSM „zadavatel umožňuje nabídnout rovnocené řešení*)“</t>
  </si>
  <si>
    <t>65782660</t>
  </si>
  <si>
    <t>M030</t>
  </si>
  <si>
    <t>sv. MODUS BRS3KO375V2/NDSM „zadavatel umožňuje nabídnout rovnocené řešení*)“</t>
  </si>
  <si>
    <t>444632574</t>
  </si>
  <si>
    <t>M031</t>
  </si>
  <si>
    <t>sv. MODUS BRSB3KO375V2/NDSM „zadavatel umožňuje nabídnout rovnocené řešení*)“</t>
  </si>
  <si>
    <t>1491846279</t>
  </si>
  <si>
    <t>D1_2</t>
  </si>
  <si>
    <t>HROMOSVOD</t>
  </si>
  <si>
    <t>K001</t>
  </si>
  <si>
    <t>uzem. v zemi FeZn 30/4mm</t>
  </si>
  <si>
    <t>1491675995</t>
  </si>
  <si>
    <t>K002</t>
  </si>
  <si>
    <t>FeZn 10mm, včetně izolace (napojení svodů)</t>
  </si>
  <si>
    <t>1304990279</t>
  </si>
  <si>
    <t>K003</t>
  </si>
  <si>
    <t>svodové vodiče AlMgSi 8mm2 vč. ukotvení na podpěry</t>
  </si>
  <si>
    <t>1179818544</t>
  </si>
  <si>
    <t>K004</t>
  </si>
  <si>
    <t>svorky hromosvodové do 2 šroubů</t>
  </si>
  <si>
    <t>-953883064</t>
  </si>
  <si>
    <t>K005</t>
  </si>
  <si>
    <t>svorky hromosvodové nad 2 šrouby</t>
  </si>
  <si>
    <t>1221828387</t>
  </si>
  <si>
    <t>K006</t>
  </si>
  <si>
    <t>tvarování montážního dílu-pom.jímače, ochran. trubky, izolace sv</t>
  </si>
  <si>
    <t>353753486</t>
  </si>
  <si>
    <t>K007</t>
  </si>
  <si>
    <t>podpěra svislého vedení s příchytkou do zdi</t>
  </si>
  <si>
    <t>-789890342</t>
  </si>
  <si>
    <t>K008</t>
  </si>
  <si>
    <t>podpěra vedení pro střechu/atiku</t>
  </si>
  <si>
    <t>1172789955</t>
  </si>
  <si>
    <t>M032</t>
  </si>
  <si>
    <t>pomocný jímač do délky 1,5m</t>
  </si>
  <si>
    <t>316476001</t>
  </si>
  <si>
    <t>M033</t>
  </si>
  <si>
    <t>AlMgSi 8mm</t>
  </si>
  <si>
    <t>-2065560874</t>
  </si>
  <si>
    <t>M034</t>
  </si>
  <si>
    <t>-1539793665</t>
  </si>
  <si>
    <t>M035</t>
  </si>
  <si>
    <t>1927018719</t>
  </si>
  <si>
    <t>M036</t>
  </si>
  <si>
    <t>1793246916</t>
  </si>
  <si>
    <t>M037</t>
  </si>
  <si>
    <t>1020009467</t>
  </si>
  <si>
    <t>M038</t>
  </si>
  <si>
    <t>svorka S0</t>
  </si>
  <si>
    <t>2141013524</t>
  </si>
  <si>
    <t>M039</t>
  </si>
  <si>
    <t>svorka SZ</t>
  </si>
  <si>
    <t>1107175448</t>
  </si>
  <si>
    <t>M040</t>
  </si>
  <si>
    <t>svorka SS, SU</t>
  </si>
  <si>
    <t>1236877150</t>
  </si>
  <si>
    <t>D1_3</t>
  </si>
  <si>
    <t>DODÁVKY včetně montáže</t>
  </si>
  <si>
    <t>M041</t>
  </si>
  <si>
    <t>autonomní detektor kouře</t>
  </si>
  <si>
    <t>187291694</t>
  </si>
  <si>
    <t>M042</t>
  </si>
  <si>
    <t>zařízení pro příjem STA</t>
  </si>
  <si>
    <t>sestava</t>
  </si>
  <si>
    <t>-1219097098</t>
  </si>
  <si>
    <t>M043</t>
  </si>
  <si>
    <t>zprovoznění datové sítě</t>
  </si>
  <si>
    <t>-1833930440</t>
  </si>
  <si>
    <t>M044</t>
  </si>
  <si>
    <t>rozvaděč RH+školka, doplnění jističe 3/25A</t>
  </si>
  <si>
    <t>778940566</t>
  </si>
  <si>
    <t>M045</t>
  </si>
  <si>
    <t>HLAVNÍ POTENC. PŘÍPOJNICE</t>
  </si>
  <si>
    <t>868429932</t>
  </si>
  <si>
    <t>M046</t>
  </si>
  <si>
    <t>rozvaděč R tepelné čerpadlo</t>
  </si>
  <si>
    <t>-33320140</t>
  </si>
  <si>
    <t>M047</t>
  </si>
  <si>
    <t>rozvaděč R dětská skupina</t>
  </si>
  <si>
    <t>1599952934</t>
  </si>
  <si>
    <t>D1_4</t>
  </si>
  <si>
    <t>HZS</t>
  </si>
  <si>
    <t>M048</t>
  </si>
  <si>
    <t>zapojení rekuperační jednotky</t>
  </si>
  <si>
    <t>-1489645156</t>
  </si>
  <si>
    <t>M049</t>
  </si>
  <si>
    <t>zapojení ventilátoru včetně relé</t>
  </si>
  <si>
    <t>176699053</t>
  </si>
  <si>
    <t>M050</t>
  </si>
  <si>
    <t>revize elektro</t>
  </si>
  <si>
    <t>hod</t>
  </si>
  <si>
    <t>400398935</t>
  </si>
  <si>
    <t>M051</t>
  </si>
  <si>
    <t>dokumentace skutečného provedení stavby</t>
  </si>
  <si>
    <t>22384616</t>
  </si>
  <si>
    <t>M052</t>
  </si>
  <si>
    <t>podružný materiál, prořez</t>
  </si>
  <si>
    <t>1787609452</t>
  </si>
  <si>
    <t>M053</t>
  </si>
  <si>
    <t>výkopové práce pro přípojku k čerpadlu</t>
  </si>
  <si>
    <t>851381212</t>
  </si>
  <si>
    <t>d1</t>
  </si>
  <si>
    <t>dveře 600x1970 mm</t>
  </si>
  <si>
    <t>1,182</t>
  </si>
  <si>
    <t>SO 02 - Úpravy v objektu mateřské školky</t>
  </si>
  <si>
    <t xml:space="preserve">    3 - Svislé a kompletní konstrukce</t>
  </si>
  <si>
    <t xml:space="preserve">    997 - Přesun sutě</t>
  </si>
  <si>
    <t xml:space="preserve">    725 - Zdravotechnika - zařizovací předměty</t>
  </si>
  <si>
    <t xml:space="preserve">    783 - Dokončovací práce - nátěry</t>
  </si>
  <si>
    <t>133112811</t>
  </si>
  <si>
    <t>Hloubení nezapažených šachet ručně v horninách třídy těžitelnosti I skupiny 1 a 2, půdorysná plocha výkopu do 4 m2</t>
  </si>
  <si>
    <t>-29069599</t>
  </si>
  <si>
    <t>https://podminky.urs.cz/item/CS_URS_2024_01/133112811</t>
  </si>
  <si>
    <t>pozn. C</t>
  </si>
  <si>
    <t>0,8*1,38*1,0</t>
  </si>
  <si>
    <t>174111102</t>
  </si>
  <si>
    <t>Zásyp sypaninou z jakékoliv horniny ručně s uložením výkopku ve vrstvách se zhutněním v uzavřených prostorách s urovnáním povrchu zásypu</t>
  </si>
  <si>
    <t>-952495512</t>
  </si>
  <si>
    <t>https://podminky.urs.cz/item/CS_URS_2024_01/174111102</t>
  </si>
  <si>
    <t>273321411</t>
  </si>
  <si>
    <t>Základy z betonu železového (bez výztuže) desky z betonu bez zvláštních nároků na prostředí tř. C 20/25</t>
  </si>
  <si>
    <t>17961451</t>
  </si>
  <si>
    <t>https://podminky.urs.cz/item/CS_URS_2024_01/273321411</t>
  </si>
  <si>
    <t>0,8*1,38*0,1</t>
  </si>
  <si>
    <t>273362021</t>
  </si>
  <si>
    <t>Výztuž základů desek ze svařovaných sítí z drátů typu KARI</t>
  </si>
  <si>
    <t>1993232200</t>
  </si>
  <si>
    <t>https://podminky.urs.cz/item/CS_URS_2024_01/273362021</t>
  </si>
  <si>
    <t>0,9*1,4*2,1/1000</t>
  </si>
  <si>
    <t>Svislé a kompletní konstrukce</t>
  </si>
  <si>
    <t>310231015</t>
  </si>
  <si>
    <t>Zazdívka otvorů ve zdivu nadzákladovém děrovanými cihlami plochy přes 1 do 4 m2 přes P10 do P15, tl. zdiva 175 mm</t>
  </si>
  <si>
    <t>-150708909</t>
  </si>
  <si>
    <t>https://podminky.urs.cz/item/CS_URS_2024_01/310231015</t>
  </si>
  <si>
    <t>0,8*2,0</t>
  </si>
  <si>
    <t>310231055</t>
  </si>
  <si>
    <t>Zazdívka otvorů ve zdivu nadzákladovém děrovanými cihlami plochy přes 1 do 4 m2 přes P10 do P15, tl. zdiva 300 mm</t>
  </si>
  <si>
    <t>451254662</t>
  </si>
  <si>
    <t>https://podminky.urs.cz/item/CS_URS_2024_01/310231055</t>
  </si>
  <si>
    <t>3*1,2*1,8</t>
  </si>
  <si>
    <t>0,87*1,2</t>
  </si>
  <si>
    <t>0,6*0,6</t>
  </si>
  <si>
    <t>317168011</t>
  </si>
  <si>
    <t>Překlady keramické ploché osazené do maltového lože, výšky překladu 71 mm šířky 115 mm, délky 1000 mm</t>
  </si>
  <si>
    <t>-165584371</t>
  </si>
  <si>
    <t>https://podminky.urs.cz/item/CS_URS_2024_01/317168011</t>
  </si>
  <si>
    <t>317168012</t>
  </si>
  <si>
    <t>Překlady keramické ploché osazené do maltového lože, výšky překladu 71 mm šířky 115 mm, délky 1250 mm</t>
  </si>
  <si>
    <t>1547213160</t>
  </si>
  <si>
    <t>https://podminky.urs.cz/item/CS_URS_2024_01/317168012</t>
  </si>
  <si>
    <t>317234410</t>
  </si>
  <si>
    <t>Vyzdívka mezi nosníky cihlami pálenými na maltu cementovou</t>
  </si>
  <si>
    <t>CS ÚRS 2016 02</t>
  </si>
  <si>
    <t>1860843656</t>
  </si>
  <si>
    <t>Pozn E</t>
  </si>
  <si>
    <t>2*0,9*0,15*0,08</t>
  </si>
  <si>
    <t>317944321</t>
  </si>
  <si>
    <t>Válcované nosníky dodatečně osazované do připravených otvorů bez zazdění hlav do č. 12</t>
  </si>
  <si>
    <t>1435621306</t>
  </si>
  <si>
    <t>https://podminky.urs.cz/item/CS_URS_2024_01/317944321</t>
  </si>
  <si>
    <t>2*0,9*6,0/1000</t>
  </si>
  <si>
    <t>342244101</t>
  </si>
  <si>
    <t>Příčky jednoduché z cihel děrovaných klasických spojených na pero a drážku na maltu M5, pevnost cihel do P15, tl. příčky 80 mm</t>
  </si>
  <si>
    <t>1584711891</t>
  </si>
  <si>
    <t>https://podminky.urs.cz/item/CS_URS_2024_01/342244101</t>
  </si>
  <si>
    <t>(2,0+1,4)*3,07</t>
  </si>
  <si>
    <t>-2*d2</t>
  </si>
  <si>
    <t>342244111</t>
  </si>
  <si>
    <t>Příčky jednoduché z cihel děrovaných klasických spojených na pero a drážku na maltu M5, pevnost cihel do P15, tl. příčky 115 mm</t>
  </si>
  <si>
    <t>-196416629</t>
  </si>
  <si>
    <t>https://podminky.urs.cz/item/CS_URS_2024_01/342244111</t>
  </si>
  <si>
    <t>(3,85+(0,2+1,2+0,56))*3,07</t>
  </si>
  <si>
    <t>346481111</t>
  </si>
  <si>
    <t>Zaplentování rýh, potrubí, válcovaných nosníků, výklenků nebo nik jakéhokoliv tvaru, na maltu ve stěnách nebo před stěnami rabicovým pletivem</t>
  </si>
  <si>
    <t>-483261615</t>
  </si>
  <si>
    <t>2*0,9*0,08+0,15*0,9</t>
  </si>
  <si>
    <t>611325421</t>
  </si>
  <si>
    <t>Oprava vápenocementové omítky vnitřních ploch štukové dvouvrstvé, tloušťky do 20 mm a tloušťky štuku do 3 mm stropů, v rozsahu opravované plochy do 10%</t>
  </si>
  <si>
    <t>-367240509</t>
  </si>
  <si>
    <t>https://podminky.urs.cz/item/CS_URS_2024_01/611325421</t>
  </si>
  <si>
    <t>2,0*1,6</t>
  </si>
  <si>
    <t>2,4*1,0</t>
  </si>
  <si>
    <t>612321141</t>
  </si>
  <si>
    <t>Omítka vápenocementová vnitřních ploch nanášená ručně dvouvrstvá, tloušťky jádrové omítky do 10 mm a tloušťky štuku do 3 mm štuková svislých konstrukcí stěn</t>
  </si>
  <si>
    <t>-1193451862</t>
  </si>
  <si>
    <t>https://podminky.urs.cz/item/CS_URS_2024_01/612321141</t>
  </si>
  <si>
    <t>na nových kcí</t>
  </si>
  <si>
    <t>1,6*2</t>
  </si>
  <si>
    <t>7,884</t>
  </si>
  <si>
    <t>7,68*2</t>
  </si>
  <si>
    <t>16,064*2</t>
  </si>
  <si>
    <t>612325422</t>
  </si>
  <si>
    <t>Oprava vápenocementové omítky vnitřních ploch štukové dvouvrstvé, tloušťky do 20 mm a tloušťky štuku do 3 mm stěn, v rozsahu opravované plochy přes 10 do 30%</t>
  </si>
  <si>
    <t>-642637292</t>
  </si>
  <si>
    <t>https://podminky.urs.cz/item/CS_URS_2024_01/612325422</t>
  </si>
  <si>
    <t>12,0</t>
  </si>
  <si>
    <t>631311114</t>
  </si>
  <si>
    <t>Mazanina z betonu prostého bez zvýšených nároků na prostředí tl. přes 50 do 80 mm tř. C 16/20</t>
  </si>
  <si>
    <t>1879544478</t>
  </si>
  <si>
    <t>https://podminky.urs.cz/item/CS_URS_2024_01/631311114</t>
  </si>
  <si>
    <t>P1</t>
  </si>
  <si>
    <t>2,8*0,06</t>
  </si>
  <si>
    <t>rampa</t>
  </si>
  <si>
    <t>1,2*0,15/2*1,4</t>
  </si>
  <si>
    <t>642942111</t>
  </si>
  <si>
    <t>Osazování zárubní nebo rámů kovových dveřních lisovaných nebo z úhelníků bez dveřních křídel na cementovou maltu, plochy otvoru do 2,5 m2</t>
  </si>
  <si>
    <t>1429447406</t>
  </si>
  <si>
    <t>https://podminky.urs.cz/item/CS_URS_2024_01/642942111</t>
  </si>
  <si>
    <t>55331481</t>
  </si>
  <si>
    <t>zárubeň jednokřídlá ocelová pro zdění tl stěny 75-100mm rozměru 700/1970, 2100mm</t>
  </si>
  <si>
    <t>-630844375</t>
  </si>
  <si>
    <t>642945111</t>
  </si>
  <si>
    <t>Osazování ocelových zárubní protipožárních nebo protiplynových dveří do vynechaného otvoru, s obetonováním, dveří jednokřídlových do 2,5 m2</t>
  </si>
  <si>
    <t>-206892172</t>
  </si>
  <si>
    <t>https://podminky.urs.cz/item/CS_URS_2024_01/642945111</t>
  </si>
  <si>
    <t>55331558</t>
  </si>
  <si>
    <t>zárubeň jednokřídlá ocelová pro zdění s protipožární úpravou tl stěny 75-100mm rozměru 900/1970, 2100mm</t>
  </si>
  <si>
    <t>1000572262</t>
  </si>
  <si>
    <t>962.r01</t>
  </si>
  <si>
    <t>zakotvení výztuže do stávající desky</t>
  </si>
  <si>
    <t>-1594635772</t>
  </si>
  <si>
    <t xml:space="preserve">vč. chem. kotev </t>
  </si>
  <si>
    <t>962031011</t>
  </si>
  <si>
    <t>Bourání příček nebo přizdívek z cihel děrovaných, tl. do 100 mm</t>
  </si>
  <si>
    <t>176595919</t>
  </si>
  <si>
    <t>https://podminky.urs.cz/item/CS_URS_2024_01/962031011</t>
  </si>
  <si>
    <t>(0,9+1,38)*3,1</t>
  </si>
  <si>
    <t>962031013</t>
  </si>
  <si>
    <t>Bourání příček nebo přizdívek z cihel děrovaných, tl. přes 100 do 150 mm</t>
  </si>
  <si>
    <t>-220500841</t>
  </si>
  <si>
    <t>https://podminky.urs.cz/item/CS_URS_2024_01/962031013</t>
  </si>
  <si>
    <t>2,22*3,1</t>
  </si>
  <si>
    <t>965043331</t>
  </si>
  <si>
    <t>Bourání mazanin betonových s potěrem nebo teracem tl. do 100 mm, plochy do 4 m2</t>
  </si>
  <si>
    <t>-53940382</t>
  </si>
  <si>
    <t>https://podminky.urs.cz/item/CS_URS_2024_01/965043331</t>
  </si>
  <si>
    <t>Pozn K</t>
  </si>
  <si>
    <t>1,51*1,1*0,1</t>
  </si>
  <si>
    <t>2,35*2,075*0,1</t>
  </si>
  <si>
    <t>965049111</t>
  </si>
  <si>
    <t>Bourání mazanin Příplatek k cenám za bourání mazanin betonových se svařovanou sítí, tl. do 100 mm</t>
  </si>
  <si>
    <t>-1139061506</t>
  </si>
  <si>
    <t>https://podminky.urs.cz/item/CS_URS_2024_01/965049111</t>
  </si>
  <si>
    <t>965081213</t>
  </si>
  <si>
    <t>Bourání podlah z dlaždic bez podkladního lože nebo mazaniny, s jakoukoliv výplní spár keramických nebo xylolitových tl. do 10 mm, plochy přes 1 m2</t>
  </si>
  <si>
    <t>1607569684</t>
  </si>
  <si>
    <t>https://podminky.urs.cz/item/CS_URS_2024_01/965081213</t>
  </si>
  <si>
    <t>0,8*1,38</t>
  </si>
  <si>
    <t>1,51*1,1</t>
  </si>
  <si>
    <t>2,35*2,075</t>
  </si>
  <si>
    <t>965082.r01</t>
  </si>
  <si>
    <t xml:space="preserve">Rozebrání okapového chodníčku </t>
  </si>
  <si>
    <t>-1788732702</t>
  </si>
  <si>
    <t>(9,0+0,82+2,08)*0,3</t>
  </si>
  <si>
    <t>966080105</t>
  </si>
  <si>
    <t>Bourání kontaktního zateplení včetně povrchové úpravy omítkou nebo nátěrem z polystyrénových desek, tloušťky přes 120 do 180 mm</t>
  </si>
  <si>
    <t>-189166237</t>
  </si>
  <si>
    <t>https://podminky.urs.cz/item/CS_URS_2024_01/966080105</t>
  </si>
  <si>
    <t>(8,98+0,82+2,16)*(2,97+0,53)</t>
  </si>
  <si>
    <t>-1,2*1,8*2</t>
  </si>
  <si>
    <t>-1,2*2,0</t>
  </si>
  <si>
    <t>-1,17*1,8</t>
  </si>
  <si>
    <t>-0,87*1,2</t>
  </si>
  <si>
    <t>968072455</t>
  </si>
  <si>
    <t>Vybourání kovových rámů oken s křídly, dveřních zárubní, vrat, stěn, ostění nebo obkladů dveřních zárubní, plochy do 2 m2</t>
  </si>
  <si>
    <t>-787621812</t>
  </si>
  <si>
    <t>https://podminky.urs.cz/item/CS_URS_2024_01/968072455</t>
  </si>
  <si>
    <t>vnitřní dveře</t>
  </si>
  <si>
    <t>2*0,8*1,9</t>
  </si>
  <si>
    <t>0,6*1,9</t>
  </si>
  <si>
    <t>968082017</t>
  </si>
  <si>
    <t>Vybourání plastových rámů oken s křídly, dveřních zárubní, vrat rámu oken s křídly, plochy přes 2 do 4 m2</t>
  </si>
  <si>
    <t>-1175575302</t>
  </si>
  <si>
    <t>https://podminky.urs.cz/item/CS_URS_2024_01/968082017</t>
  </si>
  <si>
    <t>1,2*1,8*3</t>
  </si>
  <si>
    <t>1,17*1,8</t>
  </si>
  <si>
    <t>968082022</t>
  </si>
  <si>
    <t>Vybourání plastových rámů oken s křídly, dveřních zárubní, vrat dveřních zárubní, plochy přes 2 do 4 m2</t>
  </si>
  <si>
    <t>-597454176</t>
  </si>
  <si>
    <t>https://podminky.urs.cz/item/CS_URS_2024_01/968082022</t>
  </si>
  <si>
    <t>1,2*2,0</t>
  </si>
  <si>
    <t>971038531</t>
  </si>
  <si>
    <t>Vybourání otvorů ve zdivu základovém nebo nadzákladovém z cihel, tvárnic, příčkovek dutých tvárnic nebo příčkovek, velikosti plochy do 1 m2, tl. do 150 mm</t>
  </si>
  <si>
    <t>905756546</t>
  </si>
  <si>
    <t>https://podminky.urs.cz/item/CS_URS_2024_01/971038531</t>
  </si>
  <si>
    <t>0,6*1,1</t>
  </si>
  <si>
    <t>973032863</t>
  </si>
  <si>
    <t>Vysekání kapes ve zdivu z dutých cihel nebo tvárnic pro zavázání nových příček a zdí, tl. do 150 mm</t>
  </si>
  <si>
    <t>-1365698377</t>
  </si>
  <si>
    <t>https://podminky.urs.cz/item/CS_URS_2024_01/973032863</t>
  </si>
  <si>
    <t>4*2*1,8</t>
  </si>
  <si>
    <t>2*0,6</t>
  </si>
  <si>
    <t>973032863.r01</t>
  </si>
  <si>
    <t>Zavázání nových příček pomocí nerezových stěnových spojek</t>
  </si>
  <si>
    <t>117204486</t>
  </si>
  <si>
    <t>5*3,07</t>
  </si>
  <si>
    <t>974032664</t>
  </si>
  <si>
    <t>Vysekání rýh ve stěnách nebo příčkách z dutých cihel, tvárnic, desek pro vtahování nosníků do zdí před vybouráním otvoru do hl. 150 mm, při výšce nosníku do 150 mm</t>
  </si>
  <si>
    <t>-1867026696</t>
  </si>
  <si>
    <t>https://podminky.urs.cz/item/CS_URS_2024_01/974032664</t>
  </si>
  <si>
    <t>pozn E</t>
  </si>
  <si>
    <t>2*0,9</t>
  </si>
  <si>
    <t>977151123</t>
  </si>
  <si>
    <t>Jádrové vrty diamantovými korunkami do stavebních materiálů (železobetonu, betonu, cihel, obkladů, dlažeb, kamene) průměru přes 130 do 150 mm</t>
  </si>
  <si>
    <t>-244684801</t>
  </si>
  <si>
    <t>https://podminky.urs.cz/item/CS_URS_2024_01/977151123</t>
  </si>
  <si>
    <t>průraz základem - předpoklad</t>
  </si>
  <si>
    <t>978059541</t>
  </si>
  <si>
    <t>Odsekání obkladů stěn včetně otlučení podkladní omítky až na zdivo z obkládaček vnitřních, z jakýchkoliv materiálů, plochy přes 1 m2</t>
  </si>
  <si>
    <t>-1751185476</t>
  </si>
  <si>
    <t>https://podminky.urs.cz/item/CS_URS_2024_01/978059541</t>
  </si>
  <si>
    <t>(2*1,51+2,0)*1,5</t>
  </si>
  <si>
    <t>(0,64+2,8+1,84)*1,5</t>
  </si>
  <si>
    <t>997</t>
  </si>
  <si>
    <t>Přesun sutě</t>
  </si>
  <si>
    <t>997013111</t>
  </si>
  <si>
    <t>Vnitrostaveništní doprava suti a vybouraných hmot vodorovně do 50 m s naložením základní pro budovy a haly výšky do 6 m</t>
  </si>
  <si>
    <t>-252648221</t>
  </si>
  <si>
    <t>https://podminky.urs.cz/item/CS_URS_2024_01/997013111</t>
  </si>
  <si>
    <t>997013501</t>
  </si>
  <si>
    <t>Odvoz suti a vybouraných hmot na skládku nebo meziskládku se složením, na vzdálenost do 1 km</t>
  </si>
  <si>
    <t>967302104</t>
  </si>
  <si>
    <t>https://podminky.urs.cz/item/CS_URS_2024_01/997013501</t>
  </si>
  <si>
    <t>997013509</t>
  </si>
  <si>
    <t>Odvoz suti a vybouraných hmot na skládku nebo meziskládku se složením, na vzdálenost Příplatek k ceně za každý další započatý 1 km přes 1 km</t>
  </si>
  <si>
    <t>1680751419</t>
  </si>
  <si>
    <t>https://podminky.urs.cz/item/CS_URS_2024_01/997013509</t>
  </si>
  <si>
    <t>997013863</t>
  </si>
  <si>
    <t>Poplatek za uložení stavebního odpadu na recyklační skládce (skládkovné) cihelného zatříděného do Katalogu odpadů pod kódem 17 01 02</t>
  </si>
  <si>
    <t>546331780</t>
  </si>
  <si>
    <t>https://podminky.urs.cz/item/CS_URS_2024_01/997013863</t>
  </si>
  <si>
    <t>882381591</t>
  </si>
  <si>
    <t>-1211148169</t>
  </si>
  <si>
    <t>-1263403769</t>
  </si>
  <si>
    <t>vytažení</t>
  </si>
  <si>
    <t>(2*0,8+2*1,38)*0,15</t>
  </si>
  <si>
    <t>1377767911</t>
  </si>
  <si>
    <t>1,104</t>
  </si>
  <si>
    <t>0,654</t>
  </si>
  <si>
    <t>1,758*0,0003 'Přepočtené koeficientem množství</t>
  </si>
  <si>
    <t>-798824454</t>
  </si>
  <si>
    <t>-1068047750</t>
  </si>
  <si>
    <t>-1314283621</t>
  </si>
  <si>
    <t>1,758*1,1655 'Přepočtené koeficientem množství</t>
  </si>
  <si>
    <t>1654791501</t>
  </si>
  <si>
    <t>Zdravotechnika - zařizovací předměty</t>
  </si>
  <si>
    <t>725122813</t>
  </si>
  <si>
    <t>Demontáž pisoárů s nádrží a 1 záchodkem</t>
  </si>
  <si>
    <t>1756345658</t>
  </si>
  <si>
    <t>https://podminky.urs.cz/item/CS_URS_2024_01/725122813</t>
  </si>
  <si>
    <t>763131421</t>
  </si>
  <si>
    <t>Podhled ze sádrokartonových desek dvouvrstvá zavěšená spodní konstrukce z ocelových profilů CD, UD dvojitě opláštěná deskami standardními A, tl. 2 x 12,5 mm, bez izolace</t>
  </si>
  <si>
    <t>1983119598</t>
  </si>
  <si>
    <t>https://podminky.urs.cz/item/CS_URS_2024_01/763131421</t>
  </si>
  <si>
    <t>2,8</t>
  </si>
  <si>
    <t>1894695762</t>
  </si>
  <si>
    <t>1348718017</t>
  </si>
  <si>
    <t>764002851</t>
  </si>
  <si>
    <t>Demontáž klempířských konstrukcí oplechování parapetů do suti</t>
  </si>
  <si>
    <t>1114588924</t>
  </si>
  <si>
    <t>https://podminky.urs.cz/item/CS_URS_2024_01/764002851</t>
  </si>
  <si>
    <t>3*1,2</t>
  </si>
  <si>
    <t>0,87</t>
  </si>
  <si>
    <t>0,6</t>
  </si>
  <si>
    <t>766211611</t>
  </si>
  <si>
    <t>Montáž schodišťových madel kotvených do stěny dřevěných průběžných, šířky do 150 mm</t>
  </si>
  <si>
    <t>-1363340925</t>
  </si>
  <si>
    <t>https://podminky.urs.cz/item/CS_URS_2024_01/766211611</t>
  </si>
  <si>
    <t>1,5</t>
  </si>
  <si>
    <t>05217101</t>
  </si>
  <si>
    <t>madlo</t>
  </si>
  <si>
    <t>521812521</t>
  </si>
  <si>
    <t>2,727*1,1 'Přepočtené koeficientem množství</t>
  </si>
  <si>
    <t>766660001</t>
  </si>
  <si>
    <t>Montáž dveřních křídel dřevěných nebo plastových otevíravých do ocelové zárubně povrchově upravených jednokřídlových, šířky do 800 mm</t>
  </si>
  <si>
    <t>-998409622</t>
  </si>
  <si>
    <t>https://podminky.urs.cz/item/CS_URS_2024_01/766660001</t>
  </si>
  <si>
    <t>347414207</t>
  </si>
  <si>
    <t>766660021</t>
  </si>
  <si>
    <t>Montáž dveřních křídel dřevěných nebo plastových otevíravých do ocelové zárubně protipožárních jednokřídlových, šířky do 800 mm</t>
  </si>
  <si>
    <t>154820088</t>
  </si>
  <si>
    <t>https://podminky.urs.cz/item/CS_URS_2024_01/766660021</t>
  </si>
  <si>
    <t>61165314</t>
  </si>
  <si>
    <t>dveře jednokřídlé dřevotřískové protipožární EI (EW) 30 D3 povrch laminátový plné 900x1970-2100mm vč. kování, zámku</t>
  </si>
  <si>
    <t>-1957978662</t>
  </si>
  <si>
    <t>766660717</t>
  </si>
  <si>
    <t>Montáž dveřních doplňků samozavírače na zárubeň ocelovou</t>
  </si>
  <si>
    <t>-420699789</t>
  </si>
  <si>
    <t>https://podminky.urs.cz/item/CS_URS_2024_01/766660717</t>
  </si>
  <si>
    <t>54917250</t>
  </si>
  <si>
    <t>samozavírač dveří hydraulický</t>
  </si>
  <si>
    <t>-787894983</t>
  </si>
  <si>
    <t>766691811</t>
  </si>
  <si>
    <t>Demontáž parapetních desek šířky do 300 mm</t>
  </si>
  <si>
    <t>738098962</t>
  </si>
  <si>
    <t>https://podminky.urs.cz/item/CS_URS_2024_01/766691811</t>
  </si>
  <si>
    <t>D+M Okno protipožární 1800x2100 mm</t>
  </si>
  <si>
    <t>97090569</t>
  </si>
  <si>
    <t>758264323</t>
  </si>
  <si>
    <t>771121011</t>
  </si>
  <si>
    <t>Příprava podkladu před provedením dlažby nátěr penetrační na podlahu</t>
  </si>
  <si>
    <t>-780219266</t>
  </si>
  <si>
    <t>https://podminky.urs.cz/item/CS_URS_2024_01/771121011</t>
  </si>
  <si>
    <t>771151012</t>
  </si>
  <si>
    <t>Příprava podkladu před provedením dlažby samonivelační stěrka min.pevnosti 20 MPa, tloušťky přes 3 do 5 mm</t>
  </si>
  <si>
    <t>1171903262</t>
  </si>
  <si>
    <t>https://podminky.urs.cz/item/CS_URS_2024_01/771151012</t>
  </si>
  <si>
    <t>P2</t>
  </si>
  <si>
    <t>1,4*0,92</t>
  </si>
  <si>
    <t>-980819560</t>
  </si>
  <si>
    <t>-1189674089</t>
  </si>
  <si>
    <t>4,088*1,1 'Přepočtené koeficientem množství</t>
  </si>
  <si>
    <t>505473070</t>
  </si>
  <si>
    <t>776111115</t>
  </si>
  <si>
    <t>Příprava podkladu povlakových podlah a stěn broušení podlah stávajícího podkladu před litím stěrky</t>
  </si>
  <si>
    <t>133991718</t>
  </si>
  <si>
    <t>https://podminky.urs.cz/item/CS_URS_2024_01/776111115</t>
  </si>
  <si>
    <t>P3</t>
  </si>
  <si>
    <t>2,075*2,35</t>
  </si>
  <si>
    <t>776121112</t>
  </si>
  <si>
    <t>Příprava podkladu povlakových podlah a stěn penetrace vodou ředitelná podlah</t>
  </si>
  <si>
    <t>-795351285</t>
  </si>
  <si>
    <t>https://podminky.urs.cz/item/CS_URS_2024_01/776121112</t>
  </si>
  <si>
    <t>776141112</t>
  </si>
  <si>
    <t>Příprava podkladu povlakových podlah a stěn vyrovnání samonivelační stěrkou podlah min.pevnosti 20 MPa, tloušťky přes 3 do 5 mm</t>
  </si>
  <si>
    <t>911394440</t>
  </si>
  <si>
    <t>https://podminky.urs.cz/item/CS_URS_2024_01/776141112</t>
  </si>
  <si>
    <t>776221111</t>
  </si>
  <si>
    <t>Montáž podlahovin z PVC lepením standardním lepidlem z pásů</t>
  </si>
  <si>
    <t>-2078217611</t>
  </si>
  <si>
    <t>https://podminky.urs.cz/item/CS_URS_2024_01/776221111</t>
  </si>
  <si>
    <t>28412285</t>
  </si>
  <si>
    <t>krytina podlahová heterogenní tl 2mm</t>
  </si>
  <si>
    <t>1376021660</t>
  </si>
  <si>
    <t>4,876*1,1 'Přepočtené koeficientem množství</t>
  </si>
  <si>
    <t>1688896798</t>
  </si>
  <si>
    <t>-1191130962</t>
  </si>
  <si>
    <t>"umývárna děti" (0,64+0,8+2,8+1,84)*1,5</t>
  </si>
  <si>
    <t>"wc děti" (2,0-0,7)*1,5</t>
  </si>
  <si>
    <t>"wc personal" (4*1,4+2*0,92+2*1,0-2*0,7)*1,5</t>
  </si>
  <si>
    <t>-676985847</t>
  </si>
  <si>
    <t>991590648</t>
  </si>
  <si>
    <t>23,13*1,1 'Přepočtené koeficientem množství</t>
  </si>
  <si>
    <t>166283823</t>
  </si>
  <si>
    <t>783</t>
  </si>
  <si>
    <t>Dokončovací práce - nátěry</t>
  </si>
  <si>
    <t>783301311</t>
  </si>
  <si>
    <t>Příprava podkladu zámečnických konstrukcí před provedením nátěru odmaštění odmašťovačem vodou ředitelným</t>
  </si>
  <si>
    <t>1019151804</t>
  </si>
  <si>
    <t>https://podminky.urs.cz/item/CS_URS_2024_01/783301311</t>
  </si>
  <si>
    <t>zárubně</t>
  </si>
  <si>
    <t>(2*1,97+0,9)*(0,115+2*0,05)</t>
  </si>
  <si>
    <t>2*(2*1,97+0,7)*(0,08+2*0,05)</t>
  </si>
  <si>
    <t>783314101</t>
  </si>
  <si>
    <t>Základní nátěr zámečnických konstrukcí jednonásobný syntetický</t>
  </si>
  <si>
    <t>-1216572085</t>
  </si>
  <si>
    <t>https://podminky.urs.cz/item/CS_URS_2024_01/783314101</t>
  </si>
  <si>
    <t>783317101</t>
  </si>
  <si>
    <t>Krycí nátěr (email) zámečnických konstrukcí jednonásobný syntetický standardní</t>
  </si>
  <si>
    <t>204252439</t>
  </si>
  <si>
    <t>https://podminky.urs.cz/item/CS_URS_2024_01/783317101</t>
  </si>
  <si>
    <t>-216144570</t>
  </si>
  <si>
    <t>"umývárna děti" (2*7,55+2*1,84)*3,07-2*d3-d1</t>
  </si>
  <si>
    <t>"wc děti" (2*(0,66+0,8+2,6)+2*2,0)*3,07-d2</t>
  </si>
  <si>
    <t>"wc personal" (4*1,4+2*0,92+2*1,0)*3,07-2*d2</t>
  </si>
  <si>
    <t>"zádveří" (2*2,235+2*(0,2+1,2+0,56)+2*2,89+1,96)*3,07-1,0*1,97-d4</t>
  </si>
  <si>
    <t>-"obklad" 23,13</t>
  </si>
  <si>
    <t>"stropy" 1,5*1,96+2,235*1,96+7,55*1,84+(0,66+0,8+2,76)*2,0+1,4*0,92+1,4*1,0</t>
  </si>
  <si>
    <t>-654043071</t>
  </si>
  <si>
    <t>2123404543</t>
  </si>
  <si>
    <t>722220121R00</t>
  </si>
  <si>
    <t>Nástěnka K 247, pro baterii G 1/2</t>
  </si>
  <si>
    <t>pár</t>
  </si>
  <si>
    <t>Izolace návleková tl. stěny 9 mm vnitřní průměr 22 mm</t>
  </si>
  <si>
    <t>Umyvadlo na šrouby 55 x 40 cm, bílé</t>
  </si>
  <si>
    <t>Montáž ventilu rohového G 1/2</t>
  </si>
  <si>
    <t>Baterie umyvadlová stoján. ruční, vč. otvír.odpadu</t>
  </si>
  <si>
    <t>725110811R00</t>
  </si>
  <si>
    <t>Demontáž klozetů splachovacích</t>
  </si>
  <si>
    <t>725210912R00</t>
  </si>
  <si>
    <t>Demontáž a zpět.montáž umyvadla s 1stoj.ventilem</t>
  </si>
  <si>
    <t>725810402R00</t>
  </si>
  <si>
    <t>Ventil rohový G 1/2</t>
  </si>
  <si>
    <t>735 111 810</t>
  </si>
  <si>
    <t>Demontáž otopného tělesa litinového článkového</t>
  </si>
  <si>
    <t>2120425364</t>
  </si>
  <si>
    <t>732 522 132.1</t>
  </si>
  <si>
    <t>Demontáž potrubí ocelového závitového DN do 15</t>
  </si>
  <si>
    <t>1112806214</t>
  </si>
  <si>
    <t>734 200 821</t>
  </si>
  <si>
    <t>Demontáž armatury závitové se dvěma závity přes G 1/2 do G 1/2</t>
  </si>
  <si>
    <t>-2139055830</t>
  </si>
  <si>
    <t>997 013 151</t>
  </si>
  <si>
    <t>Vnitrostaveništní doprava suti a vybouraných hmot pro budovy v do 6 m s omezením mechanizace</t>
  </si>
  <si>
    <t>442809596</t>
  </si>
  <si>
    <t>997 013 501</t>
  </si>
  <si>
    <t>Odvoz suti a vybouraných hmot na skládku nebo meziskládku do 1 km se složením</t>
  </si>
  <si>
    <t>1116794015</t>
  </si>
  <si>
    <t>Příplatek k odvozu suti a vybouraných hmot na skládku ZKD 1 km přes 1 km</t>
  </si>
  <si>
    <t>-728799770</t>
  </si>
  <si>
    <t>HZS2222</t>
  </si>
  <si>
    <t>Hodinová zúčtovací sazba topenář odborný - napuštění a vypuštění stávající soustavy, odvzdušnění těles</t>
  </si>
  <si>
    <t>1678581156</t>
  </si>
  <si>
    <t>733 191 923</t>
  </si>
  <si>
    <t>Navaření odbočky na potrubí ocelové závitové DN 15</t>
  </si>
  <si>
    <t>-457847089</t>
  </si>
  <si>
    <t>733 191 903</t>
  </si>
  <si>
    <t>Montáž potrubí ocelového závitového běžného nebo zesíleného při opravě DN 15</t>
  </si>
  <si>
    <t>-1350827739</t>
  </si>
  <si>
    <t>735 151 576</t>
  </si>
  <si>
    <t>Otopné těleso panelové dvoudeskové 2 přídavné přestupní plochy výška/délka 600/900 mm výkon 1511 W</t>
  </si>
  <si>
    <t>790484539</t>
  </si>
  <si>
    <t>734209113</t>
  </si>
  <si>
    <t>Montáž armatury závitové s dvěma závity G 1/2</t>
  </si>
  <si>
    <t>1293147500</t>
  </si>
  <si>
    <t>Specifikace.9</t>
  </si>
  <si>
    <t>Radiátorový ventil rohový 1/2"</t>
  </si>
  <si>
    <t>-335206149</t>
  </si>
  <si>
    <t>Specifikace.10</t>
  </si>
  <si>
    <t>Šroubení radiátorové rohové 1/2"</t>
  </si>
  <si>
    <t>754789895</t>
  </si>
  <si>
    <t>734 221 681</t>
  </si>
  <si>
    <t>Termostatická hlavice kapalinová PN 10 do 110°C s vestavěným čidlem</t>
  </si>
  <si>
    <t>-1137883722</t>
  </si>
  <si>
    <t>733 811 221.1</t>
  </si>
  <si>
    <t>-1709403964</t>
  </si>
  <si>
    <t>998 735 211</t>
  </si>
  <si>
    <t>Přesun hmot procentní pro otopná tělesa s omezením mechanizace v objektech v do 6 m</t>
  </si>
  <si>
    <t>1232530084</t>
  </si>
  <si>
    <t xml:space="preserve">      7514_2 - Distribuční příslušenství</t>
  </si>
  <si>
    <t xml:space="preserve">      7514_3 - Potrubí</t>
  </si>
  <si>
    <t xml:space="preserve">      7514_4 - Tepelné izolace</t>
  </si>
  <si>
    <t>16893563</t>
  </si>
  <si>
    <t>Specifikace.23</t>
  </si>
  <si>
    <t>Diagonální odvodní ventilátor do potrubí prům 160 mm, min. výkon  560 m3/h, 150 Pa</t>
  </si>
  <si>
    <t>1846076568</t>
  </si>
  <si>
    <t>-774728403</t>
  </si>
  <si>
    <t>-2027797750</t>
  </si>
  <si>
    <t>998751211.2</t>
  </si>
  <si>
    <t>1417456640</t>
  </si>
  <si>
    <t>https://podminky.urs.cz/item/CS_URS_2024_01/998751211.2</t>
  </si>
  <si>
    <t>328117</t>
  </si>
  <si>
    <t>7514_2</t>
  </si>
  <si>
    <t>297586971</t>
  </si>
  <si>
    <t>1437031836</t>
  </si>
  <si>
    <t>466819105</t>
  </si>
  <si>
    <t>1453116603</t>
  </si>
  <si>
    <t>1911955756</t>
  </si>
  <si>
    <t>1612810724</t>
  </si>
  <si>
    <t>-1636675041</t>
  </si>
  <si>
    <t>-1972064382</t>
  </si>
  <si>
    <t>Specifikace.24</t>
  </si>
  <si>
    <t>Talířový ventil odvodní kovový připojení prům.125</t>
  </si>
  <si>
    <t>839305581</t>
  </si>
  <si>
    <t>-914768412</t>
  </si>
  <si>
    <t>-1960811496</t>
  </si>
  <si>
    <t>998751211.3</t>
  </si>
  <si>
    <t>-772808073</t>
  </si>
  <si>
    <t>https://podminky.urs.cz/item/CS_URS_2024_01/998751211.3</t>
  </si>
  <si>
    <t>7514_3</t>
  </si>
  <si>
    <t>-1825564371</t>
  </si>
  <si>
    <t>822597996</t>
  </si>
  <si>
    <t>-1030538724</t>
  </si>
  <si>
    <t>1108149034</t>
  </si>
  <si>
    <t>998751201.1</t>
  </si>
  <si>
    <t>492398243</t>
  </si>
  <si>
    <t>https://podminky.urs.cz/item/CS_URS_2024_01/998751201.1</t>
  </si>
  <si>
    <t>7514_4</t>
  </si>
  <si>
    <t>1490113245</t>
  </si>
  <si>
    <t>2108052689</t>
  </si>
  <si>
    <t>998713203.1</t>
  </si>
  <si>
    <t>-88601711</t>
  </si>
  <si>
    <t>https://podminky.urs.cz/item/CS_URS_2024_01/998713203.1</t>
  </si>
  <si>
    <t>SO 03 - Terénní a sadové úpravy, oplocení</t>
  </si>
  <si>
    <t xml:space="preserve">    5 - Komunikace pozemní</t>
  </si>
  <si>
    <t>112101124</t>
  </si>
  <si>
    <t>Odstranění stromů s odřezáním kmene a s odvětvením jehličnatých bez odkornění, průměru kmene přes 700 do 900 mm</t>
  </si>
  <si>
    <t>1144991440</t>
  </si>
  <si>
    <t>https://podminky.urs.cz/item/CS_URS_2024_01/112101124</t>
  </si>
  <si>
    <t>112251104</t>
  </si>
  <si>
    <t>Odstranění pařezů strojně s jejich vykopáním nebo vytrháním průměru přes 700 do 900 mm</t>
  </si>
  <si>
    <t>-130825609</t>
  </si>
  <si>
    <t>https://podminky.urs.cz/item/CS_URS_2024_01/112251104</t>
  </si>
  <si>
    <t>113106123.r</t>
  </si>
  <si>
    <t>Rozebrání dlažeb ze zámkových dlaždic komunikací pro pěší ručně - vč. následného položení</t>
  </si>
  <si>
    <t>-2045789140</t>
  </si>
  <si>
    <t>Plot C</t>
  </si>
  <si>
    <t>113106187</t>
  </si>
  <si>
    <t>Rozebrání dlažeb vozovek a ploch s přemístěním hmot na skládku na vzdálenost do 3 m nebo s naložením na dopravní prostředek, s jakoukoliv výplní spár strojně plochy jednotlivě do 50 m2 ze zámkové dlažby s ložem z kameniva</t>
  </si>
  <si>
    <t>1560939253</t>
  </si>
  <si>
    <t>https://podminky.urs.cz/item/CS_URS_2024_01/113106187</t>
  </si>
  <si>
    <t>"plocha" 30,8</t>
  </si>
  <si>
    <t>"přístupový chodníček" 13,0</t>
  </si>
  <si>
    <t>113204111.r</t>
  </si>
  <si>
    <t>Odřítnutí betonových obrubníků a následné doplnění</t>
  </si>
  <si>
    <t>-960999122</t>
  </si>
  <si>
    <t>131111333</t>
  </si>
  <si>
    <t>Vrtání jamek ručním motorovým vrtákem průměru přes 200 do 300 mm</t>
  </si>
  <si>
    <t>693402794</t>
  </si>
  <si>
    <t>https://podminky.urs.cz/item/CS_URS_2024_01/131111333</t>
  </si>
  <si>
    <t>5*0,8</t>
  </si>
  <si>
    <t>2062585265</t>
  </si>
  <si>
    <t>(6,885+0,3)*0,8*0,5</t>
  </si>
  <si>
    <t>(0,3+4,825)*0,97*0,5</t>
  </si>
  <si>
    <t>2*7,5*0,9*0,5</t>
  </si>
  <si>
    <t>3,8*0,9*0,5+0,4*1,2*0,5+0,4*1,6*0,5+0,4*2,0*0,5</t>
  </si>
  <si>
    <t>10,0*2,0*0,5</t>
  </si>
  <si>
    <t>10,25*1,4*0,5</t>
  </si>
  <si>
    <t>162201408</t>
  </si>
  <si>
    <t>Vodorovné přemístění větví, kmenů nebo pařezů s naložením, složením a dopravou do 1000 m větví stromů jehličnatých, průměru kmene přes 700 do 900 mm</t>
  </si>
  <si>
    <t>1806012342</t>
  </si>
  <si>
    <t>https://podminky.urs.cz/item/CS_URS_2024_01/162201408</t>
  </si>
  <si>
    <t>162201418</t>
  </si>
  <si>
    <t>Vodorovné přemístění větví, kmenů nebo pařezů s naložením, složením a dopravou do 1000 m kmenů stromů jehličnatých, průměru přes 700 do 900 mm</t>
  </si>
  <si>
    <t>-2089975190</t>
  </si>
  <si>
    <t>https://podminky.urs.cz/item/CS_URS_2024_01/162201418</t>
  </si>
  <si>
    <t>162201424</t>
  </si>
  <si>
    <t>Vodorovné přemístění větví, kmenů nebo pařezů s naložením, složením a dopravou do 1000 m pařezů kmenů, průměru přes 700 do 900 mm</t>
  </si>
  <si>
    <t>967614562</t>
  </si>
  <si>
    <t>https://podminky.urs.cz/item/CS_URS_2024_01/162201424</t>
  </si>
  <si>
    <t>162301501</t>
  </si>
  <si>
    <t>Vodorovné přemístění smýcených křovin do průměru kmene 100 mm na vzdálenost do 5 000 m</t>
  </si>
  <si>
    <t>1780296746</t>
  </si>
  <si>
    <t>https://podminky.urs.cz/item/CS_URS_2024_01/162301501</t>
  </si>
  <si>
    <t>162301944</t>
  </si>
  <si>
    <t>Vodorovné přemístění větví, kmenů nebo pařezů s naložením, složením a dopravou Příplatek k cenám za každých dalších i započatých 1000 m přes 1000 m větví stromů jehličnatých, o průměru kmene přes 700 do 900 mm</t>
  </si>
  <si>
    <t>1617659160</t>
  </si>
  <si>
    <t>https://podminky.urs.cz/item/CS_URS_2024_01/162301944</t>
  </si>
  <si>
    <t>162301954</t>
  </si>
  <si>
    <t>Vodorovné přemístění větví, kmenů nebo pařezů s naložením, složením a dopravou Příplatek k cenám za každých dalších i započatých 1000 m přes 1000 m kmenů stromů listnatých, o průměru přes 700 do 900 mm</t>
  </si>
  <si>
    <t>-1227872103</t>
  </si>
  <si>
    <t>https://podminky.urs.cz/item/CS_URS_2024_01/162301954</t>
  </si>
  <si>
    <t>162301974</t>
  </si>
  <si>
    <t>Vodorovné přemístění větví, kmenů nebo pařezů s naložením, složením a dopravou Příplatek k cenám za každých dalších i započatých 1000 m přes 1000 m pařezů kmenů, průměru přes 700 do 900 mm</t>
  </si>
  <si>
    <t>1446391258</t>
  </si>
  <si>
    <t>https://podminky.urs.cz/item/CS_URS_2024_01/162301974</t>
  </si>
  <si>
    <t>162301981</t>
  </si>
  <si>
    <t>Vodorovné přemístění smýcených křovin Příplatek k ceně za každých dalších i započatých 1 000 m</t>
  </si>
  <si>
    <t>-850321969</t>
  </si>
  <si>
    <t>https://podminky.urs.cz/item/CS_URS_2024_01/162301981</t>
  </si>
  <si>
    <t>-1924193958</t>
  </si>
  <si>
    <t>-752098974</t>
  </si>
  <si>
    <t>31,955</t>
  </si>
  <si>
    <t>-15</t>
  </si>
  <si>
    <t>-587702897</t>
  </si>
  <si>
    <t>-849051232</t>
  </si>
  <si>
    <t>16,955*2</t>
  </si>
  <si>
    <t>174251101</t>
  </si>
  <si>
    <t>Zásyp sypaninou z jakékoliv horniny strojně s uložením výkopku ve vrstvách bez zhutnění jam, šachet, rýh nebo kolem objektů v těchto vykopávkách</t>
  </si>
  <si>
    <t>961830716</t>
  </si>
  <si>
    <t>https://podminky.urs.cz/item/CS_URS_2024_01/174251101</t>
  </si>
  <si>
    <t>180405114</t>
  </si>
  <si>
    <t>Založení trávníků ve vegetačních dlaždicích nebo prefabrikátech výsevem směsi substrátu a semene v rovině nebo na svahu do 1:5</t>
  </si>
  <si>
    <t>-1301617742</t>
  </si>
  <si>
    <t>https://podminky.urs.cz/item/CS_URS_2024_01/180405114</t>
  </si>
  <si>
    <t>520</t>
  </si>
  <si>
    <t>00572440</t>
  </si>
  <si>
    <t>osivo směs travní hřištní</t>
  </si>
  <si>
    <t>1128221615</t>
  </si>
  <si>
    <t>520*0,02 'Přepočtené koeficientem množství</t>
  </si>
  <si>
    <t>181411131</t>
  </si>
  <si>
    <t>Založení trávníku na půdě předem připravené plochy do 1000 m2 výsevem včetně utažení parkového v rovině nebo na svahu do 1:5</t>
  </si>
  <si>
    <t>-698922653</t>
  </si>
  <si>
    <t>https://podminky.urs.cz/item/CS_URS_2024_01/181411131</t>
  </si>
  <si>
    <t>00572410</t>
  </si>
  <si>
    <t>osivo směs travní parková</t>
  </si>
  <si>
    <t>-1031713024</t>
  </si>
  <si>
    <t>184853511</t>
  </si>
  <si>
    <t>Chemické odplevelení půdy před založením kultury, trávníku nebo zpevněných ploch strojně o výměře jednotlivě přes 20 m2 postřikem na široko v rovině nebo na svahu do 1:5</t>
  </si>
  <si>
    <t>-475565952</t>
  </si>
  <si>
    <t>https://podminky.urs.cz/item/CS_URS_2024_01/184853511</t>
  </si>
  <si>
    <t>185802113</t>
  </si>
  <si>
    <t>Hnojení půdy nebo trávníku v rovině nebo na svahu do 1:5 umělým hnojivem na široko</t>
  </si>
  <si>
    <t>655015509</t>
  </si>
  <si>
    <t>https://podminky.urs.cz/item/CS_URS_2024_01/185802113</t>
  </si>
  <si>
    <t>předpoklad 0,5kh/m2</t>
  </si>
  <si>
    <t>520,0</t>
  </si>
  <si>
    <t>520*0,0005 'Přepočtené koeficientem množství</t>
  </si>
  <si>
    <t>25191155</t>
  </si>
  <si>
    <t>hnojivo průmyslové</t>
  </si>
  <si>
    <t>834600970</t>
  </si>
  <si>
    <t>260</t>
  </si>
  <si>
    <t>R112</t>
  </si>
  <si>
    <t>Zemní práce spojené s palisádami</t>
  </si>
  <si>
    <t>-652677649</t>
  </si>
  <si>
    <t>211531111</t>
  </si>
  <si>
    <t>Výplň kamenivem do rýh odvodňovacích žeber nebo trativodů bez zhutnění, s úpravou povrchu výplně kamenivem hrubým drceným frakce 16 až 63 mm</t>
  </si>
  <si>
    <t>-46015790</t>
  </si>
  <si>
    <t>https://podminky.urs.cz/item/CS_URS_2024_01/211531111</t>
  </si>
  <si>
    <t>(2,54+3,8)*0,25*0,17</t>
  </si>
  <si>
    <t>211561111</t>
  </si>
  <si>
    <t>Výplň kamenivem do rýh odvodňovacích žeber nebo trativodů bez zhutnění, s úpravou povrchu výplně kamenivem hrubým drceným frakce 4 až 16 mm</t>
  </si>
  <si>
    <t>1273359628</t>
  </si>
  <si>
    <t>https://podminky.urs.cz/item/CS_URS_2024_01/211561111</t>
  </si>
  <si>
    <t>(2,54+3,8)*0,25*0,15</t>
  </si>
  <si>
    <t>212312111</t>
  </si>
  <si>
    <t>Lože pro trativody z betonu prostého</t>
  </si>
  <si>
    <t>-642270063</t>
  </si>
  <si>
    <t>https://podminky.urs.cz/item/CS_URS_2024_01/212312111</t>
  </si>
  <si>
    <t>(2,54+3,8)*0,2*0,1</t>
  </si>
  <si>
    <t>212752111</t>
  </si>
  <si>
    <t>Trativody z drenážních trubek pro liniové stavby a komunikace se zřízením štěrkového lože pod trubky a s jejich obsypem v otevřeném výkopu trubka korugovaná sendvičová PE-HD SN 4 perforace 220° DN 100</t>
  </si>
  <si>
    <t>972757686</t>
  </si>
  <si>
    <t>https://podminky.urs.cz/item/CS_URS_2024_01/212752111</t>
  </si>
  <si>
    <t>9,98</t>
  </si>
  <si>
    <t>10,05</t>
  </si>
  <si>
    <t>212755214</t>
  </si>
  <si>
    <t>Trativody bez lože z drenážních trubek plastových flexibilních D 100 mm</t>
  </si>
  <si>
    <t>-559559135</t>
  </si>
  <si>
    <t>https://podminky.urs.cz/item/CS_URS_2024_01/212755214</t>
  </si>
  <si>
    <t>2,54</t>
  </si>
  <si>
    <t>3,8</t>
  </si>
  <si>
    <t>274321311</t>
  </si>
  <si>
    <t>Základy z betonu železového (bez výztuže) pasy z betonu bez zvláštních nároků na prostředí tř. C 16/20</t>
  </si>
  <si>
    <t>-375352631</t>
  </si>
  <si>
    <t>https://podminky.urs.cz/item/CS_URS_2024_01/274321311</t>
  </si>
  <si>
    <t>(6,885+0,3)*0,55*0,5</t>
  </si>
  <si>
    <t>(0,3+4,825)*0,55*0,5</t>
  </si>
  <si>
    <t>2*7,5*0,55*0,5</t>
  </si>
  <si>
    <t>3,8*0,55*0,5+0,4*0,95*0,5+0,4*1,35*0,5+0,4*1,75*0,5</t>
  </si>
  <si>
    <t>10,0*0,55*0,5</t>
  </si>
  <si>
    <t>10,25*0,55*0,5</t>
  </si>
  <si>
    <t>14,934*0,035</t>
  </si>
  <si>
    <t>279113142</t>
  </si>
  <si>
    <t>Základové zdi z tvárnic ztraceného bednění včetně výplně z betonu bez zvláštních nároků na vliv prostředí třídy C 20/25, tloušťky zdiva přes 150 do 200 mm</t>
  </si>
  <si>
    <t>-2140956958</t>
  </si>
  <si>
    <t>https://podminky.urs.cz/item/CS_URS_2024_01/279113142</t>
  </si>
  <si>
    <t>4,92*0,25*2</t>
  </si>
  <si>
    <t>5,0*0,25*3</t>
  </si>
  <si>
    <t>4,98*0,25*3</t>
  </si>
  <si>
    <t>279113145</t>
  </si>
  <si>
    <t>Základové zdi z tvárnic ztraceného bednění včetně výplně z betonu bez zvláštních nároků na vliv prostředí třídy C 20/25, tloušťky zdiva přes 300 do 400 mm</t>
  </si>
  <si>
    <t>-2017059050</t>
  </si>
  <si>
    <t>https://podminky.urs.cz/item/CS_URS_2024_01/279113145</t>
  </si>
  <si>
    <t>(6,885+0,3)*0,25</t>
  </si>
  <si>
    <t>(0,3+4,825)*0,25</t>
  </si>
  <si>
    <t>2*7,5*0,25</t>
  </si>
  <si>
    <t>3,8*0,25+0,4*0,25+0,4*0,25+0,4*0,25</t>
  </si>
  <si>
    <t>10,0*0,25</t>
  </si>
  <si>
    <t>10,25*0,25</t>
  </si>
  <si>
    <t>279361821</t>
  </si>
  <si>
    <t>Výztuž základových zdí nosných svislých nebo odkloněných od svislice, rovinných nebo oblých, deskových nebo žebrových, včetně výztuže jejich žeber z betonářské oceli 10 505 (R) nebo BSt 500</t>
  </si>
  <si>
    <t>-1758941600</t>
  </si>
  <si>
    <t>https://podminky.urs.cz/item/CS_URS_2024_01/279361821</t>
  </si>
  <si>
    <t>786,0/1000</t>
  </si>
  <si>
    <t>214,0/1000</t>
  </si>
  <si>
    <t>R212</t>
  </si>
  <si>
    <t>Úprava trativodu u palisád</t>
  </si>
  <si>
    <t>-1650628850</t>
  </si>
  <si>
    <t>338171121</t>
  </si>
  <si>
    <t>Montáž sloupků a vzpěr plotových ocelových trubkových nebo profilovaných výšky přes 2 do 2,6 m se zalitím cementovou maltou do vynechaných otvorů</t>
  </si>
  <si>
    <t>-857488843</t>
  </si>
  <si>
    <t>https://podminky.urs.cz/item/CS_URS_2024_01/338171121</t>
  </si>
  <si>
    <t xml:space="preserve">Nový plot </t>
  </si>
  <si>
    <t>55342152</t>
  </si>
  <si>
    <t>plotový sloupek dl 2,0-2,5m povrchová úprava</t>
  </si>
  <si>
    <t>236426624</t>
  </si>
  <si>
    <t>339921132</t>
  </si>
  <si>
    <t>Osazování palisád betonových v řadě se zabetonováním výšky palisády přes 500 do 1000 mm</t>
  </si>
  <si>
    <t>-1811454183</t>
  </si>
  <si>
    <t>https://podminky.urs.cz/item/CS_URS_2024_01/339921132</t>
  </si>
  <si>
    <t>2*2,54</t>
  </si>
  <si>
    <t>59229013</t>
  </si>
  <si>
    <t>palisáda hranatá betonová 180x120mm v 800mm přírodní</t>
  </si>
  <si>
    <t>1976928189</t>
  </si>
  <si>
    <t>8,88*5,715 'Přepočtené koeficientem množství</t>
  </si>
  <si>
    <t>348101220</t>
  </si>
  <si>
    <t>Osazení vrat nebo vrátek k oplocení na sloupky ocelové, plochy jednotlivě přes 2 do 4 m2</t>
  </si>
  <si>
    <t>-414767617</t>
  </si>
  <si>
    <t>https://podminky.urs.cz/item/CS_URS_2024_01/348101220</t>
  </si>
  <si>
    <t>55342332</t>
  </si>
  <si>
    <t>branka plotová jednokřídlá</t>
  </si>
  <si>
    <t>1407436291</t>
  </si>
  <si>
    <t>348101240</t>
  </si>
  <si>
    <t>Osazení vrat nebo vrátek k oplocení na sloupky ocelové, plochy jednotlivě přes 6 do 8 m2</t>
  </si>
  <si>
    <t>816198083</t>
  </si>
  <si>
    <t>https://podminky.urs.cz/item/CS_URS_2024_01/348101240</t>
  </si>
  <si>
    <t>55342344</t>
  </si>
  <si>
    <t>brána plotová dvoukřídlá Pz 4000x1730mm - dle výpisu</t>
  </si>
  <si>
    <t>1676258631</t>
  </si>
  <si>
    <t>348121211</t>
  </si>
  <si>
    <t>Osazení podhrabových desek na ocelové sloupky, délky desek do 2 m</t>
  </si>
  <si>
    <t>-1148322705</t>
  </si>
  <si>
    <t>https://podminky.urs.cz/item/CS_URS_2024_01/348121211</t>
  </si>
  <si>
    <t>59233119</t>
  </si>
  <si>
    <t>deska plotová betonová 2000x50x290mm</t>
  </si>
  <si>
    <t>1528322083</t>
  </si>
  <si>
    <t>348171130</t>
  </si>
  <si>
    <t>Montáž oplocení z dílců kovových rámových, na ocelové sloupky, výšky přes 1,5 do 2,0 m</t>
  </si>
  <si>
    <t>-685482652</t>
  </si>
  <si>
    <t>https://podminky.urs.cz/item/CS_URS_2024_01/348171130</t>
  </si>
  <si>
    <t>nový plot</t>
  </si>
  <si>
    <t>5,07</t>
  </si>
  <si>
    <t>4,98</t>
  </si>
  <si>
    <t>5,0</t>
  </si>
  <si>
    <t>7,48</t>
  </si>
  <si>
    <t>7,5</t>
  </si>
  <si>
    <t>4,825</t>
  </si>
  <si>
    <t>6,885</t>
  </si>
  <si>
    <t>1,695</t>
  </si>
  <si>
    <t>1,7</t>
  </si>
  <si>
    <t>348171130.r</t>
  </si>
  <si>
    <t>Panel plotový  v přes 1,5 do 2 m</t>
  </si>
  <si>
    <t>-1102450892</t>
  </si>
  <si>
    <t>348262064</t>
  </si>
  <si>
    <t>Ploty z betonových bloků - systém suchého zdění plotová zeď šířky do 200 mm dvouřadá, výšky modulu 400 mm, ( kombinovaná ), z bloků hladkých šedých</t>
  </si>
  <si>
    <t>1693235889</t>
  </si>
  <si>
    <t>https://podminky.urs.cz/item/CS_URS_2024_01/348262064</t>
  </si>
  <si>
    <t>5,07*0,25*4</t>
  </si>
  <si>
    <t>4,98*0,25*5</t>
  </si>
  <si>
    <t>5,0*0,25*6</t>
  </si>
  <si>
    <t>4,98*0,25*7</t>
  </si>
  <si>
    <t>5,0*0,25*2</t>
  </si>
  <si>
    <t>7,48*0,25*2</t>
  </si>
  <si>
    <t>7,5*0,25*2</t>
  </si>
  <si>
    <t>4,825*0,25*2</t>
  </si>
  <si>
    <t>6,885*0,25*2</t>
  </si>
  <si>
    <t>348262404</t>
  </si>
  <si>
    <t>Ploty z betonových bloků - systém suchého zdění ukončení plotové zdi krycí deskou lepenou mrazuvzdorným lepidlem hladkou přírodní (šedou)</t>
  </si>
  <si>
    <t>-1486599874</t>
  </si>
  <si>
    <t>https://podminky.urs.cz/item/CS_URS_2024_01/348262404</t>
  </si>
  <si>
    <t>Komunikace pozemní</t>
  </si>
  <si>
    <t>564851011</t>
  </si>
  <si>
    <t>Podklad ze štěrkodrti ŠD s rozprostřením a zhutněním plochy jednotlivě do 100 m2, po zhutnění tl. 150 mm</t>
  </si>
  <si>
    <t>1904084442</t>
  </si>
  <si>
    <t>https://podminky.urs.cz/item/CS_URS_2024_01/564851011</t>
  </si>
  <si>
    <t>(2,4+2,5+5,78)*1,2</t>
  </si>
  <si>
    <t>(4,71+5,77)*2,2</t>
  </si>
  <si>
    <t>596211110</t>
  </si>
  <si>
    <t>Kladení dlažby z betonových zámkových dlaždic komunikací pro pěší ručně s ložem z kameniva těženého nebo drceného tl. do 40 mm, s vyplněním spár s dvojitým hutněním, vibrováním a se smetením přebytečného materiálu na krajnici tl. 60 mm skupiny A, pro plochy do 50 m2</t>
  </si>
  <si>
    <t>274499089</t>
  </si>
  <si>
    <t>https://podminky.urs.cz/item/CS_URS_2024_01/596211110</t>
  </si>
  <si>
    <t>59245015</t>
  </si>
  <si>
    <t>dlažba zámková betonová tvaru I 200x165mm tl 60mm přírodní</t>
  </si>
  <si>
    <t>-1725092561</t>
  </si>
  <si>
    <t>35,872*1,03 'Přepočtené koeficientem množství</t>
  </si>
  <si>
    <t>916231113</t>
  </si>
  <si>
    <t>Osazení chodníkového obrubníku betonového se zřízením lože, s vyplněním a zatřením spár cementovou maltou ležatého s boční opěrou z betonu prostého, do lože z betonu prostého</t>
  </si>
  <si>
    <t>325019857</t>
  </si>
  <si>
    <t>https://podminky.urs.cz/item/CS_URS_2024_01/916231113</t>
  </si>
  <si>
    <t>(2,5+5,78)*2</t>
  </si>
  <si>
    <t>(4,71+8,77)*2</t>
  </si>
  <si>
    <t>59217060</t>
  </si>
  <si>
    <t>obrubník parkový betonový 1000x50x200mm přírodní</t>
  </si>
  <si>
    <t>-705600956</t>
  </si>
  <si>
    <t>43,52*1,02 'Přepočtené koeficientem množství</t>
  </si>
  <si>
    <t>916921112</t>
  </si>
  <si>
    <t>Monolitické příkopové žlaby, rigoly, krajníky nebo obrubníky z betonové směsi pro cementobetonové vozovky a letištní plochy v přímce nebo v oblouku o poloměru přes 20 m, průřezových ploch přes 0,10 do 0,15 m2</t>
  </si>
  <si>
    <t>301252098</t>
  </si>
  <si>
    <t>https://podminky.urs.cz/item/CS_URS_2024_01/916921112</t>
  </si>
  <si>
    <t>15,685+11,0+16,505</t>
  </si>
  <si>
    <t>966001211</t>
  </si>
  <si>
    <t>Odstranění lavičky parkové stabilní zabetonované</t>
  </si>
  <si>
    <t>-2007005275</t>
  </si>
  <si>
    <t>https://podminky.urs.cz/item/CS_URS_2024_01/966001211</t>
  </si>
  <si>
    <t>966001211.r01</t>
  </si>
  <si>
    <t>Odstranění lavičky lanového herního prvku</t>
  </si>
  <si>
    <t>-369984049</t>
  </si>
  <si>
    <t>966001211.r02</t>
  </si>
  <si>
    <t>Odstranění lavičky herního prvku s klouzačkami</t>
  </si>
  <si>
    <t>-632025727</t>
  </si>
  <si>
    <t>966001211.r03</t>
  </si>
  <si>
    <t>Odstranění dopadové plochy vč. obrubníků</t>
  </si>
  <si>
    <t>724337529</t>
  </si>
  <si>
    <t>966049831.r</t>
  </si>
  <si>
    <t>Rozebrání prefabrikovaných plotových desek betonových</t>
  </si>
  <si>
    <t>1475477651</t>
  </si>
  <si>
    <t>32,32</t>
  </si>
  <si>
    <t>966071711</t>
  </si>
  <si>
    <t>Bourání plotových sloupků a vzpěr ocelových trubkových nebo profilovaných výšky do 2,50 m zabetonovaných</t>
  </si>
  <si>
    <t>1937293412</t>
  </si>
  <si>
    <t>https://podminky.urs.cz/item/CS_URS_2024_01/966071711</t>
  </si>
  <si>
    <t>966072811</t>
  </si>
  <si>
    <t>Rozebrání oplocení z dílců rámových na ocelové sloupky, výšky přes 1 do 2 m</t>
  </si>
  <si>
    <t>-1112254166</t>
  </si>
  <si>
    <t>https://podminky.urs.cz/item/CS_URS_2024_01/966072811</t>
  </si>
  <si>
    <t>966073811</t>
  </si>
  <si>
    <t>Rozebrání vrat a vrátek k oplocení plochy jednotlivě přes 2 do 6 m2</t>
  </si>
  <si>
    <t>-1489984437</t>
  </si>
  <si>
    <t>https://podminky.urs.cz/item/CS_URS_2024_01/966073811</t>
  </si>
  <si>
    <t>997013655</t>
  </si>
  <si>
    <t>Poplatek za uložení stavebního odpadu na skládce (skládkovné) zeminy a kamení zatříděného do Katalogu odpadů pod kódem 17 05 04</t>
  </si>
  <si>
    <t>384458817</t>
  </si>
  <si>
    <t>https://podminky.urs.cz/item/CS_URS_2024_01/997013655</t>
  </si>
  <si>
    <t>997231111</t>
  </si>
  <si>
    <t>Vodorovná doprava suti a vybouraných hmot s vyložením a hrubým urovnáním na vzdálenost do 1 km</t>
  </si>
  <si>
    <t>478269997</t>
  </si>
  <si>
    <t>https://podminky.urs.cz/item/CS_URS_2024_01/997231111</t>
  </si>
  <si>
    <t>997231119</t>
  </si>
  <si>
    <t>Vodorovná doprava suti a vybouraných hmot s vyložením a hrubým urovnáním na vzdálenost Příplatek k cenám za každý další započatý 1 km</t>
  </si>
  <si>
    <t>-663062842</t>
  </si>
  <si>
    <t>https://podminky.urs.cz/item/CS_URS_2024_01/997231119</t>
  </si>
  <si>
    <t>997231511</t>
  </si>
  <si>
    <t>Vodorovná doprava suti a vybouraných hmot s vyložením a hrubým urovnáním nakládání nebo překládání na dopravní prostředek při vodorovné dopravě suti a vybouraných hmot</t>
  </si>
  <si>
    <t>-2004657628</t>
  </si>
  <si>
    <t>https://podminky.urs.cz/item/CS_URS_2024_01/997231511</t>
  </si>
  <si>
    <t>998232110</t>
  </si>
  <si>
    <t>Přesun hmot pro oplocení se svislou nosnou konstrukcí zděnou z cihel, tvárnic, bloků, popř. kovovou nebo dřevěnou vodorovná dopravní vzdálenost do 50 m, pro oplocení výšky do 3 m</t>
  </si>
  <si>
    <t>1528452040</t>
  </si>
  <si>
    <t>https://podminky.urs.cz/item/CS_URS_2024_01/998232110</t>
  </si>
  <si>
    <t>711161273</t>
  </si>
  <si>
    <t>Provedení izolace proti zemní vlhkosti nopovou fólií na ploše svislé S z nopové fólie - VČ. UKONČENÍ LIŠTOU</t>
  </si>
  <si>
    <t>369207157</t>
  </si>
  <si>
    <t>https://podminky.urs.cz/item/CS_URS_2024_01/711161273</t>
  </si>
  <si>
    <t>odhad</t>
  </si>
  <si>
    <t>(9,98+10,05)*1,2</t>
  </si>
  <si>
    <t>28323005</t>
  </si>
  <si>
    <t>fólie profilovaná (nopová) drenážní HDPE s výškou nopů 8mm</t>
  </si>
  <si>
    <t>340994961</t>
  </si>
  <si>
    <t>24,036*1,221 'Přepočtené koeficientem množství</t>
  </si>
  <si>
    <t>913801748</t>
  </si>
  <si>
    <t>-1364141039</t>
  </si>
  <si>
    <t>3*0,5*0,55</t>
  </si>
  <si>
    <t>28376360</t>
  </si>
  <si>
    <t>deska XPS hrana rovná a strukturovaný povrch tl 20mm</t>
  </si>
  <si>
    <t>439645016</t>
  </si>
  <si>
    <t>-569338702</t>
  </si>
  <si>
    <t>-1781072417</t>
  </si>
  <si>
    <t>1829372860</t>
  </si>
  <si>
    <t>-1903772478</t>
  </si>
  <si>
    <t>SO 04 - Parkoviště</t>
  </si>
  <si>
    <t>M - Práce a dodávky M</t>
  </si>
  <si>
    <t xml:space="preserve">    22-M - Montáže technologických zařízení pro dopravní stavby</t>
  </si>
  <si>
    <t>113202111</t>
  </si>
  <si>
    <t>Vytrhání obrub s vybouráním lože, s přemístěním hmot na skládku na vzdálenost do 3 m nebo s naložením na dopravní prostředek z krajníků nebo obrubníků stojatých</t>
  </si>
  <si>
    <t>916545950</t>
  </si>
  <si>
    <t>https://podminky.urs.cz/item/CS_URS_2024_01/113202111</t>
  </si>
  <si>
    <t>122251101</t>
  </si>
  <si>
    <t>Odkopávky a prokopávky nezapažené strojně v hornině třídy těžitelnosti I skupiny 3 do 20 m3</t>
  </si>
  <si>
    <t>-2076454695</t>
  </si>
  <si>
    <t>https://podminky.urs.cz/item/CS_URS_2024_01/122251101</t>
  </si>
  <si>
    <t>pro úpravu chodníčku</t>
  </si>
  <si>
    <t>6*1,09*0,24</t>
  </si>
  <si>
    <t>pro parkovací stání</t>
  </si>
  <si>
    <t>73,13*0,47</t>
  </si>
  <si>
    <t>-2066123447</t>
  </si>
  <si>
    <t>35,941</t>
  </si>
  <si>
    <t>-2135497292</t>
  </si>
  <si>
    <t>-388092007</t>
  </si>
  <si>
    <t>181411141</t>
  </si>
  <si>
    <t>Založení trávníku na půdě předem připravené plochy do 1000 m2 výsevem včetně utažení parterového v rovině nebo na svahu do 1:5</t>
  </si>
  <si>
    <t>1842075072</t>
  </si>
  <si>
    <t>https://podminky.urs.cz/item/CS_URS_2024_01/181411141</t>
  </si>
  <si>
    <t>75,0</t>
  </si>
  <si>
    <t>00572470</t>
  </si>
  <si>
    <t>osivo směs travní univerzál</t>
  </si>
  <si>
    <t>-11405562</t>
  </si>
  <si>
    <t>78,8*0,02 'Přepočtené koeficientem množství</t>
  </si>
  <si>
    <t>182303111</t>
  </si>
  <si>
    <t>Doplnění zeminy nebo substrátu na travnatých plochách tloušťky do 50 mm v rovině nebo na svahu do 1:5</t>
  </si>
  <si>
    <t>-848167718</t>
  </si>
  <si>
    <t>https://podminky.urs.cz/item/CS_URS_2024_01/182303111</t>
  </si>
  <si>
    <t>10371500</t>
  </si>
  <si>
    <t>substrát pro trávníky VL</t>
  </si>
  <si>
    <t>-79031833</t>
  </si>
  <si>
    <t>78,8*0,051 'Přepočtené koeficientem množství</t>
  </si>
  <si>
    <t>183151113</t>
  </si>
  <si>
    <t>Hloubení jam pro výsadbu dřevin strojně v rovině nebo ve svahu do 1:5, objem přes 0,30 do 0,50 m3</t>
  </si>
  <si>
    <t>-1383429831</t>
  </si>
  <si>
    <t>https://podminky.urs.cz/item/CS_URS_2024_01/183151113</t>
  </si>
  <si>
    <t>184102211</t>
  </si>
  <si>
    <t>Výsadba keře bez balu do předem vyhloubené jamky se zalitím v rovině nebo na svahu do 1:5 výšky do 1 m v terénu</t>
  </si>
  <si>
    <t>-639834493</t>
  </si>
  <si>
    <t>https://podminky.urs.cz/item/CS_URS_2024_01/184102211</t>
  </si>
  <si>
    <t>026504.r01</t>
  </si>
  <si>
    <t>Keř listnatý, vhodný do živého plotu</t>
  </si>
  <si>
    <t>-259640972</t>
  </si>
  <si>
    <t>238791704</t>
  </si>
  <si>
    <t>doplnění chodníku</t>
  </si>
  <si>
    <t>6,0*1,09</t>
  </si>
  <si>
    <t>73,13</t>
  </si>
  <si>
    <t>564861011</t>
  </si>
  <si>
    <t>Podklad ze štěrkodrti ŠD s rozprostřením a zhutněním plochy jednotlivě do 100 m2, po zhutnění tl. 200 mm</t>
  </si>
  <si>
    <t>-615007329</t>
  </si>
  <si>
    <t>https://podminky.urs.cz/item/CS_URS_2024_01/564861011</t>
  </si>
  <si>
    <t>-38415296</t>
  </si>
  <si>
    <t>70888533</t>
  </si>
  <si>
    <t>6,54*1,03 'Přepočtené koeficientem množství</t>
  </si>
  <si>
    <t>596412210</t>
  </si>
  <si>
    <t>Kladení dlažby z betonových vegetačních dlaždic pozemních komunikací s ložem z kameniva těženého nebo drceného tl. do 50 mm, s vyplněním spár a vegetačních otvorů, s hutněním vibrováním tl. 80 mm, pro plochy do 50 m2</t>
  </si>
  <si>
    <t>-1603680344</t>
  </si>
  <si>
    <t>https://podminky.urs.cz/item/CS_URS_2024_01/596412210</t>
  </si>
  <si>
    <t>59246016</t>
  </si>
  <si>
    <t>dlažba plošná vegetační betonová 600x400mm tl 80mm přírodní</t>
  </si>
  <si>
    <t>1349251866</t>
  </si>
  <si>
    <t>73,13*1,03 'Přepočtené koeficientem množství</t>
  </si>
  <si>
    <t>R001</t>
  </si>
  <si>
    <t>Rozebrání a zpětná montáž s úpravou stávající dlažby pro zvětšení chodníčku</t>
  </si>
  <si>
    <t>-1505842976</t>
  </si>
  <si>
    <t>R002</t>
  </si>
  <si>
    <t>Rozebrání a zpětná montáž s úpravou stávající dlažby pro osazení sloupků</t>
  </si>
  <si>
    <t>-290831931</t>
  </si>
  <si>
    <t>914111111</t>
  </si>
  <si>
    <t>Montáž svislé dopravní značky základní velikosti do 1 m2 objímkami na sloupky nebo konzoly</t>
  </si>
  <si>
    <t>1380370243</t>
  </si>
  <si>
    <t>https://podminky.urs.cz/item/CS_URS_2024_01/914111111</t>
  </si>
  <si>
    <t>40445625</t>
  </si>
  <si>
    <t>informativní značky provozní IP8, IP9, IP11-IP13 500x700mm</t>
  </si>
  <si>
    <t>1035153437</t>
  </si>
  <si>
    <t>40445647</t>
  </si>
  <si>
    <t>dodatkové tabulky E1, E2a,b , E6, E9, E10 E12c, E17 500x500mm</t>
  </si>
  <si>
    <t>1168985186</t>
  </si>
  <si>
    <t>40445649</t>
  </si>
  <si>
    <t>dodatkové tabulky E3-E5, E8, E14-E16 500x150mm</t>
  </si>
  <si>
    <t>-1189070632</t>
  </si>
  <si>
    <t>40445650</t>
  </si>
  <si>
    <t>dodatkové tabulky E7, E12, E13 500x300mm</t>
  </si>
  <si>
    <t>242319195</t>
  </si>
  <si>
    <t>916131112</t>
  </si>
  <si>
    <t>Osazení silničního obrubníku betonového se zřízením lože, s vyplněním a zatřením spár cementovou maltou ležatého bez boční opěry, do lože z betonu prostého</t>
  </si>
  <si>
    <t>-1382879002</t>
  </si>
  <si>
    <t>https://podminky.urs.cz/item/CS_URS_2024_01/916131112</t>
  </si>
  <si>
    <t>1,09*2</t>
  </si>
  <si>
    <t>1,0</t>
  </si>
  <si>
    <t>3,97*2+17,25+4,5</t>
  </si>
  <si>
    <t>1,56</t>
  </si>
  <si>
    <t>17,0</t>
  </si>
  <si>
    <t>obrubník  betonový 1000x50x200mm přírodní</t>
  </si>
  <si>
    <t>1042925122</t>
  </si>
  <si>
    <t>2,18*1,02 'Přepočtené koeficientem množství</t>
  </si>
  <si>
    <t>59217031</t>
  </si>
  <si>
    <t>obrubník silniční betonový 1000x150x250mm</t>
  </si>
  <si>
    <t>-1481746735</t>
  </si>
  <si>
    <t>59217029</t>
  </si>
  <si>
    <t>obrubník silniční betonový nájezdový 1000x150x150mm</t>
  </si>
  <si>
    <t>-785224523</t>
  </si>
  <si>
    <t>59217030</t>
  </si>
  <si>
    <t>obrubník silniční betonový přechodový 1000x150x150-250mm</t>
  </si>
  <si>
    <t>-1004423226</t>
  </si>
  <si>
    <t>59217078</t>
  </si>
  <si>
    <t>obrubník silniční obloukový betonový R 0,5-2m 150x250mm</t>
  </si>
  <si>
    <t>1142152495</t>
  </si>
  <si>
    <t>997221571</t>
  </si>
  <si>
    <t>Vodorovná doprava vybouraných hmot bez naložení, ale se složením a s hrubým urovnáním na vzdálenost do 1 km</t>
  </si>
  <si>
    <t>-44283810</t>
  </si>
  <si>
    <t>https://podminky.urs.cz/item/CS_URS_2024_01/997221571</t>
  </si>
  <si>
    <t>997221579</t>
  </si>
  <si>
    <t>Vodorovná doprava vybouraných hmot bez naložení, ale se složením a s hrubým urovnáním na vzdálenost Příplatek k ceně za každý další započatý 1 km přes 1 km</t>
  </si>
  <si>
    <t>1638478919</t>
  </si>
  <si>
    <t>https://podminky.urs.cz/item/CS_URS_2024_01/997221579</t>
  </si>
  <si>
    <t>997221612</t>
  </si>
  <si>
    <t>Nakládání na dopravní prostředky pro vodorovnou dopravu vybouraných hmot</t>
  </si>
  <si>
    <t>-405114142</t>
  </si>
  <si>
    <t>https://podminky.urs.cz/item/CS_URS_2024_01/997221612</t>
  </si>
  <si>
    <t>997221861</t>
  </si>
  <si>
    <t>Poplatek za uložení stavebního odpadu na recyklační skládce (skládkovné) z prostého betonu zatříděného do Katalogu odpadů pod kódem 17 01 01</t>
  </si>
  <si>
    <t>1189029100</t>
  </si>
  <si>
    <t>https://podminky.urs.cz/item/CS_URS_2024_01/997221861</t>
  </si>
  <si>
    <t>998223011</t>
  </si>
  <si>
    <t>Přesun hmot pro pozemní komunikace s krytem dlážděným dopravní vzdálenost do 200 m jakékoliv délky objektu</t>
  </si>
  <si>
    <t>-1328873643</t>
  </si>
  <si>
    <t>https://podminky.urs.cz/item/CS_URS_2024_01/998223011</t>
  </si>
  <si>
    <t>Práce a dodávky M</t>
  </si>
  <si>
    <t>22-M</t>
  </si>
  <si>
    <t>Montáže technologických zařízení pro dopravní stavby</t>
  </si>
  <si>
    <t>220960001.r</t>
  </si>
  <si>
    <t>Montáž sloupku, usazení nebo zabetonování základu</t>
  </si>
  <si>
    <t>-405647473</t>
  </si>
  <si>
    <t>749101.r01</t>
  </si>
  <si>
    <t>sloupek dopravní, výška 1250 mm, k zabetonování</t>
  </si>
  <si>
    <t>-1105705416</t>
  </si>
  <si>
    <t>VRN - Vedlejší náklady</t>
  </si>
  <si>
    <t xml:space="preserve">    VRN4 - Inženýrská činnost</t>
  </si>
  <si>
    <t>010001000</t>
  </si>
  <si>
    <t>2075474704</t>
  </si>
  <si>
    <t>https://podminky.urs.cz/item/CS_URS_2024_01/010001000</t>
  </si>
  <si>
    <t>772093170</t>
  </si>
  <si>
    <t>VRN4</t>
  </si>
  <si>
    <t>Inženýrská činnost</t>
  </si>
  <si>
    <t>043002000</t>
  </si>
  <si>
    <t>Zkoušky a ostatní měření</t>
  </si>
  <si>
    <t>-80555425</t>
  </si>
  <si>
    <t>https://podminky.urs.cz/item/CS_URS_2024_01/043002000</t>
  </si>
  <si>
    <t>Provizorní sjezd</t>
  </si>
  <si>
    <t>782872171</t>
  </si>
  <si>
    <t>VRN2</t>
  </si>
  <si>
    <t>Výrobní dokumentace</t>
  </si>
  <si>
    <t>358622279</t>
  </si>
  <si>
    <t>SEZNAM FIGUR</t>
  </si>
  <si>
    <t>Výměra</t>
  </si>
  <si>
    <t>SO 01/ 01</t>
  </si>
  <si>
    <t>0,6*1,97</t>
  </si>
  <si>
    <t>0,7*1,97</t>
  </si>
  <si>
    <t>Použití figury:</t>
  </si>
  <si>
    <t>0,8*1,97</t>
  </si>
  <si>
    <t>0,9*1,97</t>
  </si>
  <si>
    <t>F0001</t>
  </si>
  <si>
    <t>FERMACELL stěna 1 HT 22</t>
  </si>
  <si>
    <t>SO 02/ 01</t>
  </si>
  <si>
    <t>Jednonásobné bílé malby ze směsí za mokra výborně oděruvzdorných v místnostech v do 3,80 m</t>
  </si>
  <si>
    <t>Příčka z cihel děrovaných do P10 na maltu M5 tloušťky 80 mm</t>
  </si>
  <si>
    <t>Příčka z cihel děrovaných do P10 na maltu M5 tloušťky 115 mm</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</si>
  <si>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</si>
  <si>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</si>
  <si>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</si>
  <si>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</si>
  <si>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i/>
        <sz val="8"/>
        <rFont val="Arial CE"/>
        <charset val="238"/>
      </rPr>
      <t xml:space="preserve">Rekapitulace stavby </t>
    </r>
    <r>
      <rPr>
        <sz val="8"/>
        <rFont val="Arial CE"/>
        <charset val="238"/>
      </rPr>
      <t>obsahuje sestavu Rekapitulace stavby a Rekapitulace objektů stavby a soupisů prací.</t>
    </r>
  </si>
  <si>
    <r>
      <t xml:space="preserve">V sestavě </t>
    </r>
    <r>
      <rPr>
        <b/>
        <sz val="8"/>
        <rFont val="Arial CE"/>
        <charset val="238"/>
      </rPr>
      <t>Rekapitulace stavby</t>
    </r>
    <r>
      <rPr>
        <sz val="8"/>
        <rFont val="Arial CE"/>
        <charset val="238"/>
      </rPr>
      <t xml:space="preserve"> jsou uvedeny informace identifikující předmět veřejné zakázky na stavební práce, KSO, CC-CZ, CZ-CPV, CZ-CPA a rekapitulaci </t>
    </r>
  </si>
  <si>
    <t>celkové nabídkové ceny účastníka.</t>
  </si>
  <si>
    <t xml:space="preserve">Termínem "učastník" (resp. zhotovitel) se myslí "účastník zadávacího řízení" ve smyslu zákona o zadávání veřejných zakázek. </t>
  </si>
  <si>
    <r>
      <t xml:space="preserve">V sestavě </t>
    </r>
    <r>
      <rPr>
        <b/>
        <sz val="8"/>
        <rFont val="Arial CE"/>
        <charset val="238"/>
      </rPr>
      <t>Rekapitulace objektů stavby a soupisů prací</t>
    </r>
    <r>
      <rPr>
        <sz val="8"/>
        <rFont val="Arial CE"/>
        <charset val="238"/>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</si>
  <si>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</si>
  <si>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</si>
  <si>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</si>
  <si>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</si>
  <si>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</si>
  <si>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</si>
  <si>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</si>
  <si>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</si>
  <si>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Vedlejší a ostatní náklady</t>
  </si>
  <si>
    <t>OST</t>
  </si>
  <si>
    <t>Ostatní</t>
  </si>
  <si>
    <t>Soupis prací pro daný typ objektu</t>
  </si>
  <si>
    <r>
      <rPr>
        <i/>
        <sz val="8"/>
        <rFont val="Arial CE"/>
        <charset val="238"/>
      </rPr>
      <t xml:space="preserve">Soupis prací </t>
    </r>
    <r>
      <rPr>
        <sz val="8"/>
        <rFont val="Arial CE"/>
        <charset val="238"/>
      </rPr>
      <t>pro jednotlivé objekty obsahuje sestavy Krycí list soupisu prací, Rekapitulace členění soupisu prací, Soupis prací. Za soupis prací může být považován</t>
    </r>
  </si>
  <si>
    <t>i objekt stavby v případě, že neobsahuje podřízenou zakázku.</t>
  </si>
  <si>
    <r>
      <rPr>
        <b/>
        <sz val="8"/>
        <rFont val="Arial CE"/>
        <charset val="238"/>
      </rPr>
      <t>Krycí list soupisu</t>
    </r>
    <r>
      <rPr>
        <sz val="8"/>
        <rFont val="Arial CE"/>
        <charset val="238"/>
      </rPr>
      <t xml:space="preserve"> obsahuje rekapitulaci informací o předmětu veřejné zakázky ze sestavy Rekapitulace stavby, informaci o zařazení objektu do KSO, </t>
    </r>
  </si>
  <si>
    <t>CC-CZ, CZ-CPV, CZ-CPA a rekapitulaci celkové nabídkové ceny účastníka za aktuální soupis prací.</t>
  </si>
  <si>
    <r>
      <rPr>
        <b/>
        <sz val="8"/>
        <rFont val="Arial CE"/>
        <charset val="238"/>
      </rPr>
      <t>Rekapitulace členění soupisu prací</t>
    </r>
    <r>
      <rPr>
        <sz val="8"/>
        <rFont val="Arial CE"/>
        <charset val="238"/>
      </rPr>
      <t xml:space="preserve"> obsahuje rekapitulaci soupisu prací ve všech úrovních členění soupisu tak, jak byla tato členění použita (např. </t>
    </r>
  </si>
  <si>
    <t>stavební díly, funkční díly, případně jiné členění) s rekapitulací nabídkové ceny.</t>
  </si>
  <si>
    <r>
      <rPr>
        <b/>
        <sz val="8"/>
        <rFont val="Arial CE"/>
        <charset val="238"/>
      </rPr>
      <t xml:space="preserve">Soupis prací </t>
    </r>
    <r>
      <rPr>
        <sz val="8"/>
        <rFont val="Arial CE"/>
        <charset val="238"/>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</si>
  <si>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</si>
  <si>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</si>
  <si>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</si>
  <si>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</si>
  <si>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Typ položky: K - konstrukce, M - materiál, PP - plný popis, PSC - poznámka k souboru cen,  P - poznámka k položce, VV - výkaz výměr, FIG - rozpad figur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</si>
  <si>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</si>
  <si>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</si>
  <si>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</si>
  <si>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</si>
  <si>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</si>
  <si>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</si>
  <si>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</si>
  <si>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</si>
  <si>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</si>
  <si>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</si>
  <si>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</si>
  <si>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</si>
  <si>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</si>
  <si>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</si>
  <si>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</si>
  <si>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</si>
  <si>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</si>
  <si>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</si>
  <si>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Účastník je pro podání nabídky povinen vyplnit žlutě podbarvená pole: </t>
  </si>
  <si>
    <t xml:space="preserve">Pole Účastník v sestavě Rekapitulace stavby - zde účastník vyplní svůj název (název subjektu) </t>
  </si>
  <si>
    <t>Pole IČ a DIČ v sestavě Rekapitulace stavby - zde účastník vyplní svoje IČ a DIČ</t>
  </si>
  <si>
    <t>Datum v sestavě Rekapitulace stavby - zde účastník vyplní datum vytvoření nabídky</t>
  </si>
  <si>
    <t>J.cena = jednotková cena v sestavě Soupis prací o maximálním počtu desetinných míst uvedených v poli</t>
  </si>
  <si>
    <t>- pokud sestavy soupisů prací obsahují pole J.cena, měla by být všechna tato pole vyplněna nenulovými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</si>
  <si>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</si>
  <si>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</si>
  <si>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</si>
  <si>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</si>
  <si>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Účastník v tomto případě by měl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</si>
  <si>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</si>
  <si>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Obě pole - J.materiál, J.Montáž u jedné položky by však neměly být vyplněny nulou.</t>
  </si>
  <si>
    <t>Rekapitulace stavby</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</si>
  <si>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</si>
  <si>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</si>
  <si>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</si>
  <si>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</si>
  <si>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</si>
  <si>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</si>
  <si>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</si>
  <si>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</si>
  <si>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</si>
  <si>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</si>
  <si>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</si>
  <si>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</si>
  <si>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</si>
  <si>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</si>
  <si>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</si>
  <si>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</si>
  <si>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</si>
  <si>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</si>
  <si>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</si>
  <si>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</si>
  <si>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</si>
  <si>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</si>
  <si>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</si>
  <si>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</si>
  <si>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</si>
  <si>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</si>
  <si>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</si>
  <si>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</si>
  <si>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</si>
  <si>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</si>
  <si>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</si>
  <si>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Účastník</t>
  </si>
  <si>
    <t>Účastník veřejné zakázky</t>
  </si>
  <si>
    <t>Projektant</t>
  </si>
  <si>
    <t>Poznámka</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</si>
  <si>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</si>
  <si>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</si>
  <si>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</si>
  <si>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</si>
  <si>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</si>
  <si>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</si>
  <si>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</si>
  <si>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</si>
  <si>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</si>
  <si>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</si>
  <si>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</si>
  <si>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</si>
  <si>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</si>
  <si>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</si>
  <si>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</si>
  <si>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</si>
  <si>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</si>
  <si>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</si>
  <si>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</si>
  <si>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</si>
  <si>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</si>
  <si>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</si>
  <si>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</si>
  <si>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</si>
  <si>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</si>
  <si>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</si>
  <si>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</si>
  <si>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</si>
  <si>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</si>
  <si>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</si>
  <si>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</si>
  <si>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</si>
  <si>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</si>
  <si>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</si>
  <si>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</si>
  <si>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</si>
  <si>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</si>
  <si>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</si>
  <si>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</si>
  <si>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</si>
  <si>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</si>
  <si>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</si>
  <si>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</si>
  <si>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</si>
  <si>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</si>
  <si>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</si>
  <si>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</si>
  <si>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</si>
  <si>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</si>
  <si>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</si>
  <si>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</si>
  <si>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</si>
  <si>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</si>
  <si>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</si>
  <si>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</si>
  <si>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</si>
  <si>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</si>
  <si>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</si>
  <si>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</si>
  <si>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</si>
  <si>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</si>
  <si>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fig</t>
  </si>
  <si>
    <t>Rozpad figur</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</si>
  <si>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</si>
  <si>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</si>
  <si>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</si>
  <si>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</si>
  <si>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</si>
  <si>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</si>
  <si>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</si>
  <si>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</si>
  <si>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</si>
  <si>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</si>
  <si>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</si>
  <si>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</si>
  <si>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</si>
  <si>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</si>
  <si>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</si>
  <si>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</si>
  <si>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</si>
  <si>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</si>
  <si>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</si>
  <si>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Položka typu HSV</t>
  </si>
  <si>
    <t>Položka typu PSV</t>
  </si>
  <si>
    <t>Položka typu M</t>
  </si>
  <si>
    <t>Položka typu 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</si>
</sst>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dd\.mm\.yyyy"/>
    <numFmt numFmtId="166" formatCode="#,##0.00000"/>
    <numFmt numFmtId="167" formatCode="#,##0.000"/>
  </numFmts>
  <fonts count="56">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800080"/>
      <name val="Arial CE"/>
    </font>
    <font>
      <sz val="8"/>
      <color rgb="FF505050"/>
      <name val="Arial CE"/>
    </font>
    <font>
      <sz val="8"/>
      <color rgb="FFFF0000"/>
      <name val="Arial CE"/>
    </font>
    <font>
      <sz val="8"/>
      <color rgb="FF0000A8"/>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b/>
      <sz val="11"/>
      <color rgb="FF003366"/>
      <name val="Arial CE"/>
    </font>
    <font>
      <sz val="11"/>
      <color rgb="FF003366"/>
      <name val="Arial CE"/>
    </font>
    <font>
      <sz val="11"/>
      <color rgb="FF969696"/>
      <name val="Arial CE"/>
    </font>
    <font>
      <sz val="18"/>
      <color theme="10"/>
      <name val="Wingdings 2"/>
    </font>
    <font>
      <b/>
      <sz val="10"/>
      <color rgb="FF003366"/>
      <name val="Arial CE"/>
    </font>
    <font>
      <sz val="8"/>
      <color rgb="FF000000"/>
      <name val="Arial CE"/>
    </font>
    <font>
      <sz val="10"/>
      <color rgb="FF3366FF"/>
      <name val="Arial CE"/>
    </font>
    <font>
      <b/>
      <sz val="12"/>
      <color rgb="FF800000"/>
      <name val="Arial CE"/>
    </font>
    <font>
      <sz val="8"/>
      <color rgb="FF960000"/>
      <name val="Arial CE"/>
    </font>
    <font>
      <b/>
      <sz val="8"/>
      <name val="Arial CE"/>
    </font>
    <font>
      <sz val="7"/>
      <color rgb="FF979797"/>
      <name val="Arial CE"/>
    </font>
    <font>
      <i/>
      <u/>
      <sz val="7"/>
      <color rgb="FF979797"/>
      <name val="Calibri"/>
      <scheme val="minor"/>
    </font>
    <font>
      <sz val="7"/>
      <color rgb="FF969696"/>
      <name val="Arial CE"/>
    </font>
    <font>
      <i/>
      <sz val="9"/>
      <color rgb="FF0000FF"/>
      <name val="Arial CE"/>
    </font>
    <font>
      <i/>
      <sz val="8"/>
      <color rgb="FF0000FF"/>
      <name val="Arial CE"/>
    </font>
    <font>
      <i/>
      <sz val="7"/>
      <color rgb="FF969696"/>
      <name val="Arial CE"/>
    </font>
    <font>
      <b/>
      <sz val="9"/>
      <name val="Arial CE"/>
    </font>
    <font>
      <sz val="8"/>
      <name val="Trebuchet MS"/>
      <charset val="238"/>
    </font>
    <font>
      <b/>
      <sz val="16"/>
      <name val="Trebuchet MS"/>
      <charset val="238"/>
    </font>
    <font>
      <b/>
      <sz val="11"/>
      <name val="Trebuchet MS"/>
      <charset val="238"/>
    </font>
    <font>
      <sz val="8"/>
      <name val="Arial CE"/>
      <charset val="238"/>
    </font>
    <font>
      <sz val="9"/>
      <name val="Trebuchet MS"/>
      <charset val="238"/>
    </font>
    <font>
      <sz val="10"/>
      <name val="Trebuchet MS"/>
      <charset val="238"/>
    </font>
    <font>
      <sz val="11"/>
      <name val="Trebuchet MS"/>
      <charset val="238"/>
    </font>
    <font>
      <b/>
      <sz val="9"/>
      <name val="Trebuchet MS"/>
      <charset val="238"/>
    </font>
    <font>
      <b/>
      <sz val="8"/>
      <name val="Arial CE"/>
      <charset val="238"/>
    </font>
    <font>
      <sz val="9"/>
      <name val="Trebuchet MS"/>
      <charset val="238"/>
    </font>
    <font>
      <sz val="8"/>
      <name val="Arial CE"/>
      <charset val="238"/>
    </font>
    <font>
      <u/>
      <sz val="11"/>
      <color theme="10"/>
      <name val="Calibri"/>
      <scheme val="minor"/>
    </font>
    <font>
      <i/>
      <sz val="8"/>
      <name val="Arial CE"/>
      <charset val="238"/>
    </font>
  </fonts>
  <fills count="8">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
      <patternFill patternType="solid">
        <fgColor rgb="FFFF9086"/>
      </patternFill>
    </fill>
    <fill>
      <patternFill patternType="solid">
        <fgColor rgb="FFFFD274"/>
      </patternFill>
    </fill>
    <fill>
      <patternFill patternType="solid">
        <fgColor rgb="FFF1DEB1"/>
      </patternFill>
    </fill>
  </fills>
  <borders count="32">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54" fillId="0" borderId="0" applyNumberFormat="0" applyFill="0" applyBorder="0" applyAlignment="0" applyProtection="0"/>
  </cellStyleXfs>
  <cellXfs count="351">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0" fillId="0" borderId="0" xfId="0" applyAlignment="1">
      <alignment horizontal="center" vertical="center"/>
    </xf>
    <xf numFmtId="0" fontId="13" fillId="0" borderId="0" xfId="0" applyFont="1" applyAlignment="1">
      <alignment horizontal="left" vertical="center"/>
    </xf>
    <xf numFmtId="0" fontId="0" fillId="0" borderId="0" xfId="0" applyAlignment="1">
      <alignment horizontal="left" vertical="center"/>
    </xf>
    <xf numFmtId="0" fontId="0" fillId="0" borderId="2" xfId="0" applyBorder="1"/>
    <xf numFmtId="0" fontId="0" fillId="0" borderId="3" xfId="0" applyBorder="1"/>
    <xf numFmtId="0" fontId="0" fillId="0" borderId="4" xfId="0" applyBorder="1"/>
    <xf numFmtId="0" fontId="14" fillId="0" borderId="0" xfId="0" applyFont="1" applyAlignment="1">
      <alignment horizontal="left" vertical="center"/>
    </xf>
    <xf numFmtId="0" fontId="15" fillId="0" borderId="0" xfId="0" applyFont="1" applyAlignment="1">
      <alignment horizontal="left" vertical="center"/>
    </xf>
    <xf numFmtId="0" fontId="16" fillId="0" borderId="0" xfId="0" applyFont="1" applyAlignment="1">
      <alignment horizontal="left" vertical="center"/>
    </xf>
    <xf numFmtId="0" fontId="1" fillId="0" borderId="0" xfId="0" applyFont="1" applyAlignment="1">
      <alignment horizontal="left" vertical="top"/>
    </xf>
    <xf numFmtId="0" fontId="2" fillId="0" borderId="0" xfId="0" applyFont="1" applyAlignment="1">
      <alignment horizontal="left" vertical="center"/>
    </xf>
    <xf numFmtId="0" fontId="3" fillId="0" borderId="0" xfId="0" applyFont="1" applyAlignment="1">
      <alignment horizontal="left" vertical="top"/>
    </xf>
    <xf numFmtId="0" fontId="1" fillId="0" borderId="0" xfId="0" applyFont="1" applyAlignment="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0" fontId="2" fillId="0" borderId="0" xfId="0" applyFont="1" applyAlignment="1">
      <alignment horizontal="left" vertical="center" wrapText="1"/>
    </xf>
    <xf numFmtId="0" fontId="0" fillId="0" borderId="5" xfId="0" applyBorder="1"/>
    <xf numFmtId="0" fontId="0" fillId="0" borderId="4" xfId="0" applyBorder="1" applyAlignment="1">
      <alignment vertical="center"/>
    </xf>
    <xf numFmtId="0" fontId="18" fillId="0" borderId="6" xfId="0" applyFont="1" applyBorder="1" applyAlignment="1">
      <alignment horizontal="left" vertical="center"/>
    </xf>
    <xf numFmtId="0" fontId="0" fillId="0" borderId="6" xfId="0" applyBorder="1" applyAlignment="1">
      <alignment vertical="center"/>
    </xf>
    <xf numFmtId="0" fontId="1" fillId="0" borderId="0" xfId="0" applyFont="1" applyAlignment="1">
      <alignment horizontal="right" vertical="center"/>
    </xf>
    <xf numFmtId="0" fontId="1" fillId="0" borderId="4" xfId="0" applyFont="1" applyBorder="1" applyAlignment="1">
      <alignment vertical="center"/>
    </xf>
    <xf numFmtId="0" fontId="0" fillId="3" borderId="0" xfId="0" applyFill="1" applyAlignment="1">
      <alignment vertical="center"/>
    </xf>
    <xf numFmtId="0" fontId="4" fillId="3" borderId="7" xfId="0" applyFont="1" applyFill="1" applyBorder="1" applyAlignment="1">
      <alignment horizontal="left" vertical="center"/>
    </xf>
    <xf numFmtId="0" fontId="0" fillId="3" borderId="8" xfId="0" applyFill="1" applyBorder="1" applyAlignment="1">
      <alignment vertical="center"/>
    </xf>
    <xf numFmtId="0" fontId="4" fillId="3" borderId="8" xfId="0" applyFont="1" applyFill="1" applyBorder="1" applyAlignment="1">
      <alignment horizontal="center" vertical="center"/>
    </xf>
    <xf numFmtId="0" fontId="0" fillId="0" borderId="10" xfId="0" applyBorder="1" applyAlignment="1">
      <alignment vertical="center"/>
    </xf>
    <xf numFmtId="0" fontId="0" fillId="0" borderId="1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2" fillId="0" borderId="4" xfId="0" applyFont="1" applyBorder="1" applyAlignment="1">
      <alignment vertical="center"/>
    </xf>
    <xf numFmtId="0" fontId="3" fillId="0" borderId="4" xfId="0" applyFont="1" applyBorder="1" applyAlignment="1">
      <alignment vertical="center"/>
    </xf>
    <xf numFmtId="0" fontId="3" fillId="0" borderId="0" xfId="0" applyFont="1" applyAlignment="1">
      <alignment horizontal="left" vertical="center"/>
    </xf>
    <xf numFmtId="0" fontId="18" fillId="0" borderId="0" xfId="0" applyFont="1" applyAlignment="1">
      <alignment vertical="center"/>
    </xf>
    <xf numFmtId="165" fontId="2" fillId="0" borderId="0" xfId="0" applyNumberFormat="1" applyFont="1" applyAlignment="1">
      <alignment horizontal="left" vertical="center"/>
    </xf>
    <xf numFmtId="0" fontId="0" fillId="0" borderId="13" xfId="0" applyBorder="1" applyAlignment="1">
      <alignment vertical="center"/>
    </xf>
    <xf numFmtId="0" fontId="0" fillId="0" borderId="14" xfId="0" applyBorder="1" applyAlignment="1">
      <alignment vertical="center"/>
    </xf>
    <xf numFmtId="0" fontId="21" fillId="0" borderId="0" xfId="0" applyFont="1" applyAlignment="1">
      <alignment horizontal="left" vertical="center"/>
    </xf>
    <xf numFmtId="0" fontId="0" fillId="0" borderId="16" xfId="0" applyBorder="1" applyAlignment="1">
      <alignment vertical="center"/>
    </xf>
    <xf numFmtId="0" fontId="0" fillId="4" borderId="8" xfId="0" applyFill="1" applyBorder="1" applyAlignment="1">
      <alignment vertical="center"/>
    </xf>
    <xf numFmtId="0" fontId="22" fillId="4" borderId="9" xfId="0" applyFont="1" applyFill="1" applyBorder="1" applyAlignment="1">
      <alignment horizontal="center" vertical="center"/>
    </xf>
    <xf numFmtId="0" fontId="23" fillId="0" borderId="17"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19" xfId="0" applyFont="1" applyBorder="1" applyAlignment="1">
      <alignment horizontal="center" vertical="center" wrapText="1"/>
    </xf>
    <xf numFmtId="0" fontId="0" fillId="0" borderId="12" xfId="0" applyBorder="1" applyAlignment="1">
      <alignment vertical="center"/>
    </xf>
    <xf numFmtId="0" fontId="4" fillId="0" borderId="4" xfId="0" applyFont="1" applyBorder="1" applyAlignment="1">
      <alignment vertical="center"/>
    </xf>
    <xf numFmtId="0" fontId="24" fillId="0" borderId="0" xfId="0" applyFont="1" applyAlignment="1">
      <alignment horizontal="left" vertical="center"/>
    </xf>
    <xf numFmtId="0" fontId="24" fillId="0" borderId="0" xfId="0" applyFont="1" applyAlignment="1">
      <alignment vertical="center"/>
    </xf>
    <xf numFmtId="4" fontId="24" fillId="0" borderId="0" xfId="0" applyNumberFormat="1" applyFont="1" applyAlignment="1">
      <alignment vertical="center"/>
    </xf>
    <xf numFmtId="0" fontId="4" fillId="0" borderId="0" xfId="0" applyFont="1" applyAlignment="1">
      <alignment horizontal="center" vertical="center"/>
    </xf>
    <xf numFmtId="4" fontId="20" fillId="0" borderId="15" xfId="0" applyNumberFormat="1" applyFont="1" applyBorder="1" applyAlignment="1">
      <alignment vertical="center"/>
    </xf>
    <xf numFmtId="4" fontId="20" fillId="0" borderId="0" xfId="0" applyNumberFormat="1" applyFont="1" applyAlignment="1">
      <alignment vertical="center"/>
    </xf>
    <xf numFmtId="166" fontId="20" fillId="0" borderId="0" xfId="0" applyNumberFormat="1" applyFont="1" applyAlignment="1">
      <alignment vertical="center"/>
    </xf>
    <xf numFmtId="4" fontId="20" fillId="0" borderId="16" xfId="0" applyNumberFormat="1" applyFont="1" applyBorder="1" applyAlignment="1">
      <alignment vertical="center"/>
    </xf>
    <xf numFmtId="0" fontId="4" fillId="0" borderId="0" xfId="0" applyFont="1" applyAlignment="1">
      <alignment horizontal="left" vertical="center"/>
    </xf>
    <xf numFmtId="0" fontId="25" fillId="0" borderId="0" xfId="0" applyFont="1" applyAlignment="1">
      <alignment horizontal="left" vertical="center"/>
    </xf>
    <xf numFmtId="0" fontId="5" fillId="0" borderId="4" xfId="0" applyFont="1" applyBorder="1" applyAlignment="1">
      <alignment vertical="center"/>
    </xf>
    <xf numFmtId="0" fontId="26" fillId="0" borderId="0" xfId="0" applyFont="1" applyAlignment="1">
      <alignment vertical="center"/>
    </xf>
    <xf numFmtId="0" fontId="27" fillId="0" borderId="0" xfId="0" applyFont="1" applyAlignment="1">
      <alignment vertical="center"/>
    </xf>
    <xf numFmtId="0" fontId="3" fillId="0" borderId="0" xfId="0" applyFont="1" applyAlignment="1">
      <alignment horizontal="center" vertical="center"/>
    </xf>
    <xf numFmtId="4" fontId="28" fillId="0" borderId="15" xfId="0" applyNumberFormat="1" applyFont="1" applyBorder="1" applyAlignment="1">
      <alignment vertical="center"/>
    </xf>
    <xf numFmtId="4" fontId="28" fillId="0" borderId="0" xfId="0" applyNumberFormat="1" applyFont="1" applyAlignment="1">
      <alignment vertical="center"/>
    </xf>
    <xf numFmtId="166" fontId="28" fillId="0" borderId="0" xfId="0" applyNumberFormat="1" applyFont="1" applyAlignment="1">
      <alignment vertical="center"/>
    </xf>
    <xf numFmtId="4" fontId="28" fillId="0" borderId="16" xfId="0" applyNumberFormat="1" applyFont="1" applyBorder="1" applyAlignment="1">
      <alignment vertical="center"/>
    </xf>
    <xf numFmtId="0" fontId="5" fillId="0" borderId="0" xfId="0" applyFont="1" applyAlignment="1">
      <alignment horizontal="left" vertical="center"/>
    </xf>
    <xf numFmtId="0" fontId="29" fillId="0" borderId="0" xfId="1" applyFont="1" applyAlignment="1">
      <alignment horizontal="center" vertical="center"/>
    </xf>
    <xf numFmtId="0" fontId="2" fillId="0" borderId="0" xfId="0" applyFont="1" applyAlignment="1">
      <alignment horizontal="center" vertical="center"/>
    </xf>
    <xf numFmtId="4" fontId="1" fillId="0" borderId="15" xfId="0" applyNumberFormat="1" applyFont="1" applyBorder="1" applyAlignment="1">
      <alignment vertical="center"/>
    </xf>
    <xf numFmtId="4" fontId="1" fillId="0" borderId="0" xfId="0" applyNumberFormat="1" applyFont="1" applyAlignment="1">
      <alignment vertical="center"/>
    </xf>
    <xf numFmtId="166" fontId="1" fillId="0" borderId="0" xfId="0" applyNumberFormat="1" applyFont="1" applyAlignment="1">
      <alignment vertical="center"/>
    </xf>
    <xf numFmtId="4" fontId="1" fillId="0" borderId="16" xfId="0" applyNumberFormat="1" applyFont="1" applyBorder="1" applyAlignment="1">
      <alignment vertical="center"/>
    </xf>
    <xf numFmtId="4" fontId="28" fillId="0" borderId="20" xfId="0" applyNumberFormat="1" applyFont="1" applyBorder="1" applyAlignment="1">
      <alignment vertical="center"/>
    </xf>
    <xf numFmtId="4" fontId="28" fillId="0" borderId="21" xfId="0" applyNumberFormat="1" applyFont="1" applyBorder="1" applyAlignment="1">
      <alignment vertical="center"/>
    </xf>
    <xf numFmtId="166" fontId="28" fillId="0" borderId="21" xfId="0" applyNumberFormat="1" applyFont="1" applyBorder="1" applyAlignment="1">
      <alignment vertical="center"/>
    </xf>
    <xf numFmtId="4" fontId="28" fillId="0" borderId="22" xfId="0" applyNumberFormat="1" applyFont="1" applyBorder="1" applyAlignment="1">
      <alignment vertical="center"/>
    </xf>
    <xf numFmtId="0" fontId="31" fillId="0" borderId="0" xfId="0" applyFont="1" applyAlignment="1">
      <alignment horizontal="left" vertical="center"/>
    </xf>
    <xf numFmtId="0" fontId="32" fillId="0" borderId="0" xfId="0" applyFont="1" applyAlignment="1">
      <alignment horizontal="left" vertical="center"/>
    </xf>
    <xf numFmtId="0" fontId="0" fillId="0" borderId="4" xfId="0" applyBorder="1" applyAlignment="1">
      <alignment vertical="center" wrapText="1"/>
    </xf>
    <xf numFmtId="0" fontId="18" fillId="0" borderId="0" xfId="0" applyFont="1" applyAlignment="1">
      <alignment horizontal="left" vertical="center"/>
    </xf>
    <xf numFmtId="164" fontId="1" fillId="0" borderId="0" xfId="0" applyNumberFormat="1" applyFont="1" applyAlignment="1">
      <alignment horizontal="right" vertical="center"/>
    </xf>
    <xf numFmtId="0" fontId="0" fillId="4" borderId="0" xfId="0" applyFill="1" applyAlignment="1">
      <alignment vertical="center"/>
    </xf>
    <xf numFmtId="0" fontId="4" fillId="4" borderId="7" xfId="0" applyFont="1" applyFill="1" applyBorder="1" applyAlignment="1">
      <alignment horizontal="left" vertical="center"/>
    </xf>
    <xf numFmtId="0" fontId="4" fillId="4" borderId="8" xfId="0" applyFont="1" applyFill="1" applyBorder="1" applyAlignment="1">
      <alignment horizontal="right" vertical="center"/>
    </xf>
    <xf numFmtId="0" fontId="4" fillId="4" borderId="8" xfId="0" applyFont="1" applyFill="1" applyBorder="1" applyAlignment="1">
      <alignment horizontal="center" vertical="center"/>
    </xf>
    <xf numFmtId="4" fontId="4" fillId="4" borderId="8" xfId="0" applyNumberFormat="1" applyFont="1" applyFill="1" applyBorder="1" applyAlignment="1">
      <alignment vertical="center"/>
    </xf>
    <xf numFmtId="0" fontId="0" fillId="4" borderId="9" xfId="0" applyFill="1" applyBorder="1" applyAlignment="1">
      <alignment vertical="center"/>
    </xf>
    <xf numFmtId="0" fontId="22" fillId="4" borderId="0" xfId="0" applyFont="1" applyFill="1" applyAlignment="1">
      <alignment horizontal="left" vertical="center"/>
    </xf>
    <xf numFmtId="0" fontId="22" fillId="4" borderId="0" xfId="0" applyFont="1" applyFill="1" applyAlignment="1">
      <alignment horizontal="right" vertical="center"/>
    </xf>
    <xf numFmtId="0" fontId="33" fillId="0" borderId="0" xfId="0" applyFont="1" applyAlignment="1">
      <alignment horizontal="left" vertical="center"/>
    </xf>
    <xf numFmtId="0" fontId="6" fillId="0" borderId="4" xfId="0" applyFont="1" applyBorder="1" applyAlignment="1">
      <alignment vertical="center"/>
    </xf>
    <xf numFmtId="0" fontId="6" fillId="0" borderId="21" xfId="0" applyFont="1" applyBorder="1" applyAlignment="1">
      <alignment horizontal="left" vertical="center"/>
    </xf>
    <xf numFmtId="0" fontId="6" fillId="0" borderId="21" xfId="0" applyFont="1" applyBorder="1" applyAlignment="1">
      <alignment vertical="center"/>
    </xf>
    <xf numFmtId="4" fontId="6" fillId="0" borderId="21" xfId="0" applyNumberFormat="1" applyFont="1" applyBorder="1" applyAlignment="1">
      <alignment vertical="center"/>
    </xf>
    <xf numFmtId="0" fontId="7" fillId="0" borderId="4" xfId="0" applyFont="1" applyBorder="1" applyAlignment="1">
      <alignment vertical="center"/>
    </xf>
    <xf numFmtId="0" fontId="7" fillId="0" borderId="21" xfId="0" applyFont="1" applyBorder="1" applyAlignment="1">
      <alignment horizontal="left" vertical="center"/>
    </xf>
    <xf numFmtId="0" fontId="7" fillId="0" borderId="21" xfId="0" applyFont="1" applyBorder="1" applyAlignment="1">
      <alignment vertical="center"/>
    </xf>
    <xf numFmtId="4" fontId="7" fillId="0" borderId="21" xfId="0" applyNumberFormat="1" applyFont="1" applyBorder="1" applyAlignment="1">
      <alignment vertical="center"/>
    </xf>
    <xf numFmtId="0" fontId="0" fillId="0" borderId="4" xfId="0" applyBorder="1" applyAlignment="1">
      <alignment horizontal="center" vertical="center" wrapText="1"/>
    </xf>
    <xf numFmtId="0" fontId="22" fillId="4" borderId="17" xfId="0" applyFont="1" applyFill="1" applyBorder="1" applyAlignment="1">
      <alignment horizontal="center" vertical="center" wrapText="1"/>
    </xf>
    <xf numFmtId="0" fontId="22" fillId="4" borderId="18" xfId="0" applyFont="1" applyFill="1" applyBorder="1" applyAlignment="1">
      <alignment horizontal="center" vertical="center" wrapText="1"/>
    </xf>
    <xf numFmtId="0" fontId="22" fillId="4" borderId="19" xfId="0" applyFont="1" applyFill="1" applyBorder="1" applyAlignment="1">
      <alignment horizontal="center" vertical="center" wrapText="1"/>
    </xf>
    <xf numFmtId="4" fontId="24" fillId="0" borderId="0" xfId="0" applyNumberFormat="1" applyFont="1"/>
    <xf numFmtId="166" fontId="34" fillId="0" borderId="13" xfId="0" applyNumberFormat="1" applyFont="1" applyBorder="1"/>
    <xf numFmtId="166" fontId="34" fillId="0" borderId="14" xfId="0" applyNumberFormat="1" applyFont="1" applyBorder="1"/>
    <xf numFmtId="4" fontId="35" fillId="0" borderId="0" xfId="0" applyNumberFormat="1" applyFont="1" applyAlignment="1">
      <alignment vertical="center"/>
    </xf>
    <xf numFmtId="0" fontId="8" fillId="0" borderId="4" xfId="0" applyFont="1" applyBorder="1"/>
    <xf numFmtId="0" fontId="8" fillId="0" borderId="0" xfId="0" applyFont="1" applyAlignment="1">
      <alignment horizontal="left"/>
    </xf>
    <xf numFmtId="0" fontId="6" fillId="0" borderId="0" xfId="0" applyFont="1" applyAlignment="1">
      <alignment horizontal="left"/>
    </xf>
    <xf numFmtId="0" fontId="8" fillId="0" borderId="0" xfId="0" applyFont="1" applyProtection="1">
      <protection locked="0"/>
    </xf>
    <xf numFmtId="4" fontId="6" fillId="0" borderId="0" xfId="0" applyNumberFormat="1" applyFont="1"/>
    <xf numFmtId="0" fontId="8" fillId="0" borderId="15" xfId="0" applyFont="1" applyBorder="1"/>
    <xf numFmtId="166" fontId="8" fillId="0" borderId="0" xfId="0" applyNumberFormat="1" applyFont="1"/>
    <xf numFmtId="166" fontId="8" fillId="0" borderId="16" xfId="0" applyNumberFormat="1" applyFont="1" applyBorder="1"/>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lignment horizontal="left"/>
    </xf>
    <xf numFmtId="4" fontId="7" fillId="0" borderId="0" xfId="0" applyNumberFormat="1" applyFont="1"/>
    <xf numFmtId="0" fontId="22" fillId="0" borderId="23" xfId="0" applyFont="1" applyBorder="1" applyAlignment="1">
      <alignment horizontal="center" vertical="center"/>
    </xf>
    <xf numFmtId="49" fontId="22" fillId="0" borderId="23" xfId="0" applyNumberFormat="1" applyFont="1" applyBorder="1" applyAlignment="1">
      <alignment horizontal="left" vertical="center" wrapText="1"/>
    </xf>
    <xf numFmtId="0" fontId="22" fillId="0" borderId="23" xfId="0" applyFont="1" applyBorder="1" applyAlignment="1">
      <alignment horizontal="left" vertical="center" wrapText="1"/>
    </xf>
    <xf numFmtId="0" fontId="22" fillId="0" borderId="23" xfId="0" applyFont="1" applyBorder="1" applyAlignment="1">
      <alignment horizontal="center" vertical="center" wrapText="1"/>
    </xf>
    <xf numFmtId="167" fontId="22" fillId="0" borderId="23" xfId="0" applyNumberFormat="1" applyFont="1" applyBorder="1" applyAlignment="1">
      <alignment vertical="center"/>
    </xf>
    <xf numFmtId="4" fontId="22" fillId="2" borderId="23" xfId="0" applyNumberFormat="1" applyFont="1" applyFill="1" applyBorder="1" applyAlignment="1" applyProtection="1">
      <alignment vertical="center"/>
      <protection locked="0"/>
    </xf>
    <xf numFmtId="4" fontId="22" fillId="0" borderId="23" xfId="0" applyNumberFormat="1" applyFont="1" applyBorder="1" applyAlignment="1">
      <alignment vertical="center"/>
    </xf>
    <xf numFmtId="0" fontId="23" fillId="2" borderId="15" xfId="0" applyFont="1" applyFill="1" applyBorder="1" applyAlignment="1" applyProtection="1">
      <alignment horizontal="left" vertical="center"/>
      <protection locked="0"/>
    </xf>
    <xf numFmtId="0" fontId="23" fillId="0" borderId="0" xfId="0" applyFont="1" applyAlignment="1">
      <alignment horizontal="center" vertical="center"/>
    </xf>
    <xf numFmtId="166" fontId="23" fillId="0" borderId="0" xfId="0" applyNumberFormat="1" applyFont="1" applyAlignment="1">
      <alignment vertical="center"/>
    </xf>
    <xf numFmtId="166" fontId="23" fillId="0" borderId="16" xfId="0" applyNumberFormat="1" applyFont="1" applyBorder="1" applyAlignment="1">
      <alignment vertical="center"/>
    </xf>
    <xf numFmtId="0" fontId="22" fillId="0" borderId="0" xfId="0" applyFont="1" applyAlignment="1">
      <alignment horizontal="left" vertical="center"/>
    </xf>
    <xf numFmtId="4" fontId="0" fillId="0" borderId="0" xfId="0" applyNumberFormat="1" applyAlignment="1">
      <alignment vertical="center"/>
    </xf>
    <xf numFmtId="0" fontId="36" fillId="0" borderId="0" xfId="0" applyFont="1" applyAlignment="1">
      <alignment horizontal="left" vertical="center"/>
    </xf>
    <xf numFmtId="0" fontId="37" fillId="0" borderId="0" xfId="1" applyFont="1" applyAlignment="1" applyProtection="1">
      <alignment vertical="center" wrapText="1"/>
    </xf>
    <xf numFmtId="0" fontId="0" fillId="0" borderId="0" xfId="0" applyAlignment="1" applyProtection="1">
      <alignment vertical="center"/>
      <protection locked="0"/>
    </xf>
    <xf numFmtId="0" fontId="0" fillId="0" borderId="15" xfId="0" applyBorder="1" applyAlignment="1">
      <alignment vertical="center"/>
    </xf>
    <xf numFmtId="0" fontId="9" fillId="0" borderId="4" xfId="0" applyFont="1" applyBorder="1" applyAlignment="1">
      <alignment vertical="center"/>
    </xf>
    <xf numFmtId="0" fontId="38" fillId="0" borderId="0" xfId="0" applyFont="1" applyAlignment="1">
      <alignment horizontal="left" vertical="center"/>
    </xf>
    <xf numFmtId="0" fontId="9" fillId="0" borderId="0" xfId="0" applyFont="1" applyAlignment="1">
      <alignment horizontal="left" vertical="center"/>
    </xf>
    <xf numFmtId="0" fontId="9" fillId="0" borderId="0" xfId="0" applyFont="1" applyAlignment="1">
      <alignment horizontal="left" vertical="center" wrapText="1"/>
    </xf>
    <xf numFmtId="0" fontId="9" fillId="0" borderId="0" xfId="0" applyFont="1" applyAlignment="1" applyProtection="1">
      <alignment vertical="center"/>
      <protection locked="0"/>
    </xf>
    <xf numFmtId="0" fontId="9" fillId="0" borderId="15" xfId="0" applyFont="1" applyBorder="1" applyAlignment="1">
      <alignment vertical="center"/>
    </xf>
    <xf numFmtId="0" fontId="9" fillId="0" borderId="16" xfId="0" applyFont="1" applyBorder="1" applyAlignment="1">
      <alignment vertical="center"/>
    </xf>
    <xf numFmtId="0" fontId="10" fillId="0" borderId="4" xfId="0" applyFont="1" applyBorder="1" applyAlignment="1">
      <alignment vertical="center"/>
    </xf>
    <xf numFmtId="0" fontId="10" fillId="0" borderId="0" xfId="0" applyFont="1" applyAlignment="1">
      <alignment horizontal="left" vertical="center"/>
    </xf>
    <xf numFmtId="0" fontId="10" fillId="0" borderId="0" xfId="0" applyFont="1" applyAlignment="1">
      <alignment horizontal="left" vertical="center" wrapText="1"/>
    </xf>
    <xf numFmtId="167" fontId="10" fillId="0" borderId="0" xfId="0" applyNumberFormat="1" applyFont="1" applyAlignment="1">
      <alignment vertical="center"/>
    </xf>
    <xf numFmtId="0" fontId="10" fillId="0" borderId="0" xfId="0" applyFont="1" applyAlignment="1" applyProtection="1">
      <alignment vertical="center"/>
      <protection locked="0"/>
    </xf>
    <xf numFmtId="0" fontId="10" fillId="0" borderId="15" xfId="0" applyFont="1" applyBorder="1" applyAlignment="1">
      <alignment vertical="center"/>
    </xf>
    <xf numFmtId="0" fontId="10" fillId="0" borderId="16" xfId="0" applyFont="1" applyBorder="1" applyAlignment="1">
      <alignment vertical="center"/>
    </xf>
    <xf numFmtId="0" fontId="11" fillId="0" borderId="4" xfId="0" applyFont="1" applyBorder="1" applyAlignment="1">
      <alignment vertical="center"/>
    </xf>
    <xf numFmtId="0" fontId="11" fillId="0" borderId="0" xfId="0" applyFont="1" applyAlignment="1">
      <alignment horizontal="left" vertical="center"/>
    </xf>
    <xf numFmtId="0" fontId="11" fillId="0" borderId="0" xfId="0" applyFont="1" applyAlignment="1">
      <alignment horizontal="left" vertical="center" wrapText="1"/>
    </xf>
    <xf numFmtId="167" fontId="11" fillId="0" borderId="0" xfId="0" applyNumberFormat="1" applyFont="1" applyAlignment="1">
      <alignment vertical="center"/>
    </xf>
    <xf numFmtId="0" fontId="11" fillId="0" borderId="0" xfId="0" applyFont="1" applyAlignment="1" applyProtection="1">
      <alignment vertical="center"/>
      <protection locked="0"/>
    </xf>
    <xf numFmtId="0" fontId="11" fillId="0" borderId="15" xfId="0" applyFont="1" applyBorder="1" applyAlignment="1">
      <alignment vertical="center"/>
    </xf>
    <xf numFmtId="0" fontId="11" fillId="0" borderId="16" xfId="0" applyFont="1" applyBorder="1" applyAlignment="1">
      <alignment vertical="center"/>
    </xf>
    <xf numFmtId="0" fontId="12" fillId="0" borderId="4" xfId="0" applyFont="1" applyBorder="1" applyAlignment="1">
      <alignment vertical="center"/>
    </xf>
    <xf numFmtId="0" fontId="12" fillId="0" borderId="0" xfId="0" applyFont="1" applyAlignment="1">
      <alignment horizontal="left" vertical="center"/>
    </xf>
    <xf numFmtId="0" fontId="12" fillId="0" borderId="0" xfId="0" applyFont="1" applyAlignment="1">
      <alignment horizontal="left" vertical="center" wrapText="1"/>
    </xf>
    <xf numFmtId="167" fontId="12" fillId="0" borderId="0" xfId="0" applyNumberFormat="1" applyFont="1" applyAlignment="1">
      <alignment vertical="center"/>
    </xf>
    <xf numFmtId="0" fontId="12" fillId="0" borderId="0" xfId="0" applyFont="1" applyAlignment="1" applyProtection="1">
      <alignment vertical="center"/>
      <protection locked="0"/>
    </xf>
    <xf numFmtId="0" fontId="12" fillId="0" borderId="15" xfId="0" applyFont="1" applyBorder="1" applyAlignment="1">
      <alignment vertical="center"/>
    </xf>
    <xf numFmtId="0" fontId="12" fillId="0" borderId="16" xfId="0" applyFont="1" applyBorder="1" applyAlignment="1">
      <alignment vertical="center"/>
    </xf>
    <xf numFmtId="0" fontId="39" fillId="0" borderId="23" xfId="0" applyFont="1" applyBorder="1" applyAlignment="1">
      <alignment horizontal="center" vertical="center"/>
    </xf>
    <xf numFmtId="49" fontId="39" fillId="0" borderId="23" xfId="0" applyNumberFormat="1" applyFont="1" applyBorder="1" applyAlignment="1">
      <alignment horizontal="left" vertical="center" wrapText="1"/>
    </xf>
    <xf numFmtId="0" fontId="39" fillId="0" borderId="23" xfId="0" applyFont="1" applyBorder="1" applyAlignment="1">
      <alignment horizontal="left" vertical="center" wrapText="1"/>
    </xf>
    <xf numFmtId="0" fontId="39" fillId="0" borderId="23" xfId="0" applyFont="1" applyBorder="1" applyAlignment="1">
      <alignment horizontal="center" vertical="center" wrapText="1"/>
    </xf>
    <xf numFmtId="167" fontId="39" fillId="0" borderId="23" xfId="0" applyNumberFormat="1" applyFont="1" applyBorder="1" applyAlignment="1">
      <alignment vertical="center"/>
    </xf>
    <xf numFmtId="4" fontId="39" fillId="2" borderId="23" xfId="0" applyNumberFormat="1" applyFont="1" applyFill="1" applyBorder="1" applyAlignment="1" applyProtection="1">
      <alignment vertical="center"/>
      <protection locked="0"/>
    </xf>
    <xf numFmtId="4" fontId="39" fillId="0" borderId="23" xfId="0" applyNumberFormat="1" applyFont="1" applyBorder="1" applyAlignment="1">
      <alignment vertical="center"/>
    </xf>
    <xf numFmtId="0" fontId="40" fillId="0" borderId="4" xfId="0" applyFont="1" applyBorder="1" applyAlignment="1">
      <alignment vertical="center"/>
    </xf>
    <xf numFmtId="0" fontId="39" fillId="2" borderId="15" xfId="0" applyFont="1" applyFill="1" applyBorder="1" applyAlignment="1" applyProtection="1">
      <alignment horizontal="left" vertical="center"/>
      <protection locked="0"/>
    </xf>
    <xf numFmtId="0" fontId="39" fillId="0" borderId="0" xfId="0" applyFont="1" applyAlignment="1">
      <alignment horizontal="center" vertical="center"/>
    </xf>
    <xf numFmtId="0" fontId="22" fillId="5" borderId="23" xfId="0" applyFont="1" applyFill="1" applyBorder="1" applyAlignment="1">
      <alignment horizontal="center" vertical="center"/>
    </xf>
    <xf numFmtId="0" fontId="41" fillId="0" borderId="0" xfId="0" applyFont="1" applyAlignment="1">
      <alignment vertical="center" wrapText="1"/>
    </xf>
    <xf numFmtId="0" fontId="0" fillId="0" borderId="20"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23" fillId="2" borderId="20" xfId="0" applyFont="1" applyFill="1" applyBorder="1" applyAlignment="1" applyProtection="1">
      <alignment horizontal="left" vertical="center"/>
      <protection locked="0"/>
    </xf>
    <xf numFmtId="0" fontId="23" fillId="0" borderId="21" xfId="0" applyFont="1" applyBorder="1" applyAlignment="1">
      <alignment horizontal="center" vertical="center"/>
    </xf>
    <xf numFmtId="166" fontId="23" fillId="0" borderId="21" xfId="0" applyNumberFormat="1" applyFont="1" applyBorder="1" applyAlignment="1">
      <alignment vertical="center"/>
    </xf>
    <xf numFmtId="166" fontId="23" fillId="0" borderId="22" xfId="0" applyNumberFormat="1" applyFont="1" applyBorder="1" applyAlignment="1">
      <alignment vertical="center"/>
    </xf>
    <xf numFmtId="167" fontId="22" fillId="2" borderId="23" xfId="0" applyNumberFormat="1" applyFont="1" applyFill="1" applyBorder="1" applyAlignment="1" applyProtection="1">
      <alignment vertical="center"/>
      <protection locked="0"/>
    </xf>
    <xf numFmtId="167" fontId="39" fillId="2" borderId="23" xfId="0" applyNumberFormat="1" applyFont="1" applyFill="1" applyBorder="1" applyAlignment="1" applyProtection="1">
      <alignment vertical="center"/>
      <protection locked="0"/>
    </xf>
    <xf numFmtId="0" fontId="39" fillId="2" borderId="20" xfId="0" applyFont="1" applyFill="1" applyBorder="1" applyAlignment="1" applyProtection="1">
      <alignment horizontal="left" vertical="center"/>
      <protection locked="0"/>
    </xf>
    <xf numFmtId="0" fontId="39" fillId="0" borderId="21" xfId="0" applyFont="1" applyBorder="1" applyAlignment="1">
      <alignment horizontal="center" vertical="center"/>
    </xf>
    <xf numFmtId="0" fontId="22" fillId="6" borderId="23" xfId="0" applyFont="1" applyFill="1" applyBorder="1" applyAlignment="1">
      <alignment horizontal="center" vertical="center"/>
    </xf>
    <xf numFmtId="0" fontId="22" fillId="7" borderId="23" xfId="0" applyFont="1" applyFill="1" applyBorder="1" applyAlignment="1">
      <alignment horizontal="center" vertical="center"/>
    </xf>
    <xf numFmtId="0" fontId="39" fillId="7" borderId="23" xfId="0" applyFont="1" applyFill="1" applyBorder="1" applyAlignment="1">
      <alignment horizontal="center" vertical="center"/>
    </xf>
    <xf numFmtId="0" fontId="39" fillId="6" borderId="23" xfId="0" applyFont="1" applyFill="1" applyBorder="1" applyAlignment="1">
      <alignment horizontal="center" vertical="center"/>
    </xf>
    <xf numFmtId="0" fontId="4" fillId="0" borderId="0" xfId="0" applyFont="1" applyAlignment="1">
      <alignment horizontal="left" vertical="center" wrapText="1"/>
    </xf>
    <xf numFmtId="0" fontId="42" fillId="0" borderId="17" xfId="0" applyFont="1" applyBorder="1" applyAlignment="1">
      <alignment horizontal="left" vertical="center" wrapText="1"/>
    </xf>
    <xf numFmtId="0" fontId="42" fillId="0" borderId="23" xfId="0" applyFont="1" applyBorder="1" applyAlignment="1">
      <alignment horizontal="left" vertical="center" wrapText="1"/>
    </xf>
    <xf numFmtId="0" fontId="42" fillId="0" borderId="23" xfId="0" applyFont="1" applyBorder="1" applyAlignment="1">
      <alignment horizontal="left" vertical="center"/>
    </xf>
    <xf numFmtId="167" fontId="42" fillId="0" borderId="19" xfId="0" applyNumberFormat="1" applyFont="1" applyBorder="1" applyAlignment="1">
      <alignment vertical="center"/>
    </xf>
    <xf numFmtId="0" fontId="0" fillId="0" borderId="0" xfId="0" applyAlignment="1">
      <alignment horizontal="left" vertical="center" wrapText="1"/>
    </xf>
    <xf numFmtId="167" fontId="0" fillId="0" borderId="0" xfId="0" applyNumberFormat="1" applyAlignment="1">
      <alignment vertical="center"/>
    </xf>
    <xf numFmtId="0" fontId="35" fillId="0" borderId="0" xfId="0" applyFont="1" applyAlignment="1">
      <alignment horizontal="left" vertical="center"/>
    </xf>
    <xf numFmtId="0" fontId="0" fillId="0" borderId="0" xfId="0" applyAlignment="1">
      <alignment vertical="top"/>
    </xf>
    <xf numFmtId="0" fontId="43" fillId="0" borderId="24" xfId="0" applyFont="1" applyBorder="1" applyAlignment="1">
      <alignment vertical="center" wrapText="1"/>
    </xf>
    <xf numFmtId="0" fontId="43" fillId="0" borderId="25" xfId="0" applyFont="1" applyBorder="1" applyAlignment="1">
      <alignment vertical="center" wrapText="1"/>
    </xf>
    <xf numFmtId="0" fontId="43" fillId="0" borderId="26" xfId="0" applyFont="1" applyBorder="1" applyAlignment="1">
      <alignment vertical="center" wrapText="1"/>
    </xf>
    <xf numFmtId="0" fontId="43" fillId="0" borderId="27" xfId="0" applyFont="1" applyBorder="1" applyAlignment="1">
      <alignment horizontal="center" vertical="center" wrapText="1"/>
    </xf>
    <xf numFmtId="0" fontId="43" fillId="0" borderId="28" xfId="0" applyFont="1" applyBorder="1" applyAlignment="1">
      <alignment horizontal="center" vertical="center" wrapText="1"/>
    </xf>
    <xf numFmtId="0" fontId="43" fillId="0" borderId="27" xfId="0" applyFont="1" applyBorder="1" applyAlignment="1">
      <alignment vertical="center" wrapText="1"/>
    </xf>
    <xf numFmtId="0" fontId="43" fillId="0" borderId="28" xfId="0" applyFont="1" applyBorder="1" applyAlignment="1">
      <alignment vertical="center" wrapText="1"/>
    </xf>
    <xf numFmtId="0" fontId="45" fillId="0" borderId="1" xfId="0" applyFont="1" applyBorder="1" applyAlignment="1">
      <alignment horizontal="left" vertical="center" wrapText="1"/>
    </xf>
    <xf numFmtId="0" fontId="46" fillId="0" borderId="1" xfId="0" applyFont="1" applyBorder="1" applyAlignment="1">
      <alignment horizontal="left" vertical="center" wrapText="1"/>
    </xf>
    <xf numFmtId="0" fontId="47" fillId="0" borderId="27" xfId="0" applyFont="1" applyBorder="1" applyAlignment="1">
      <alignment vertical="center" wrapText="1"/>
    </xf>
    <xf numFmtId="0" fontId="46" fillId="0" borderId="1" xfId="0" applyFont="1" applyBorder="1" applyAlignment="1">
      <alignment vertical="center" wrapText="1"/>
    </xf>
    <xf numFmtId="0" fontId="46" fillId="0" borderId="1" xfId="0" applyFont="1" applyBorder="1" applyAlignment="1">
      <alignment horizontal="left" vertical="center"/>
    </xf>
    <xf numFmtId="0" fontId="46" fillId="0" borderId="1" xfId="0" applyFont="1" applyBorder="1" applyAlignment="1">
      <alignment vertical="center"/>
    </xf>
    <xf numFmtId="49" fontId="46" fillId="0" borderId="1" xfId="0" applyNumberFormat="1" applyFont="1" applyBorder="1" applyAlignment="1">
      <alignment vertical="center" wrapText="1"/>
    </xf>
    <xf numFmtId="0" fontId="43" fillId="0" borderId="30" xfId="0" applyFont="1" applyBorder="1" applyAlignment="1">
      <alignment vertical="center" wrapText="1"/>
    </xf>
    <xf numFmtId="0" fontId="48" fillId="0" borderId="29" xfId="0" applyFont="1" applyBorder="1" applyAlignment="1">
      <alignment vertical="center" wrapText="1"/>
    </xf>
    <xf numFmtId="0" fontId="43" fillId="0" borderId="31" xfId="0" applyFont="1" applyBorder="1" applyAlignment="1">
      <alignment vertical="center" wrapText="1"/>
    </xf>
    <xf numFmtId="0" fontId="43" fillId="0" borderId="1" xfId="0" applyFont="1" applyBorder="1" applyAlignment="1">
      <alignment vertical="top"/>
    </xf>
    <xf numFmtId="0" fontId="43" fillId="0" borderId="0" xfId="0" applyFont="1" applyAlignment="1">
      <alignment vertical="top"/>
    </xf>
    <xf numFmtId="0" fontId="43" fillId="0" borderId="24" xfId="0" applyFont="1" applyBorder="1" applyAlignment="1">
      <alignment horizontal="left" vertical="center"/>
    </xf>
    <xf numFmtId="0" fontId="43" fillId="0" borderId="25" xfId="0" applyFont="1" applyBorder="1" applyAlignment="1">
      <alignment horizontal="left" vertical="center"/>
    </xf>
    <xf numFmtId="0" fontId="43" fillId="0" borderId="26" xfId="0" applyFont="1" applyBorder="1" applyAlignment="1">
      <alignment horizontal="left" vertical="center"/>
    </xf>
    <xf numFmtId="0" fontId="43" fillId="0" borderId="27" xfId="0" applyFont="1" applyBorder="1" applyAlignment="1">
      <alignment horizontal="left" vertical="center"/>
    </xf>
    <xf numFmtId="0" fontId="43" fillId="0" borderId="28" xfId="0" applyFont="1" applyBorder="1" applyAlignment="1">
      <alignment horizontal="left" vertical="center"/>
    </xf>
    <xf numFmtId="0" fontId="45" fillId="0" borderId="1" xfId="0" applyFont="1" applyBorder="1" applyAlignment="1">
      <alignment horizontal="left" vertical="center"/>
    </xf>
    <xf numFmtId="0" fontId="49" fillId="0" borderId="0" xfId="0" applyFont="1" applyAlignment="1">
      <alignment horizontal="left" vertical="center"/>
    </xf>
    <xf numFmtId="0" fontId="45" fillId="0" borderId="29" xfId="0" applyFont="1" applyBorder="1" applyAlignment="1">
      <alignment horizontal="left" vertical="center"/>
    </xf>
    <xf numFmtId="0" fontId="45" fillId="0" borderId="29" xfId="0" applyFont="1" applyBorder="1" applyAlignment="1">
      <alignment horizontal="center" vertical="center"/>
    </xf>
    <xf numFmtId="0" fontId="49" fillId="0" borderId="29" xfId="0" applyFont="1" applyBorder="1" applyAlignment="1">
      <alignment horizontal="left" vertical="center"/>
    </xf>
    <xf numFmtId="0" fontId="50" fillId="0" borderId="1" xfId="0" applyFont="1" applyBorder="1" applyAlignment="1">
      <alignment horizontal="left" vertical="center"/>
    </xf>
    <xf numFmtId="0" fontId="47" fillId="0" borderId="0" xfId="0" applyFont="1" applyAlignment="1">
      <alignment horizontal="left" vertical="center"/>
    </xf>
    <xf numFmtId="0" fontId="51" fillId="0" borderId="1" xfId="0" applyFont="1" applyBorder="1" applyAlignment="1">
      <alignment horizontal="left" vertical="center"/>
    </xf>
    <xf numFmtId="0" fontId="46" fillId="0" borderId="1" xfId="0" applyFont="1" applyBorder="1" applyAlignment="1">
      <alignment horizontal="center" vertical="center"/>
    </xf>
    <xf numFmtId="0" fontId="46" fillId="0" borderId="0" xfId="0" applyFont="1" applyAlignment="1">
      <alignment horizontal="left" vertical="center"/>
    </xf>
    <xf numFmtId="0" fontId="47" fillId="0" borderId="27" xfId="0" applyFont="1" applyBorder="1" applyAlignment="1">
      <alignment horizontal="left" vertical="center"/>
    </xf>
    <xf numFmtId="0" fontId="43" fillId="0" borderId="30" xfId="0" applyFont="1" applyBorder="1" applyAlignment="1">
      <alignment horizontal="left" vertical="center"/>
    </xf>
    <xf numFmtId="0" fontId="48" fillId="0" borderId="29" xfId="0" applyFont="1" applyBorder="1" applyAlignment="1">
      <alignment horizontal="left" vertical="center"/>
    </xf>
    <xf numFmtId="0" fontId="43" fillId="0" borderId="31" xfId="0" applyFont="1" applyBorder="1" applyAlignment="1">
      <alignment horizontal="left" vertical="center"/>
    </xf>
    <xf numFmtId="0" fontId="43" fillId="0" borderId="1" xfId="0" applyFont="1" applyBorder="1" applyAlignment="1">
      <alignment horizontal="left" vertical="center"/>
    </xf>
    <xf numFmtId="0" fontId="48" fillId="0" borderId="1" xfId="0" applyFont="1" applyBorder="1" applyAlignment="1">
      <alignment horizontal="left" vertical="center"/>
    </xf>
    <xf numFmtId="0" fontId="49" fillId="0" borderId="1" xfId="0" applyFont="1" applyBorder="1" applyAlignment="1">
      <alignment horizontal="left" vertical="center"/>
    </xf>
    <xf numFmtId="0" fontId="47" fillId="0" borderId="29" xfId="0" applyFont="1" applyBorder="1" applyAlignment="1">
      <alignment horizontal="left" vertical="center"/>
    </xf>
    <xf numFmtId="0" fontId="43" fillId="0" borderId="1" xfId="0" applyFont="1" applyBorder="1" applyAlignment="1">
      <alignment horizontal="left" vertical="center" wrapText="1"/>
    </xf>
    <xf numFmtId="0" fontId="47" fillId="0" borderId="1" xfId="0" applyFont="1" applyBorder="1" applyAlignment="1">
      <alignment horizontal="left" vertical="center" wrapText="1"/>
    </xf>
    <xf numFmtId="0" fontId="47" fillId="0" borderId="1" xfId="0" applyFont="1" applyBorder="1" applyAlignment="1">
      <alignment horizontal="center" vertical="center" wrapText="1"/>
    </xf>
    <xf numFmtId="0" fontId="43" fillId="0" borderId="24" xfId="0" applyFont="1" applyBorder="1" applyAlignment="1">
      <alignment horizontal="left" vertical="center" wrapText="1"/>
    </xf>
    <xf numFmtId="0" fontId="43" fillId="0" borderId="25" xfId="0" applyFont="1" applyBorder="1" applyAlignment="1">
      <alignment horizontal="left" vertical="center" wrapText="1"/>
    </xf>
    <xf numFmtId="0" fontId="43" fillId="0" borderId="26" xfId="0" applyFont="1" applyBorder="1" applyAlignment="1">
      <alignment horizontal="left" vertical="center" wrapText="1"/>
    </xf>
    <xf numFmtId="0" fontId="43" fillId="0" borderId="27" xfId="0" applyFont="1" applyBorder="1" applyAlignment="1">
      <alignment horizontal="left" vertical="center" wrapText="1"/>
    </xf>
    <xf numFmtId="0" fontId="43" fillId="0" borderId="28" xfId="0" applyFont="1" applyBorder="1" applyAlignment="1">
      <alignment horizontal="left" vertical="center" wrapText="1"/>
    </xf>
    <xf numFmtId="0" fontId="49" fillId="0" borderId="27" xfId="0" applyFont="1" applyBorder="1" applyAlignment="1">
      <alignment horizontal="left" vertical="center" wrapText="1"/>
    </xf>
    <xf numFmtId="0" fontId="49" fillId="0" borderId="28" xfId="0" applyFont="1" applyBorder="1" applyAlignment="1">
      <alignment horizontal="left" vertical="center" wrapText="1"/>
    </xf>
    <xf numFmtId="0" fontId="47" fillId="0" borderId="27" xfId="0" applyFont="1" applyBorder="1" applyAlignment="1">
      <alignment horizontal="left" vertical="center" wrapText="1"/>
    </xf>
    <xf numFmtId="0" fontId="47" fillId="0" borderId="1" xfId="0" applyFont="1" applyBorder="1" applyAlignment="1">
      <alignment horizontal="left" vertical="center"/>
    </xf>
    <xf numFmtId="0" fontId="47" fillId="0" borderId="28" xfId="0" applyFont="1" applyBorder="1" applyAlignment="1">
      <alignment horizontal="left" vertical="center" wrapText="1"/>
    </xf>
    <xf numFmtId="0" fontId="47" fillId="0" borderId="28" xfId="0" applyFont="1" applyBorder="1" applyAlignment="1">
      <alignment horizontal="left" vertical="center"/>
    </xf>
    <xf numFmtId="0" fontId="47" fillId="0" borderId="30" xfId="0" applyFont="1" applyBorder="1" applyAlignment="1">
      <alignment horizontal="left" vertical="center" wrapText="1"/>
    </xf>
    <xf numFmtId="0" fontId="47" fillId="0" borderId="29" xfId="0" applyFont="1" applyBorder="1" applyAlignment="1">
      <alignment horizontal="left" vertical="center" wrapText="1"/>
    </xf>
    <xf numFmtId="0" fontId="47" fillId="0" borderId="31" xfId="0" applyFont="1" applyBorder="1" applyAlignment="1">
      <alignment horizontal="left" vertical="center" wrapText="1"/>
    </xf>
    <xf numFmtId="0" fontId="46" fillId="0" borderId="1" xfId="0" applyFont="1" applyBorder="1" applyAlignment="1">
      <alignment horizontal="left" vertical="top"/>
    </xf>
    <xf numFmtId="0" fontId="46" fillId="0" borderId="1" xfId="0" applyFont="1" applyBorder="1" applyAlignment="1">
      <alignment horizontal="center" vertical="top"/>
    </xf>
    <xf numFmtId="0" fontId="47" fillId="0" borderId="30" xfId="0" applyFont="1" applyBorder="1" applyAlignment="1">
      <alignment horizontal="left" vertical="center"/>
    </xf>
    <xf numFmtId="0" fontId="47" fillId="0" borderId="31" xfId="0" applyFont="1" applyBorder="1" applyAlignment="1">
      <alignment horizontal="left" vertical="center"/>
    </xf>
    <xf numFmtId="0" fontId="47" fillId="0" borderId="1" xfId="0" applyFont="1" applyBorder="1" applyAlignment="1">
      <alignment horizontal="center" vertical="center"/>
    </xf>
    <xf numFmtId="0" fontId="49" fillId="0" borderId="0" xfId="0" applyFont="1" applyAlignment="1">
      <alignment vertical="center"/>
    </xf>
    <xf numFmtId="0" fontId="45" fillId="0" borderId="1" xfId="0" applyFont="1" applyBorder="1" applyAlignment="1">
      <alignment vertical="center"/>
    </xf>
    <xf numFmtId="0" fontId="49" fillId="0" borderId="29" xfId="0" applyFont="1" applyBorder="1" applyAlignment="1">
      <alignment vertical="center"/>
    </xf>
    <xf numFmtId="0" fontId="45" fillId="0" borderId="29" xfId="0" applyFont="1" applyBorder="1" applyAlignment="1">
      <alignment vertical="center"/>
    </xf>
    <xf numFmtId="0" fontId="46" fillId="0" borderId="1" xfId="0" applyFont="1" applyBorder="1" applyAlignment="1">
      <alignment vertical="top"/>
    </xf>
    <xf numFmtId="49" fontId="46" fillId="0" borderId="1" xfId="0" applyNumberFormat="1" applyFont="1" applyBorder="1" applyAlignment="1">
      <alignment horizontal="left" vertical="center"/>
    </xf>
    <xf numFmtId="0" fontId="52" fillId="0" borderId="27" xfId="0" applyFont="1" applyBorder="1" applyAlignment="1">
      <alignment horizontal="left" vertical="center"/>
    </xf>
    <xf numFmtId="0" fontId="53" fillId="0" borderId="1" xfId="0" applyFont="1" applyBorder="1" applyAlignment="1">
      <alignment vertical="top"/>
    </xf>
    <xf numFmtId="0" fontId="53" fillId="0" borderId="1" xfId="0" applyFont="1" applyBorder="1" applyAlignment="1">
      <alignment horizontal="left" vertical="center"/>
    </xf>
    <xf numFmtId="0" fontId="53" fillId="0" borderId="1" xfId="0" applyFont="1" applyBorder="1" applyAlignment="1">
      <alignment horizontal="center" vertical="center"/>
    </xf>
    <xf numFmtId="49" fontId="53" fillId="0" borderId="1" xfId="0" applyNumberFormat="1" applyFont="1" applyBorder="1" applyAlignment="1">
      <alignment horizontal="left" vertical="center"/>
    </xf>
    <xf numFmtId="0" fontId="52" fillId="0" borderId="28" xfId="0" applyFont="1" applyBorder="1" applyAlignment="1">
      <alignment horizontal="left" vertical="center"/>
    </xf>
    <xf numFmtId="0" fontId="0" fillId="0" borderId="29" xfId="0" applyBorder="1" applyAlignment="1">
      <alignment vertical="top"/>
    </xf>
    <xf numFmtId="0" fontId="45" fillId="0" borderId="29" xfId="0" applyFont="1" applyBorder="1" applyAlignment="1">
      <alignment horizontal="left"/>
    </xf>
    <xf numFmtId="0" fontId="49" fillId="0" borderId="29" xfId="0" applyFont="1" applyBorder="1"/>
    <xf numFmtId="0" fontId="43" fillId="0" borderId="27" xfId="0" applyFont="1" applyBorder="1" applyAlignment="1">
      <alignment vertical="top"/>
    </xf>
    <xf numFmtId="0" fontId="43" fillId="0" borderId="28" xfId="0" applyFont="1" applyBorder="1" applyAlignment="1">
      <alignment vertical="top"/>
    </xf>
    <xf numFmtId="0" fontId="43" fillId="0" borderId="30" xfId="0" applyFont="1" applyBorder="1" applyAlignment="1">
      <alignment vertical="top"/>
    </xf>
    <xf numFmtId="0" fontId="43" fillId="0" borderId="29" xfId="0" applyFont="1" applyBorder="1" applyAlignment="1">
      <alignment vertical="top"/>
    </xf>
    <xf numFmtId="0" fontId="43" fillId="0" borderId="31" xfId="0" applyFont="1" applyBorder="1" applyAlignment="1">
      <alignment vertical="top"/>
    </xf>
    <xf numFmtId="0" fontId="22" fillId="4" borderId="7" xfId="0" applyFont="1" applyFill="1" applyBorder="1" applyAlignment="1">
      <alignment horizontal="center" vertical="center"/>
    </xf>
    <xf numFmtId="0" fontId="22" fillId="4" borderId="8" xfId="0" applyFont="1" applyFill="1" applyBorder="1" applyAlignment="1">
      <alignment horizontal="left" vertical="center"/>
    </xf>
    <xf numFmtId="0" fontId="26" fillId="0" borderId="0" xfId="0" applyFont="1" applyAlignment="1">
      <alignment horizontal="left" vertical="center" wrapText="1"/>
    </xf>
    <xf numFmtId="0" fontId="30" fillId="0" borderId="0" xfId="0" applyFont="1" applyAlignment="1">
      <alignment horizontal="left" vertical="center" wrapText="1"/>
    </xf>
    <xf numFmtId="0" fontId="22" fillId="4" borderId="8" xfId="0" applyFont="1" applyFill="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vertical="center"/>
    </xf>
    <xf numFmtId="4" fontId="24" fillId="0" borderId="0" xfId="0" applyNumberFormat="1" applyFont="1" applyAlignment="1">
      <alignment horizontal="right" vertical="center"/>
    </xf>
    <xf numFmtId="0" fontId="17" fillId="0" borderId="0" xfId="0" applyFont="1" applyAlignment="1">
      <alignment horizontal="left" vertical="top" wrapText="1"/>
    </xf>
    <xf numFmtId="0" fontId="17" fillId="0" borderId="0" xfId="0" applyFont="1" applyAlignment="1">
      <alignment horizontal="left" vertical="center"/>
    </xf>
    <xf numFmtId="0" fontId="19" fillId="0" borderId="0" xfId="0" applyFont="1" applyAlignment="1">
      <alignment horizontal="left" vertical="center"/>
    </xf>
    <xf numFmtId="0" fontId="2" fillId="0" borderId="0" xfId="0" applyFont="1" applyAlignment="1">
      <alignment horizontal="left" vertical="center"/>
    </xf>
    <xf numFmtId="0" fontId="0" fillId="0" borderId="0" xfId="0"/>
    <xf numFmtId="0" fontId="3" fillId="0" borderId="0" xfId="0" applyFont="1" applyAlignment="1">
      <alignment horizontal="left" vertical="top" wrapText="1"/>
    </xf>
    <xf numFmtId="49" fontId="2" fillId="2" borderId="0" xfId="0" applyNumberFormat="1" applyFont="1" applyFill="1" applyAlignment="1" applyProtection="1">
      <alignment horizontal="left" vertical="center"/>
      <protection locked="0"/>
    </xf>
    <xf numFmtId="49" fontId="2" fillId="0" borderId="0" xfId="0" applyNumberFormat="1" applyFont="1" applyAlignment="1">
      <alignment horizontal="left" vertical="center"/>
    </xf>
    <xf numFmtId="0" fontId="2" fillId="0" borderId="0" xfId="0" applyFont="1" applyAlignment="1">
      <alignment horizontal="left" vertical="center" wrapText="1"/>
    </xf>
    <xf numFmtId="4" fontId="18" fillId="0" borderId="6" xfId="0" applyNumberFormat="1" applyFont="1" applyBorder="1" applyAlignment="1">
      <alignment vertical="center"/>
    </xf>
    <xf numFmtId="0" fontId="0" fillId="0" borderId="6" xfId="0" applyBorder="1" applyAlignment="1">
      <alignment vertical="center"/>
    </xf>
    <xf numFmtId="0" fontId="1" fillId="0" borderId="0" xfId="0" applyFont="1" applyAlignment="1">
      <alignment horizontal="right" vertical="center"/>
    </xf>
    <xf numFmtId="4" fontId="19" fillId="0" borderId="0" xfId="0" applyNumberFormat="1" applyFont="1" applyAlignment="1">
      <alignment vertical="center"/>
    </xf>
    <xf numFmtId="0" fontId="1" fillId="0" borderId="0" xfId="0" applyFont="1" applyAlignment="1">
      <alignment vertical="center"/>
    </xf>
    <xf numFmtId="164" fontId="1" fillId="0" borderId="0" xfId="0" applyNumberFormat="1" applyFont="1" applyAlignment="1">
      <alignment horizontal="left" vertical="center"/>
    </xf>
    <xf numFmtId="4" fontId="4" fillId="3" borderId="8" xfId="0" applyNumberFormat="1" applyFont="1" applyFill="1" applyBorder="1" applyAlignment="1">
      <alignment vertical="center"/>
    </xf>
    <xf numFmtId="0" fontId="0" fillId="3" borderId="8" xfId="0" applyFill="1" applyBorder="1" applyAlignment="1">
      <alignment vertical="center"/>
    </xf>
    <xf numFmtId="0" fontId="0" fillId="3" borderId="9" xfId="0" applyFill="1" applyBorder="1" applyAlignment="1">
      <alignment vertical="center"/>
    </xf>
    <xf numFmtId="0" fontId="4" fillId="3" borderId="8" xfId="0" applyFont="1" applyFill="1" applyBorder="1" applyAlignment="1">
      <alignment horizontal="left" vertical="center"/>
    </xf>
    <xf numFmtId="4" fontId="7" fillId="0" borderId="0" xfId="0" applyNumberFormat="1" applyFont="1" applyAlignment="1">
      <alignment vertical="center"/>
    </xf>
    <xf numFmtId="0" fontId="7" fillId="0" borderId="0" xfId="0" applyFont="1" applyAlignment="1">
      <alignment vertical="center"/>
    </xf>
    <xf numFmtId="4" fontId="27" fillId="0" borderId="0" xfId="0" applyNumberFormat="1" applyFont="1" applyAlignment="1">
      <alignment horizontal="right" vertical="center"/>
    </xf>
    <xf numFmtId="0" fontId="27" fillId="0" borderId="0" xfId="0" applyFont="1" applyAlignment="1">
      <alignment vertical="center"/>
    </xf>
    <xf numFmtId="0" fontId="22" fillId="4" borderId="8" xfId="0" applyFont="1" applyFill="1" applyBorder="1" applyAlignment="1">
      <alignment horizontal="right" vertical="center"/>
    </xf>
    <xf numFmtId="165" fontId="2" fillId="0" borderId="0" xfId="0" applyNumberFormat="1" applyFont="1" applyAlignment="1">
      <alignment horizontal="left" vertical="center"/>
    </xf>
    <xf numFmtId="0" fontId="2" fillId="0" borderId="0" xfId="0" applyFont="1" applyAlignment="1">
      <alignment vertical="center" wrapText="1"/>
    </xf>
    <xf numFmtId="0" fontId="2" fillId="0" borderId="0" xfId="0" applyFont="1" applyAlignment="1">
      <alignment vertical="center"/>
    </xf>
    <xf numFmtId="4" fontId="27" fillId="0" borderId="0" xfId="0" applyNumberFormat="1" applyFont="1" applyAlignment="1">
      <alignment vertical="center"/>
    </xf>
    <xf numFmtId="0" fontId="20" fillId="0" borderId="12" xfId="0" applyFont="1" applyBorder="1" applyAlignment="1">
      <alignment horizontal="center" vertical="center"/>
    </xf>
    <xf numFmtId="0" fontId="20" fillId="0" borderId="13" xfId="0" applyFont="1" applyBorder="1" applyAlignment="1">
      <alignment horizontal="left" vertical="center"/>
    </xf>
    <xf numFmtId="0" fontId="21" fillId="0" borderId="15" xfId="0" applyFont="1" applyBorder="1" applyAlignment="1">
      <alignment horizontal="left" vertical="center"/>
    </xf>
    <xf numFmtId="0" fontId="21" fillId="0" borderId="0" xfId="0" applyFont="1" applyAlignment="1">
      <alignment horizontal="left" vertical="center"/>
    </xf>
    <xf numFmtId="4" fontId="24" fillId="0" borderId="0" xfId="0" applyNumberFormat="1" applyFont="1" applyAlignment="1">
      <alignment vertical="center"/>
    </xf>
    <xf numFmtId="0" fontId="1" fillId="0" borderId="0" xfId="0" applyFont="1" applyAlignment="1">
      <alignment horizontal="left" vertical="center" wrapText="1"/>
    </xf>
    <xf numFmtId="0" fontId="1" fillId="0" borderId="0" xfId="0" applyFont="1" applyAlignment="1">
      <alignment horizontal="left" vertical="center"/>
    </xf>
    <xf numFmtId="0" fontId="0" fillId="0" borderId="0" xfId="0" applyAlignment="1">
      <alignment vertical="center"/>
    </xf>
    <xf numFmtId="0" fontId="2" fillId="2" borderId="0" xfId="0" applyFont="1" applyFill="1" applyAlignment="1" applyProtection="1">
      <alignment horizontal="left" vertical="center"/>
      <protection locked="0"/>
    </xf>
    <xf numFmtId="0" fontId="46" fillId="0" borderId="1" xfId="0" applyFont="1" applyBorder="1" applyAlignment="1">
      <alignment horizontal="left" vertical="center" wrapText="1"/>
    </xf>
    <xf numFmtId="0" fontId="45" fillId="0" borderId="29" xfId="0" applyFont="1" applyBorder="1" applyAlignment="1">
      <alignment horizontal="left" wrapText="1"/>
    </xf>
    <xf numFmtId="0" fontId="44" fillId="0" borderId="1" xfId="0" applyFont="1" applyBorder="1" applyAlignment="1">
      <alignment horizontal="center" vertical="center" wrapText="1"/>
    </xf>
    <xf numFmtId="49" fontId="46" fillId="0" borderId="1" xfId="0" applyNumberFormat="1" applyFont="1" applyBorder="1" applyAlignment="1">
      <alignment horizontal="left" vertical="center" wrapText="1"/>
    </xf>
    <xf numFmtId="0" fontId="44" fillId="0" borderId="1" xfId="0" applyFont="1" applyBorder="1" applyAlignment="1">
      <alignment horizontal="center" vertical="center"/>
    </xf>
    <xf numFmtId="0" fontId="45" fillId="0" borderId="29" xfId="0" applyFont="1" applyBorder="1" applyAlignment="1">
      <alignment horizontal="left"/>
    </xf>
    <xf numFmtId="0" fontId="46" fillId="0" borderId="1" xfId="0" applyFont="1" applyBorder="1" applyAlignment="1">
      <alignment horizontal="left" vertical="center"/>
    </xf>
    <xf numFmtId="0" fontId="46" fillId="0" borderId="1" xfId="0" applyFont="1" applyBorder="1" applyAlignment="1">
      <alignment horizontal="left" vertical="top"/>
    </xf>
  </cellXfs>
  <cellStyles count="2">
    <cellStyle name="Hypertextový odkaz" xfId="1" builtinId="8"/>
    <cellStyle name="Normální" xfId="0" builtinId="0" customBuiltin="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0.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B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C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4.xml><?xml version="1.0" encoding="utf-8"?>
<xdr:wsDr xmlns:xdr="http://schemas.openxmlformats.org/drawingml/2006/spreadsheetDrawing" xmlns:a="http://schemas.openxmlformats.org/drawingml/2006/main">
  <xdr:absoluteAnchor>
    <xdr:pos x="0" y="0"/>
    <xdr:ext cx="286385" cy="286385"/>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D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8" Type="http://schemas.openxmlformats.org/officeDocument/2006/relationships/hyperlink" Target="https://podminky.urs.cz/item/CS_URS_2024_01/751691111" TargetMode="External"/><Relationship Id="rId13" Type="http://schemas.openxmlformats.org/officeDocument/2006/relationships/hyperlink" Target="https://podminky.urs.cz/item/CS_URS_2024_01/751%20398%20153" TargetMode="External"/><Relationship Id="rId3" Type="http://schemas.openxmlformats.org/officeDocument/2006/relationships/hyperlink" Target="https://podminky.urs.cz/item/CS_URS_2024_01/HZS3212" TargetMode="External"/><Relationship Id="rId7" Type="http://schemas.openxmlformats.org/officeDocument/2006/relationships/hyperlink" Target="https://podminky.urs.cz/item/CS_URS_2024_01/751322012" TargetMode="External"/><Relationship Id="rId12" Type="http://schemas.openxmlformats.org/officeDocument/2006/relationships/hyperlink" Target="https://podminky.urs.cz/item/CS_URS_2024_01/751572141" TargetMode="External"/><Relationship Id="rId17" Type="http://schemas.openxmlformats.org/officeDocument/2006/relationships/drawing" Target="../drawings/drawing10.xml"/><Relationship Id="rId2" Type="http://schemas.openxmlformats.org/officeDocument/2006/relationships/hyperlink" Target="https://podminky.urs.cz/item/CS_URS_2024_01/998751211.2" TargetMode="External"/><Relationship Id="rId16" Type="http://schemas.openxmlformats.org/officeDocument/2006/relationships/hyperlink" Target="https://podminky.urs.cz/item/CS_URS_2024_01/998713203.1" TargetMode="External"/><Relationship Id="rId1" Type="http://schemas.openxmlformats.org/officeDocument/2006/relationships/hyperlink" Target="https://podminky.urs.cz/item/CS_URS_2024_01/751122092" TargetMode="External"/><Relationship Id="rId6" Type="http://schemas.openxmlformats.org/officeDocument/2006/relationships/hyperlink" Target="https://podminky.urs.cz/item/CS_URS_2024_01/751322011" TargetMode="External"/><Relationship Id="rId11" Type="http://schemas.openxmlformats.org/officeDocument/2006/relationships/hyperlink" Target="https://podminky.urs.cz/item/CS_URS_2024_01/751510042" TargetMode="External"/><Relationship Id="rId5" Type="http://schemas.openxmlformats.org/officeDocument/2006/relationships/hyperlink" Target="https://podminky.urs.cz/item/CS_URS_2024_01/751398021" TargetMode="External"/><Relationship Id="rId15" Type="http://schemas.openxmlformats.org/officeDocument/2006/relationships/hyperlink" Target="https://podminky.urs.cz/item/CS_URS_2024_01/713411141" TargetMode="External"/><Relationship Id="rId10" Type="http://schemas.openxmlformats.org/officeDocument/2006/relationships/hyperlink" Target="https://podminky.urs.cz/item/CS_URS_2024_01/751510041" TargetMode="External"/><Relationship Id="rId4" Type="http://schemas.openxmlformats.org/officeDocument/2006/relationships/hyperlink" Target="https://podminky.urs.cz/item/CS_URS_2024_01/751514662" TargetMode="External"/><Relationship Id="rId9" Type="http://schemas.openxmlformats.org/officeDocument/2006/relationships/hyperlink" Target="https://podminky.urs.cz/item/CS_URS_2024_01/998751211.3" TargetMode="External"/><Relationship Id="rId14" Type="http://schemas.openxmlformats.org/officeDocument/2006/relationships/hyperlink" Target="https://podminky.urs.cz/item/CS_URS_2024_01/998751201.1" TargetMode="External"/></Relationships>
</file>

<file path=xl/worksheets/_rels/sheet11.xml.rels><?xml version="1.0" encoding="UTF-8" standalone="yes"?>
<Relationships xmlns="http://schemas.openxmlformats.org/package/2006/relationships"><Relationship Id="rId13" Type="http://schemas.openxmlformats.org/officeDocument/2006/relationships/hyperlink" Target="https://podminky.urs.cz/item/CS_URS_2024_01/162301981" TargetMode="External"/><Relationship Id="rId18" Type="http://schemas.openxmlformats.org/officeDocument/2006/relationships/hyperlink" Target="https://podminky.urs.cz/item/CS_URS_2024_01/174251101" TargetMode="External"/><Relationship Id="rId26" Type="http://schemas.openxmlformats.org/officeDocument/2006/relationships/hyperlink" Target="https://podminky.urs.cz/item/CS_URS_2024_01/212752111" TargetMode="External"/><Relationship Id="rId39" Type="http://schemas.openxmlformats.org/officeDocument/2006/relationships/hyperlink" Target="https://podminky.urs.cz/item/CS_URS_2024_01/348262404" TargetMode="External"/><Relationship Id="rId21" Type="http://schemas.openxmlformats.org/officeDocument/2006/relationships/hyperlink" Target="https://podminky.urs.cz/item/CS_URS_2024_01/184853511" TargetMode="External"/><Relationship Id="rId34" Type="http://schemas.openxmlformats.org/officeDocument/2006/relationships/hyperlink" Target="https://podminky.urs.cz/item/CS_URS_2024_01/348101220" TargetMode="External"/><Relationship Id="rId42" Type="http://schemas.openxmlformats.org/officeDocument/2006/relationships/hyperlink" Target="https://podminky.urs.cz/item/CS_URS_2024_01/916231113" TargetMode="External"/><Relationship Id="rId47" Type="http://schemas.openxmlformats.org/officeDocument/2006/relationships/hyperlink" Target="https://podminky.urs.cz/item/CS_URS_2024_01/966073811" TargetMode="External"/><Relationship Id="rId50" Type="http://schemas.openxmlformats.org/officeDocument/2006/relationships/hyperlink" Target="https://podminky.urs.cz/item/CS_URS_2024_01/997231119" TargetMode="External"/><Relationship Id="rId55" Type="http://schemas.openxmlformats.org/officeDocument/2006/relationships/hyperlink" Target="https://podminky.urs.cz/item/CS_URS_2024_01/713131151" TargetMode="External"/><Relationship Id="rId7" Type="http://schemas.openxmlformats.org/officeDocument/2006/relationships/hyperlink" Target="https://podminky.urs.cz/item/CS_URS_2024_01/162201418" TargetMode="External"/><Relationship Id="rId2" Type="http://schemas.openxmlformats.org/officeDocument/2006/relationships/hyperlink" Target="https://podminky.urs.cz/item/CS_URS_2024_01/112251104" TargetMode="External"/><Relationship Id="rId16" Type="http://schemas.openxmlformats.org/officeDocument/2006/relationships/hyperlink" Target="https://podminky.urs.cz/item/CS_URS_2024_01/167151101" TargetMode="External"/><Relationship Id="rId29" Type="http://schemas.openxmlformats.org/officeDocument/2006/relationships/hyperlink" Target="https://podminky.urs.cz/item/CS_URS_2024_01/279113142" TargetMode="External"/><Relationship Id="rId11" Type="http://schemas.openxmlformats.org/officeDocument/2006/relationships/hyperlink" Target="https://podminky.urs.cz/item/CS_URS_2024_01/162301954" TargetMode="External"/><Relationship Id="rId24" Type="http://schemas.openxmlformats.org/officeDocument/2006/relationships/hyperlink" Target="https://podminky.urs.cz/item/CS_URS_2024_01/211561111" TargetMode="External"/><Relationship Id="rId32" Type="http://schemas.openxmlformats.org/officeDocument/2006/relationships/hyperlink" Target="https://podminky.urs.cz/item/CS_URS_2024_01/338171121" TargetMode="External"/><Relationship Id="rId37" Type="http://schemas.openxmlformats.org/officeDocument/2006/relationships/hyperlink" Target="https://podminky.urs.cz/item/CS_URS_2024_01/348171130" TargetMode="External"/><Relationship Id="rId40" Type="http://schemas.openxmlformats.org/officeDocument/2006/relationships/hyperlink" Target="https://podminky.urs.cz/item/CS_URS_2024_01/564851011" TargetMode="External"/><Relationship Id="rId45" Type="http://schemas.openxmlformats.org/officeDocument/2006/relationships/hyperlink" Target="https://podminky.urs.cz/item/CS_URS_2024_01/966071711" TargetMode="External"/><Relationship Id="rId53" Type="http://schemas.openxmlformats.org/officeDocument/2006/relationships/hyperlink" Target="https://podminky.urs.cz/item/CS_URS_2024_01/711161273" TargetMode="External"/><Relationship Id="rId58" Type="http://schemas.openxmlformats.org/officeDocument/2006/relationships/hyperlink" Target="https://podminky.urs.cz/item/CS_URS_2024_01/030001000" TargetMode="External"/><Relationship Id="rId5" Type="http://schemas.openxmlformats.org/officeDocument/2006/relationships/hyperlink" Target="https://podminky.urs.cz/item/CS_URS_2024_01/132251101" TargetMode="External"/><Relationship Id="rId19" Type="http://schemas.openxmlformats.org/officeDocument/2006/relationships/hyperlink" Target="https://podminky.urs.cz/item/CS_URS_2024_01/180405114" TargetMode="External"/><Relationship Id="rId4" Type="http://schemas.openxmlformats.org/officeDocument/2006/relationships/hyperlink" Target="https://podminky.urs.cz/item/CS_URS_2024_01/131111333" TargetMode="External"/><Relationship Id="rId9" Type="http://schemas.openxmlformats.org/officeDocument/2006/relationships/hyperlink" Target="https://podminky.urs.cz/item/CS_URS_2024_01/162301501" TargetMode="External"/><Relationship Id="rId14" Type="http://schemas.openxmlformats.org/officeDocument/2006/relationships/hyperlink" Target="https://podminky.urs.cz/item/CS_URS_2024_01/162251102" TargetMode="External"/><Relationship Id="rId22" Type="http://schemas.openxmlformats.org/officeDocument/2006/relationships/hyperlink" Target="https://podminky.urs.cz/item/CS_URS_2024_01/185802113" TargetMode="External"/><Relationship Id="rId27" Type="http://schemas.openxmlformats.org/officeDocument/2006/relationships/hyperlink" Target="https://podminky.urs.cz/item/CS_URS_2024_01/212755214" TargetMode="External"/><Relationship Id="rId30" Type="http://schemas.openxmlformats.org/officeDocument/2006/relationships/hyperlink" Target="https://podminky.urs.cz/item/CS_URS_2024_01/279113145" TargetMode="External"/><Relationship Id="rId35" Type="http://schemas.openxmlformats.org/officeDocument/2006/relationships/hyperlink" Target="https://podminky.urs.cz/item/CS_URS_2024_01/348101240" TargetMode="External"/><Relationship Id="rId43" Type="http://schemas.openxmlformats.org/officeDocument/2006/relationships/hyperlink" Target="https://podminky.urs.cz/item/CS_URS_2024_01/916921112" TargetMode="External"/><Relationship Id="rId48" Type="http://schemas.openxmlformats.org/officeDocument/2006/relationships/hyperlink" Target="https://podminky.urs.cz/item/CS_URS_2024_01/997013655" TargetMode="External"/><Relationship Id="rId56" Type="http://schemas.openxmlformats.org/officeDocument/2006/relationships/hyperlink" Target="https://podminky.urs.cz/item/CS_URS_2024_01/998713101" TargetMode="External"/><Relationship Id="rId8" Type="http://schemas.openxmlformats.org/officeDocument/2006/relationships/hyperlink" Target="https://podminky.urs.cz/item/CS_URS_2024_01/162201424" TargetMode="External"/><Relationship Id="rId51" Type="http://schemas.openxmlformats.org/officeDocument/2006/relationships/hyperlink" Target="https://podminky.urs.cz/item/CS_URS_2024_01/997231511" TargetMode="External"/><Relationship Id="rId3" Type="http://schemas.openxmlformats.org/officeDocument/2006/relationships/hyperlink" Target="https://podminky.urs.cz/item/CS_URS_2024_01/113106187" TargetMode="External"/><Relationship Id="rId12" Type="http://schemas.openxmlformats.org/officeDocument/2006/relationships/hyperlink" Target="https://podminky.urs.cz/item/CS_URS_2024_01/162301974" TargetMode="External"/><Relationship Id="rId17" Type="http://schemas.openxmlformats.org/officeDocument/2006/relationships/hyperlink" Target="https://podminky.urs.cz/item/CS_URS_2024_01/171201231" TargetMode="External"/><Relationship Id="rId25" Type="http://schemas.openxmlformats.org/officeDocument/2006/relationships/hyperlink" Target="https://podminky.urs.cz/item/CS_URS_2024_01/212312111" TargetMode="External"/><Relationship Id="rId33" Type="http://schemas.openxmlformats.org/officeDocument/2006/relationships/hyperlink" Target="https://podminky.urs.cz/item/CS_URS_2024_01/339921132" TargetMode="External"/><Relationship Id="rId38" Type="http://schemas.openxmlformats.org/officeDocument/2006/relationships/hyperlink" Target="https://podminky.urs.cz/item/CS_URS_2024_01/348262064" TargetMode="External"/><Relationship Id="rId46" Type="http://schemas.openxmlformats.org/officeDocument/2006/relationships/hyperlink" Target="https://podminky.urs.cz/item/CS_URS_2024_01/966072811" TargetMode="External"/><Relationship Id="rId59" Type="http://schemas.openxmlformats.org/officeDocument/2006/relationships/hyperlink" Target="https://podminky.urs.cz/item/CS_URS_2024_01/090001000" TargetMode="External"/><Relationship Id="rId20" Type="http://schemas.openxmlformats.org/officeDocument/2006/relationships/hyperlink" Target="https://podminky.urs.cz/item/CS_URS_2024_01/181411131" TargetMode="External"/><Relationship Id="rId41" Type="http://schemas.openxmlformats.org/officeDocument/2006/relationships/hyperlink" Target="https://podminky.urs.cz/item/CS_URS_2024_01/596211110" TargetMode="External"/><Relationship Id="rId54" Type="http://schemas.openxmlformats.org/officeDocument/2006/relationships/hyperlink" Target="https://podminky.urs.cz/item/CS_URS_2024_01/998711101" TargetMode="External"/><Relationship Id="rId1" Type="http://schemas.openxmlformats.org/officeDocument/2006/relationships/hyperlink" Target="https://podminky.urs.cz/item/CS_URS_2024_01/112101124" TargetMode="External"/><Relationship Id="rId6" Type="http://schemas.openxmlformats.org/officeDocument/2006/relationships/hyperlink" Target="https://podminky.urs.cz/item/CS_URS_2024_01/162201408" TargetMode="External"/><Relationship Id="rId15" Type="http://schemas.openxmlformats.org/officeDocument/2006/relationships/hyperlink" Target="https://podminky.urs.cz/item/CS_URS_2024_01/162751119" TargetMode="External"/><Relationship Id="rId23" Type="http://schemas.openxmlformats.org/officeDocument/2006/relationships/hyperlink" Target="https://podminky.urs.cz/item/CS_URS_2024_01/211531111" TargetMode="External"/><Relationship Id="rId28" Type="http://schemas.openxmlformats.org/officeDocument/2006/relationships/hyperlink" Target="https://podminky.urs.cz/item/CS_URS_2024_01/274321311" TargetMode="External"/><Relationship Id="rId36" Type="http://schemas.openxmlformats.org/officeDocument/2006/relationships/hyperlink" Target="https://podminky.urs.cz/item/CS_URS_2024_01/348121211" TargetMode="External"/><Relationship Id="rId49" Type="http://schemas.openxmlformats.org/officeDocument/2006/relationships/hyperlink" Target="https://podminky.urs.cz/item/CS_URS_2024_01/997231111" TargetMode="External"/><Relationship Id="rId57" Type="http://schemas.openxmlformats.org/officeDocument/2006/relationships/hyperlink" Target="https://podminky.urs.cz/item/CS_URS_2024_01/012002000" TargetMode="External"/><Relationship Id="rId10" Type="http://schemas.openxmlformats.org/officeDocument/2006/relationships/hyperlink" Target="https://podminky.urs.cz/item/CS_URS_2024_01/162301944" TargetMode="External"/><Relationship Id="rId31" Type="http://schemas.openxmlformats.org/officeDocument/2006/relationships/hyperlink" Target="https://podminky.urs.cz/item/CS_URS_2024_01/279361821" TargetMode="External"/><Relationship Id="rId44" Type="http://schemas.openxmlformats.org/officeDocument/2006/relationships/hyperlink" Target="https://podminky.urs.cz/item/CS_URS_2024_01/966001211" TargetMode="External"/><Relationship Id="rId52" Type="http://schemas.openxmlformats.org/officeDocument/2006/relationships/hyperlink" Target="https://podminky.urs.cz/item/CS_URS_2024_01/998232110" TargetMode="External"/><Relationship Id="rId60"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8" Type="http://schemas.openxmlformats.org/officeDocument/2006/relationships/hyperlink" Target="https://podminky.urs.cz/item/CS_URS_2024_01/183151113" TargetMode="External"/><Relationship Id="rId13" Type="http://schemas.openxmlformats.org/officeDocument/2006/relationships/hyperlink" Target="https://podminky.urs.cz/item/CS_URS_2024_01/596412210" TargetMode="External"/><Relationship Id="rId18" Type="http://schemas.openxmlformats.org/officeDocument/2006/relationships/hyperlink" Target="https://podminky.urs.cz/item/CS_URS_2024_01/997221612" TargetMode="External"/><Relationship Id="rId3" Type="http://schemas.openxmlformats.org/officeDocument/2006/relationships/hyperlink" Target="https://podminky.urs.cz/item/CS_URS_2024_01/162251102" TargetMode="External"/><Relationship Id="rId21" Type="http://schemas.openxmlformats.org/officeDocument/2006/relationships/drawing" Target="../drawings/drawing12.xml"/><Relationship Id="rId7" Type="http://schemas.openxmlformats.org/officeDocument/2006/relationships/hyperlink" Target="https://podminky.urs.cz/item/CS_URS_2024_01/182303111" TargetMode="External"/><Relationship Id="rId12" Type="http://schemas.openxmlformats.org/officeDocument/2006/relationships/hyperlink" Target="https://podminky.urs.cz/item/CS_URS_2024_01/596211110" TargetMode="External"/><Relationship Id="rId17" Type="http://schemas.openxmlformats.org/officeDocument/2006/relationships/hyperlink" Target="https://podminky.urs.cz/item/CS_URS_2024_01/997221579" TargetMode="External"/><Relationship Id="rId2" Type="http://schemas.openxmlformats.org/officeDocument/2006/relationships/hyperlink" Target="https://podminky.urs.cz/item/CS_URS_2024_01/122251101" TargetMode="External"/><Relationship Id="rId16" Type="http://schemas.openxmlformats.org/officeDocument/2006/relationships/hyperlink" Target="https://podminky.urs.cz/item/CS_URS_2024_01/997221571" TargetMode="External"/><Relationship Id="rId20" Type="http://schemas.openxmlformats.org/officeDocument/2006/relationships/hyperlink" Target="https://podminky.urs.cz/item/CS_URS_2024_01/998223011" TargetMode="External"/><Relationship Id="rId1" Type="http://schemas.openxmlformats.org/officeDocument/2006/relationships/hyperlink" Target="https://podminky.urs.cz/item/CS_URS_2024_01/113202111" TargetMode="External"/><Relationship Id="rId6" Type="http://schemas.openxmlformats.org/officeDocument/2006/relationships/hyperlink" Target="https://podminky.urs.cz/item/CS_URS_2024_01/181411141" TargetMode="External"/><Relationship Id="rId11" Type="http://schemas.openxmlformats.org/officeDocument/2006/relationships/hyperlink" Target="https://podminky.urs.cz/item/CS_URS_2024_01/564861011" TargetMode="External"/><Relationship Id="rId5" Type="http://schemas.openxmlformats.org/officeDocument/2006/relationships/hyperlink" Target="https://podminky.urs.cz/item/CS_URS_2024_01/167151101" TargetMode="External"/><Relationship Id="rId15" Type="http://schemas.openxmlformats.org/officeDocument/2006/relationships/hyperlink" Target="https://podminky.urs.cz/item/CS_URS_2024_01/916131112" TargetMode="External"/><Relationship Id="rId10" Type="http://schemas.openxmlformats.org/officeDocument/2006/relationships/hyperlink" Target="https://podminky.urs.cz/item/CS_URS_2024_01/564851011" TargetMode="External"/><Relationship Id="rId19" Type="http://schemas.openxmlformats.org/officeDocument/2006/relationships/hyperlink" Target="https://podminky.urs.cz/item/CS_URS_2024_01/997221861" TargetMode="External"/><Relationship Id="rId4" Type="http://schemas.openxmlformats.org/officeDocument/2006/relationships/hyperlink" Target="https://podminky.urs.cz/item/CS_URS_2024_01/162751119" TargetMode="External"/><Relationship Id="rId9" Type="http://schemas.openxmlformats.org/officeDocument/2006/relationships/hyperlink" Target="https://podminky.urs.cz/item/CS_URS_2024_01/184102211" TargetMode="External"/><Relationship Id="rId14" Type="http://schemas.openxmlformats.org/officeDocument/2006/relationships/hyperlink" Target="https://podminky.urs.cz/item/CS_URS_2024_01/914111111"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s://podminky.urs.cz/item/CS_URS_2024_01/043002000" TargetMode="External"/><Relationship Id="rId2" Type="http://schemas.openxmlformats.org/officeDocument/2006/relationships/hyperlink" Target="https://podminky.urs.cz/item/CS_URS_2024_01/030001000" TargetMode="External"/><Relationship Id="rId1" Type="http://schemas.openxmlformats.org/officeDocument/2006/relationships/hyperlink" Target="https://podminky.urs.cz/item/CS_URS_2024_01/010001000" TargetMode="External"/><Relationship Id="rId4"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hyperlink" Target="https://podminky.urs.cz/item/CS_URS_2024_01/941311311" TargetMode="External"/><Relationship Id="rId21" Type="http://schemas.openxmlformats.org/officeDocument/2006/relationships/hyperlink" Target="https://podminky.urs.cz/item/CS_URS_2024_01/632481213" TargetMode="External"/><Relationship Id="rId42" Type="http://schemas.openxmlformats.org/officeDocument/2006/relationships/hyperlink" Target="https://podminky.urs.cz/item/CS_URS_2024_01/713131151" TargetMode="External"/><Relationship Id="rId47" Type="http://schemas.openxmlformats.org/officeDocument/2006/relationships/hyperlink" Target="https://podminky.urs.cz/item/CS_URS_2024_01/713191321" TargetMode="External"/><Relationship Id="rId63" Type="http://schemas.openxmlformats.org/officeDocument/2006/relationships/hyperlink" Target="https://podminky.urs.cz/item/CS_URS_2024_01/763131441" TargetMode="External"/><Relationship Id="rId68" Type="http://schemas.openxmlformats.org/officeDocument/2006/relationships/hyperlink" Target="https://podminky.urs.cz/item/CS_URS_2024_01/998763301" TargetMode="External"/><Relationship Id="rId84" Type="http://schemas.openxmlformats.org/officeDocument/2006/relationships/hyperlink" Target="https://podminky.urs.cz/item/CS_URS_2024_01/766682111" TargetMode="External"/><Relationship Id="rId89" Type="http://schemas.openxmlformats.org/officeDocument/2006/relationships/hyperlink" Target="https://podminky.urs.cz/item/CS_URS_2024_01/771591112" TargetMode="External"/><Relationship Id="rId16" Type="http://schemas.openxmlformats.org/officeDocument/2006/relationships/hyperlink" Target="https://podminky.urs.cz/item/CS_URS_2024_01/274361821" TargetMode="External"/><Relationship Id="rId11" Type="http://schemas.openxmlformats.org/officeDocument/2006/relationships/hyperlink" Target="https://podminky.urs.cz/item/CS_URS_2024_01/273322511" TargetMode="External"/><Relationship Id="rId32" Type="http://schemas.openxmlformats.org/officeDocument/2006/relationships/hyperlink" Target="https://podminky.urs.cz/item/CS_URS_2024_01/711141559" TargetMode="External"/><Relationship Id="rId37" Type="http://schemas.openxmlformats.org/officeDocument/2006/relationships/hyperlink" Target="https://podminky.urs.cz/item/CS_URS_2024_01/712491171" TargetMode="External"/><Relationship Id="rId53" Type="http://schemas.openxmlformats.org/officeDocument/2006/relationships/hyperlink" Target="https://podminky.urs.cz/item/CS_URS_2024_01/762341250" TargetMode="External"/><Relationship Id="rId58" Type="http://schemas.openxmlformats.org/officeDocument/2006/relationships/hyperlink" Target="https://podminky.urs.cz/item/CS_URS_2024_01/762421026" TargetMode="External"/><Relationship Id="rId74" Type="http://schemas.openxmlformats.org/officeDocument/2006/relationships/hyperlink" Target="https://podminky.urs.cz/item/CS_URS_2024_01/764314612" TargetMode="External"/><Relationship Id="rId79" Type="http://schemas.openxmlformats.org/officeDocument/2006/relationships/hyperlink" Target="https://podminky.urs.cz/item/CS_URS_2024_01/998764101" TargetMode="External"/><Relationship Id="rId102" Type="http://schemas.openxmlformats.org/officeDocument/2006/relationships/hyperlink" Target="https://podminky.urs.cz/item/CS_URS_2024_01/784211001" TargetMode="External"/><Relationship Id="rId5" Type="http://schemas.openxmlformats.org/officeDocument/2006/relationships/hyperlink" Target="https://podminky.urs.cz/item/CS_URS_2024_01/162751119" TargetMode="External"/><Relationship Id="rId90" Type="http://schemas.openxmlformats.org/officeDocument/2006/relationships/hyperlink" Target="https://podminky.urs.cz/item/CS_URS_2024_01/998771101" TargetMode="External"/><Relationship Id="rId95" Type="http://schemas.openxmlformats.org/officeDocument/2006/relationships/hyperlink" Target="https://podminky.urs.cz/item/CS_URS_2024_01/998776101" TargetMode="External"/><Relationship Id="rId22" Type="http://schemas.openxmlformats.org/officeDocument/2006/relationships/hyperlink" Target="https://podminky.urs.cz/item/CS_URS_2024_01/634112113" TargetMode="External"/><Relationship Id="rId27" Type="http://schemas.openxmlformats.org/officeDocument/2006/relationships/hyperlink" Target="https://podminky.urs.cz/item/CS_URS_2024_01/941311811" TargetMode="External"/><Relationship Id="rId43" Type="http://schemas.openxmlformats.org/officeDocument/2006/relationships/hyperlink" Target="https://podminky.urs.cz/item/CS_URS_2024_01/713131242" TargetMode="External"/><Relationship Id="rId48" Type="http://schemas.openxmlformats.org/officeDocument/2006/relationships/hyperlink" Target="https://podminky.urs.cz/item/CS_URS_2024_01/713311111" TargetMode="External"/><Relationship Id="rId64" Type="http://schemas.openxmlformats.org/officeDocument/2006/relationships/hyperlink" Target="https://podminky.urs.cz/item/CS_URS_2024_01/763131481" TargetMode="External"/><Relationship Id="rId69" Type="http://schemas.openxmlformats.org/officeDocument/2006/relationships/hyperlink" Target="https://podminky.urs.cz/item/CS_URS_2024_01/764011419" TargetMode="External"/><Relationship Id="rId80" Type="http://schemas.openxmlformats.org/officeDocument/2006/relationships/hyperlink" Target="https://podminky.urs.cz/item/CS_URS_2024_01/765191001" TargetMode="External"/><Relationship Id="rId85" Type="http://schemas.openxmlformats.org/officeDocument/2006/relationships/hyperlink" Target="https://podminky.urs.cz/item/CS_URS_2024_01/766694116" TargetMode="External"/><Relationship Id="rId12" Type="http://schemas.openxmlformats.org/officeDocument/2006/relationships/hyperlink" Target="https://podminky.urs.cz/item/CS_URS_2024_01/273351121" TargetMode="External"/><Relationship Id="rId17" Type="http://schemas.openxmlformats.org/officeDocument/2006/relationships/hyperlink" Target="https://podminky.urs.cz/item/CS_URS_2024_01/279113154" TargetMode="External"/><Relationship Id="rId33" Type="http://schemas.openxmlformats.org/officeDocument/2006/relationships/hyperlink" Target="https://podminky.urs.cz/item/CS_URS_2024_01/711142559" TargetMode="External"/><Relationship Id="rId38" Type="http://schemas.openxmlformats.org/officeDocument/2006/relationships/hyperlink" Target="https://podminky.urs.cz/item/CS_URS_2024_01/998712101" TargetMode="External"/><Relationship Id="rId59" Type="http://schemas.openxmlformats.org/officeDocument/2006/relationships/hyperlink" Target="https://podminky.urs.cz/item/CS_URS_2024_01/762429001" TargetMode="External"/><Relationship Id="rId103" Type="http://schemas.openxmlformats.org/officeDocument/2006/relationships/hyperlink" Target="https://podminky.urs.cz/item/CS_URS_2024_01/012002000" TargetMode="External"/><Relationship Id="rId20" Type="http://schemas.openxmlformats.org/officeDocument/2006/relationships/hyperlink" Target="https://podminky.urs.cz/item/CS_URS_2024_01/622531032" TargetMode="External"/><Relationship Id="rId41" Type="http://schemas.openxmlformats.org/officeDocument/2006/relationships/hyperlink" Target="https://podminky.urs.cz/item/CS_URS_2024_01/713123211" TargetMode="External"/><Relationship Id="rId54" Type="http://schemas.openxmlformats.org/officeDocument/2006/relationships/hyperlink" Target="https://podminky.urs.cz/item/CS_URS_2024_01/762342214" TargetMode="External"/><Relationship Id="rId62" Type="http://schemas.openxmlformats.org/officeDocument/2006/relationships/hyperlink" Target="https://podminky.urs.cz/item/CS_URS_2024_01/763131411" TargetMode="External"/><Relationship Id="rId70" Type="http://schemas.openxmlformats.org/officeDocument/2006/relationships/hyperlink" Target="https://podminky.urs.cz/item/CS_URS_2024_01/764111651" TargetMode="External"/><Relationship Id="rId75" Type="http://schemas.openxmlformats.org/officeDocument/2006/relationships/hyperlink" Target="https://podminky.urs.cz/item/CS_URS_2024_01/764315625" TargetMode="External"/><Relationship Id="rId83" Type="http://schemas.openxmlformats.org/officeDocument/2006/relationships/hyperlink" Target="https://podminky.urs.cz/item/CS_URS_2024_01/766660172" TargetMode="External"/><Relationship Id="rId88" Type="http://schemas.openxmlformats.org/officeDocument/2006/relationships/hyperlink" Target="https://podminky.urs.cz/item/CS_URS_2024_01/771574419" TargetMode="External"/><Relationship Id="rId91" Type="http://schemas.openxmlformats.org/officeDocument/2006/relationships/hyperlink" Target="https://podminky.urs.cz/item/CS_URS_2024_01/776211111" TargetMode="External"/><Relationship Id="rId96" Type="http://schemas.openxmlformats.org/officeDocument/2006/relationships/hyperlink" Target="https://podminky.urs.cz/item/CS_URS_2024_01/781121011" TargetMode="External"/><Relationship Id="rId1" Type="http://schemas.openxmlformats.org/officeDocument/2006/relationships/hyperlink" Target="https://podminky.urs.cz/item/CS_URS_2024_01/121151103" TargetMode="External"/><Relationship Id="rId6" Type="http://schemas.openxmlformats.org/officeDocument/2006/relationships/hyperlink" Target="https://podminky.urs.cz/item/CS_URS_2024_01/167151101" TargetMode="External"/><Relationship Id="rId15" Type="http://schemas.openxmlformats.org/officeDocument/2006/relationships/hyperlink" Target="https://podminky.urs.cz/item/CS_URS_2024_01/274322511" TargetMode="External"/><Relationship Id="rId23" Type="http://schemas.openxmlformats.org/officeDocument/2006/relationships/hyperlink" Target="https://podminky.urs.cz/item/CS_URS_2024_01/637211111" TargetMode="External"/><Relationship Id="rId28" Type="http://schemas.openxmlformats.org/officeDocument/2006/relationships/hyperlink" Target="https://podminky.urs.cz/item/CS_URS_2024_01/949101111" TargetMode="External"/><Relationship Id="rId36" Type="http://schemas.openxmlformats.org/officeDocument/2006/relationships/hyperlink" Target="https://podminky.urs.cz/item/CS_URS_2024_01/712461705" TargetMode="External"/><Relationship Id="rId49" Type="http://schemas.openxmlformats.org/officeDocument/2006/relationships/hyperlink" Target="https://podminky.urs.cz/item/CS_URS_2024_01/998713101" TargetMode="External"/><Relationship Id="rId57" Type="http://schemas.openxmlformats.org/officeDocument/2006/relationships/hyperlink" Target="https://podminky.urs.cz/item/CS_URS_2024_01/762421022" TargetMode="External"/><Relationship Id="rId106" Type="http://schemas.openxmlformats.org/officeDocument/2006/relationships/drawing" Target="../drawings/drawing2.xml"/><Relationship Id="rId10" Type="http://schemas.openxmlformats.org/officeDocument/2006/relationships/hyperlink" Target="https://podminky.urs.cz/item/CS_URS_2024_01/271562211" TargetMode="External"/><Relationship Id="rId31" Type="http://schemas.openxmlformats.org/officeDocument/2006/relationships/hyperlink" Target="https://podminky.urs.cz/item/CS_URS_2024_01/711112001" TargetMode="External"/><Relationship Id="rId44" Type="http://schemas.openxmlformats.org/officeDocument/2006/relationships/hyperlink" Target="https://podminky.urs.cz/item/CS_URS_2024_01/713141111" TargetMode="External"/><Relationship Id="rId52" Type="http://schemas.openxmlformats.org/officeDocument/2006/relationships/hyperlink" Target="https://podminky.urs.cz/item/CS_URS_2024_01/762332134" TargetMode="External"/><Relationship Id="rId60" Type="http://schemas.openxmlformats.org/officeDocument/2006/relationships/hyperlink" Target="https://podminky.urs.cz/item/CS_URS_2024_01/762495000" TargetMode="External"/><Relationship Id="rId65" Type="http://schemas.openxmlformats.org/officeDocument/2006/relationships/hyperlink" Target="https://podminky.urs.cz/item/CS_URS_2024_01/763131714" TargetMode="External"/><Relationship Id="rId73" Type="http://schemas.openxmlformats.org/officeDocument/2006/relationships/hyperlink" Target="https://podminky.urs.cz/item/CS_URS_2024_01/764216602" TargetMode="External"/><Relationship Id="rId78" Type="http://schemas.openxmlformats.org/officeDocument/2006/relationships/hyperlink" Target="https://podminky.urs.cz/item/CS_URS_2024_01/764518622" TargetMode="External"/><Relationship Id="rId81" Type="http://schemas.openxmlformats.org/officeDocument/2006/relationships/hyperlink" Target="https://podminky.urs.cz/item/CS_URS_2024_01/998765101" TargetMode="External"/><Relationship Id="rId86" Type="http://schemas.openxmlformats.org/officeDocument/2006/relationships/hyperlink" Target="https://podminky.urs.cz/item/CS_URS_2024_01/998766101" TargetMode="External"/><Relationship Id="rId94" Type="http://schemas.openxmlformats.org/officeDocument/2006/relationships/hyperlink" Target="https://podminky.urs.cz/item/CS_URS_2024_01/776421312" TargetMode="External"/><Relationship Id="rId99" Type="http://schemas.openxmlformats.org/officeDocument/2006/relationships/hyperlink" Target="https://podminky.urs.cz/item/CS_URS_2024_01/781492251" TargetMode="External"/><Relationship Id="rId101" Type="http://schemas.openxmlformats.org/officeDocument/2006/relationships/hyperlink" Target="https://podminky.urs.cz/item/CS_URS_2024_01/998781101" TargetMode="External"/><Relationship Id="rId4" Type="http://schemas.openxmlformats.org/officeDocument/2006/relationships/hyperlink" Target="https://podminky.urs.cz/item/CS_URS_2024_01/162251102" TargetMode="External"/><Relationship Id="rId9" Type="http://schemas.openxmlformats.org/officeDocument/2006/relationships/hyperlink" Target="https://podminky.urs.cz/item/CS_URS_2024_01/271532212" TargetMode="External"/><Relationship Id="rId13" Type="http://schemas.openxmlformats.org/officeDocument/2006/relationships/hyperlink" Target="https://podminky.urs.cz/item/CS_URS_2024_01/273351122" TargetMode="External"/><Relationship Id="rId18" Type="http://schemas.openxmlformats.org/officeDocument/2006/relationships/hyperlink" Target="https://podminky.urs.cz/item/CS_URS_2024_01/622151031" TargetMode="External"/><Relationship Id="rId39" Type="http://schemas.openxmlformats.org/officeDocument/2006/relationships/hyperlink" Target="https://podminky.urs.cz/item/CS_URS_2024_01/713111121" TargetMode="External"/><Relationship Id="rId34" Type="http://schemas.openxmlformats.org/officeDocument/2006/relationships/hyperlink" Target="https://podminky.urs.cz/item/CS_URS_2024_01/998711101" TargetMode="External"/><Relationship Id="rId50" Type="http://schemas.openxmlformats.org/officeDocument/2006/relationships/hyperlink" Target="https://podminky.urs.cz/item/CS_URS_2024_01/722259115" TargetMode="External"/><Relationship Id="rId55" Type="http://schemas.openxmlformats.org/officeDocument/2006/relationships/hyperlink" Target="https://podminky.urs.cz/item/CS_URS_2024_01/762342511" TargetMode="External"/><Relationship Id="rId76" Type="http://schemas.openxmlformats.org/officeDocument/2006/relationships/hyperlink" Target="https://podminky.urs.cz/item/CS_URS_2024_01/764511602" TargetMode="External"/><Relationship Id="rId97" Type="http://schemas.openxmlformats.org/officeDocument/2006/relationships/hyperlink" Target="https://podminky.urs.cz/item/CS_URS_2024_01/781131112" TargetMode="External"/><Relationship Id="rId104" Type="http://schemas.openxmlformats.org/officeDocument/2006/relationships/hyperlink" Target="https://podminky.urs.cz/item/CS_URS_2024_01/030001000" TargetMode="External"/><Relationship Id="rId7" Type="http://schemas.openxmlformats.org/officeDocument/2006/relationships/hyperlink" Target="https://podminky.urs.cz/item/CS_URS_2024_01/171201231" TargetMode="External"/><Relationship Id="rId71" Type="http://schemas.openxmlformats.org/officeDocument/2006/relationships/hyperlink" Target="https://podminky.urs.cz/item/CS_URS_2024_01/764211605" TargetMode="External"/><Relationship Id="rId92" Type="http://schemas.openxmlformats.org/officeDocument/2006/relationships/hyperlink" Target="https://podminky.urs.cz/item/CS_URS_2024_01/776241111" TargetMode="External"/><Relationship Id="rId2" Type="http://schemas.openxmlformats.org/officeDocument/2006/relationships/hyperlink" Target="https://podminky.urs.cz/item/CS_URS_2024_01/131251104" TargetMode="External"/><Relationship Id="rId29" Type="http://schemas.openxmlformats.org/officeDocument/2006/relationships/hyperlink" Target="https://podminky.urs.cz/item/CS_URS_2024_01/998011001" TargetMode="External"/><Relationship Id="rId24" Type="http://schemas.openxmlformats.org/officeDocument/2006/relationships/hyperlink" Target="https://podminky.urs.cz/item/CS_URS_2024_01/941311111" TargetMode="External"/><Relationship Id="rId40" Type="http://schemas.openxmlformats.org/officeDocument/2006/relationships/hyperlink" Target="https://podminky.urs.cz/item/CS_URS_2024_01/713123111" TargetMode="External"/><Relationship Id="rId45" Type="http://schemas.openxmlformats.org/officeDocument/2006/relationships/hyperlink" Target="https://podminky.urs.cz/item/CS_URS_2024_01/713141331" TargetMode="External"/><Relationship Id="rId66" Type="http://schemas.openxmlformats.org/officeDocument/2006/relationships/hyperlink" Target="https://podminky.urs.cz/item/CS_URS_2024_01/763131751" TargetMode="External"/><Relationship Id="rId87" Type="http://schemas.openxmlformats.org/officeDocument/2006/relationships/hyperlink" Target="https://podminky.urs.cz/item/CS_URS_2024_01/771474112" TargetMode="External"/><Relationship Id="rId61" Type="http://schemas.openxmlformats.org/officeDocument/2006/relationships/hyperlink" Target="https://podminky.urs.cz/item/CS_URS_2024_01/998762101" TargetMode="External"/><Relationship Id="rId82" Type="http://schemas.openxmlformats.org/officeDocument/2006/relationships/hyperlink" Target="https://podminky.urs.cz/item/CS_URS_2024_01/766660171" TargetMode="External"/><Relationship Id="rId19" Type="http://schemas.openxmlformats.org/officeDocument/2006/relationships/hyperlink" Target="https://podminky.urs.cz/item/CS_URS_2024_01/622211035" TargetMode="External"/><Relationship Id="rId14" Type="http://schemas.openxmlformats.org/officeDocument/2006/relationships/hyperlink" Target="https://podminky.urs.cz/item/CS_URS_2024_01/273361821" TargetMode="External"/><Relationship Id="rId30" Type="http://schemas.openxmlformats.org/officeDocument/2006/relationships/hyperlink" Target="https://podminky.urs.cz/item/CS_URS_2024_01/711111001" TargetMode="External"/><Relationship Id="rId35" Type="http://schemas.openxmlformats.org/officeDocument/2006/relationships/hyperlink" Target="https://podminky.urs.cz/item/CS_URS_2024_01/712431111" TargetMode="External"/><Relationship Id="rId56" Type="http://schemas.openxmlformats.org/officeDocument/2006/relationships/hyperlink" Target="https://podminky.urs.cz/item/CS_URS_2024_01/762395000" TargetMode="External"/><Relationship Id="rId77" Type="http://schemas.openxmlformats.org/officeDocument/2006/relationships/hyperlink" Target="https://podminky.urs.cz/item/CS_URS_2024_01/764511642" TargetMode="External"/><Relationship Id="rId100" Type="http://schemas.openxmlformats.org/officeDocument/2006/relationships/hyperlink" Target="https://podminky.urs.cz/item/CS_URS_2024_01/781495115" TargetMode="External"/><Relationship Id="rId105" Type="http://schemas.openxmlformats.org/officeDocument/2006/relationships/hyperlink" Target="https://podminky.urs.cz/item/CS_URS_2024_01/090001000" TargetMode="External"/><Relationship Id="rId8" Type="http://schemas.openxmlformats.org/officeDocument/2006/relationships/hyperlink" Target="https://podminky.urs.cz/item/CS_URS_2024_01/174151101" TargetMode="External"/><Relationship Id="rId51" Type="http://schemas.openxmlformats.org/officeDocument/2006/relationships/hyperlink" Target="https://podminky.urs.cz/item/CS_URS_2024_01/762083121" TargetMode="External"/><Relationship Id="rId72" Type="http://schemas.openxmlformats.org/officeDocument/2006/relationships/hyperlink" Target="https://podminky.urs.cz/item/CS_URS_2024_01/764212635" TargetMode="External"/><Relationship Id="rId93" Type="http://schemas.openxmlformats.org/officeDocument/2006/relationships/hyperlink" Target="https://podminky.urs.cz/item/CS_URS_2024_01/776411111" TargetMode="External"/><Relationship Id="rId98" Type="http://schemas.openxmlformats.org/officeDocument/2006/relationships/hyperlink" Target="https://podminky.urs.cz/item/CS_URS_2024_01/781472219" TargetMode="External"/><Relationship Id="rId3" Type="http://schemas.openxmlformats.org/officeDocument/2006/relationships/hyperlink" Target="https://podminky.urs.cz/item/CS_URS_2024_01/132251101" TargetMode="External"/><Relationship Id="rId25" Type="http://schemas.openxmlformats.org/officeDocument/2006/relationships/hyperlink" Target="https://podminky.urs.cz/item/CS_URS_2024_01/941311211" TargetMode="External"/><Relationship Id="rId46" Type="http://schemas.openxmlformats.org/officeDocument/2006/relationships/hyperlink" Target="https://podminky.urs.cz/item/CS_URS_2024_01/713151131" TargetMode="External"/><Relationship Id="rId67" Type="http://schemas.openxmlformats.org/officeDocument/2006/relationships/hyperlink" Target="https://podminky.urs.cz/item/CS_URS_2024_01/763164521"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8" Type="http://schemas.openxmlformats.org/officeDocument/2006/relationships/hyperlink" Target="https://podminky.urs.cz/item/CS_URS_2024_01/733%20222%20302" TargetMode="External"/><Relationship Id="rId13" Type="http://schemas.openxmlformats.org/officeDocument/2006/relationships/hyperlink" Target="https://podminky.urs.cz/item/CS_URS_2024_01/733%20811%20242" TargetMode="External"/><Relationship Id="rId18" Type="http://schemas.openxmlformats.org/officeDocument/2006/relationships/hyperlink" Target="https://podminky.urs.cz/item/CS_URS_2024_01/734%20211%20118" TargetMode="External"/><Relationship Id="rId26" Type="http://schemas.openxmlformats.org/officeDocument/2006/relationships/hyperlink" Target="https://podminky.urs.cz/item/CS_URS_2024_01/735%20152%20656" TargetMode="External"/><Relationship Id="rId3" Type="http://schemas.openxmlformats.org/officeDocument/2006/relationships/hyperlink" Target="https://podminky.urs.cz/item/CS_URS_2024_01/751%20614%20130" TargetMode="External"/><Relationship Id="rId21" Type="http://schemas.openxmlformats.org/officeDocument/2006/relationships/hyperlink" Target="https://podminky.urs.cz/item/CS_URS_2024_01/734%20261%20402" TargetMode="External"/><Relationship Id="rId7" Type="http://schemas.openxmlformats.org/officeDocument/2006/relationships/hyperlink" Target="https://podminky.urs.cz/item/CS_URS_2024_01/998%20731%20211" TargetMode="External"/><Relationship Id="rId12" Type="http://schemas.openxmlformats.org/officeDocument/2006/relationships/hyperlink" Target="https://podminky.urs.cz/item/CS_URS_2024_01/733%20811%20221" TargetMode="External"/><Relationship Id="rId17" Type="http://schemas.openxmlformats.org/officeDocument/2006/relationships/hyperlink" Target="https://podminky.urs.cz/item/CS_URS_2024_01/734%20291%20123" TargetMode="External"/><Relationship Id="rId25" Type="http://schemas.openxmlformats.org/officeDocument/2006/relationships/hyperlink" Target="https://podminky.urs.cz/item/CS_URS_2024_01/735%20152%20559" TargetMode="External"/><Relationship Id="rId2" Type="http://schemas.openxmlformats.org/officeDocument/2006/relationships/hyperlink" Target="https://podminky.urs.cz/item/CS_URS_2024_01/732%20522%20132" TargetMode="External"/><Relationship Id="rId16" Type="http://schemas.openxmlformats.org/officeDocument/2006/relationships/hyperlink" Target="https://podminky.urs.cz/item/CS_URS_2024_01/734%20209%20115" TargetMode="External"/><Relationship Id="rId20" Type="http://schemas.openxmlformats.org/officeDocument/2006/relationships/hyperlink" Target="https://podminky.urs.cz/item/CS_URS_2024_01/734%20411%20101" TargetMode="External"/><Relationship Id="rId29" Type="http://schemas.openxmlformats.org/officeDocument/2006/relationships/hyperlink" Target="https://podminky.urs.cz/item/CS_URS_2024_01/735%20152%20693" TargetMode="External"/><Relationship Id="rId1" Type="http://schemas.openxmlformats.org/officeDocument/2006/relationships/hyperlink" Target="https://podminky.urs.cz/item/CS_URS_2024_01/732%20522%20117" TargetMode="External"/><Relationship Id="rId6" Type="http://schemas.openxmlformats.org/officeDocument/2006/relationships/hyperlink" Target="https://podminky.urs.cz/item/CS_URS_2024_01/734%20209%20115" TargetMode="External"/><Relationship Id="rId11" Type="http://schemas.openxmlformats.org/officeDocument/2006/relationships/hyperlink" Target="https://podminky.urs.cz/item/CS_URS_2024_01/733%20222%20305" TargetMode="External"/><Relationship Id="rId24" Type="http://schemas.openxmlformats.org/officeDocument/2006/relationships/hyperlink" Target="https://podminky.urs.cz/item/CS_URS_2024_01/735%20152%20556" TargetMode="External"/><Relationship Id="rId5" Type="http://schemas.openxmlformats.org/officeDocument/2006/relationships/hyperlink" Target="https://podminky.urs.cz/item/CS_URS_2024_01/732%20519%20612" TargetMode="External"/><Relationship Id="rId15" Type="http://schemas.openxmlformats.org/officeDocument/2006/relationships/hyperlink" Target="https://podminky.urs.cz/item/CS_URS_2024_01/998%20733%20201" TargetMode="External"/><Relationship Id="rId23" Type="http://schemas.openxmlformats.org/officeDocument/2006/relationships/hyperlink" Target="https://podminky.urs.cz/item/CS_URS_2024_01/998%20734%20201" TargetMode="External"/><Relationship Id="rId28" Type="http://schemas.openxmlformats.org/officeDocument/2006/relationships/hyperlink" Target="https://podminky.urs.cz/item/CS_URS_2024_01/735%20152%20659" TargetMode="External"/><Relationship Id="rId10" Type="http://schemas.openxmlformats.org/officeDocument/2006/relationships/hyperlink" Target="https://podminky.urs.cz/item/CS_URS_2024_01/733%20222%20304" TargetMode="External"/><Relationship Id="rId19" Type="http://schemas.openxmlformats.org/officeDocument/2006/relationships/hyperlink" Target="https://podminky.urs.cz/item/CS_URS_2024_01/734%20209%20114" TargetMode="External"/><Relationship Id="rId31" Type="http://schemas.openxmlformats.org/officeDocument/2006/relationships/drawing" Target="../drawings/drawing4.xml"/><Relationship Id="rId4" Type="http://schemas.openxmlformats.org/officeDocument/2006/relationships/hyperlink" Target="https://podminky.urs.cz/item/CS_URS_2024_01/732%20523%20101" TargetMode="External"/><Relationship Id="rId9" Type="http://schemas.openxmlformats.org/officeDocument/2006/relationships/hyperlink" Target="https://podminky.urs.cz/item/CS_URS_2024_01/733%20222%20303" TargetMode="External"/><Relationship Id="rId14" Type="http://schemas.openxmlformats.org/officeDocument/2006/relationships/hyperlink" Target="https://podminky.urs.cz/item/CS_URS_2024_01/733291101" TargetMode="External"/><Relationship Id="rId22" Type="http://schemas.openxmlformats.org/officeDocument/2006/relationships/hyperlink" Target="https://podminky.urs.cz/item/CS_URS_2024_01/734%20221%20682" TargetMode="External"/><Relationship Id="rId27" Type="http://schemas.openxmlformats.org/officeDocument/2006/relationships/hyperlink" Target="https://podminky.urs.cz/item/CS_URS_2024_01/735%20152%20658" TargetMode="External"/><Relationship Id="rId30" Type="http://schemas.openxmlformats.org/officeDocument/2006/relationships/hyperlink" Target="https://podminky.urs.cz/item/CS_URS_2024_01/998%20735%20201"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podminky.urs.cz/item/CS_URS_2024_01/751322012" TargetMode="External"/><Relationship Id="rId13" Type="http://schemas.openxmlformats.org/officeDocument/2006/relationships/hyperlink" Target="https://podminky.urs.cz/item/CS_URS_2024_01/751510042" TargetMode="External"/><Relationship Id="rId18" Type="http://schemas.openxmlformats.org/officeDocument/2006/relationships/hyperlink" Target="https://podminky.urs.cz/item/CS_URS_2024_01/998751201" TargetMode="External"/><Relationship Id="rId3" Type="http://schemas.openxmlformats.org/officeDocument/2006/relationships/hyperlink" Target="https://podminky.urs.cz/item/CS_URS_2024_01/998751211" TargetMode="External"/><Relationship Id="rId21" Type="http://schemas.openxmlformats.org/officeDocument/2006/relationships/drawing" Target="../drawings/drawing5.xml"/><Relationship Id="rId7" Type="http://schemas.openxmlformats.org/officeDocument/2006/relationships/hyperlink" Target="https://podminky.urs.cz/item/CS_URS_2024_01/751322011" TargetMode="External"/><Relationship Id="rId12" Type="http://schemas.openxmlformats.org/officeDocument/2006/relationships/hyperlink" Target="https://podminky.urs.cz/item/CS_URS_2024_01/751510041" TargetMode="External"/><Relationship Id="rId17" Type="http://schemas.openxmlformats.org/officeDocument/2006/relationships/hyperlink" Target="https://podminky.urs.cz/item/CS_URS_2024_01/751%20398%20163" TargetMode="External"/><Relationship Id="rId2" Type="http://schemas.openxmlformats.org/officeDocument/2006/relationships/hyperlink" Target="https://podminky.urs.cz/item/CS_URS_2024_01/751611164" TargetMode="External"/><Relationship Id="rId16" Type="http://schemas.openxmlformats.org/officeDocument/2006/relationships/hyperlink" Target="https://podminky.urs.cz/item/CS_URS_2024_01/751%20398%20153" TargetMode="External"/><Relationship Id="rId20" Type="http://schemas.openxmlformats.org/officeDocument/2006/relationships/hyperlink" Target="https://podminky.urs.cz/item/CS_URS_2024_01/998713203" TargetMode="External"/><Relationship Id="rId1" Type="http://schemas.openxmlformats.org/officeDocument/2006/relationships/hyperlink" Target="https://podminky.urs.cz/item/CS_URS_2024_01/751122092" TargetMode="External"/><Relationship Id="rId6" Type="http://schemas.openxmlformats.org/officeDocument/2006/relationships/hyperlink" Target="https://podminky.urs.cz/item/CS_URS_2024_01/751398021" TargetMode="External"/><Relationship Id="rId11" Type="http://schemas.openxmlformats.org/officeDocument/2006/relationships/hyperlink" Target="https://podminky.urs.cz/item/CS_URS_2024_01/998751211.1" TargetMode="External"/><Relationship Id="rId5" Type="http://schemas.openxmlformats.org/officeDocument/2006/relationships/hyperlink" Target="https://podminky.urs.cz/item/CS_URS_2024_01/751514662" TargetMode="External"/><Relationship Id="rId15" Type="http://schemas.openxmlformats.org/officeDocument/2006/relationships/hyperlink" Target="https://podminky.urs.cz/item/CS_URS_2024_01/751572141" TargetMode="External"/><Relationship Id="rId10" Type="http://schemas.openxmlformats.org/officeDocument/2006/relationships/hyperlink" Target="https://podminky.urs.cz/item/CS_URS_2024_01/751691111" TargetMode="External"/><Relationship Id="rId19" Type="http://schemas.openxmlformats.org/officeDocument/2006/relationships/hyperlink" Target="https://podminky.urs.cz/item/CS_URS_2024_01/713411141" TargetMode="External"/><Relationship Id="rId4" Type="http://schemas.openxmlformats.org/officeDocument/2006/relationships/hyperlink" Target="https://podminky.urs.cz/item/CS_URS_2024_01/HZS3212" TargetMode="External"/><Relationship Id="rId9" Type="http://schemas.openxmlformats.org/officeDocument/2006/relationships/hyperlink" Target="https://podminky.urs.cz/item/CS_URS_2024_01/751514777" TargetMode="External"/><Relationship Id="rId14" Type="http://schemas.openxmlformats.org/officeDocument/2006/relationships/hyperlink" Target="https://podminky.urs.cz/item/CS_URS_2024_01/751510044"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6" Type="http://schemas.openxmlformats.org/officeDocument/2006/relationships/hyperlink" Target="https://podminky.urs.cz/item/CS_URS_2024_01/968082022" TargetMode="External"/><Relationship Id="rId21" Type="http://schemas.openxmlformats.org/officeDocument/2006/relationships/hyperlink" Target="https://podminky.urs.cz/item/CS_URS_2024_01/965049111" TargetMode="External"/><Relationship Id="rId42" Type="http://schemas.openxmlformats.org/officeDocument/2006/relationships/hyperlink" Target="https://podminky.urs.cz/item/CS_URS_2024_01/725122813" TargetMode="External"/><Relationship Id="rId47" Type="http://schemas.openxmlformats.org/officeDocument/2006/relationships/hyperlink" Target="https://podminky.urs.cz/item/CS_URS_2024_01/766211611" TargetMode="External"/><Relationship Id="rId63" Type="http://schemas.openxmlformats.org/officeDocument/2006/relationships/hyperlink" Target="https://podminky.urs.cz/item/CS_URS_2024_01/781472219" TargetMode="External"/><Relationship Id="rId68" Type="http://schemas.openxmlformats.org/officeDocument/2006/relationships/hyperlink" Target="https://podminky.urs.cz/item/CS_URS_2024_01/784211001" TargetMode="External"/><Relationship Id="rId7" Type="http://schemas.openxmlformats.org/officeDocument/2006/relationships/hyperlink" Target="https://podminky.urs.cz/item/CS_URS_2024_01/317168011" TargetMode="External"/><Relationship Id="rId71" Type="http://schemas.openxmlformats.org/officeDocument/2006/relationships/drawing" Target="../drawings/drawing7.xml"/><Relationship Id="rId2" Type="http://schemas.openxmlformats.org/officeDocument/2006/relationships/hyperlink" Target="https://podminky.urs.cz/item/CS_URS_2024_01/174111102" TargetMode="External"/><Relationship Id="rId16" Type="http://schemas.openxmlformats.org/officeDocument/2006/relationships/hyperlink" Target="https://podminky.urs.cz/item/CS_URS_2024_01/642942111" TargetMode="External"/><Relationship Id="rId29" Type="http://schemas.openxmlformats.org/officeDocument/2006/relationships/hyperlink" Target="https://podminky.urs.cz/item/CS_URS_2024_01/974032664" TargetMode="External"/><Relationship Id="rId11" Type="http://schemas.openxmlformats.org/officeDocument/2006/relationships/hyperlink" Target="https://podminky.urs.cz/item/CS_URS_2024_01/342244111" TargetMode="External"/><Relationship Id="rId24" Type="http://schemas.openxmlformats.org/officeDocument/2006/relationships/hyperlink" Target="https://podminky.urs.cz/item/CS_URS_2024_01/968072455" TargetMode="External"/><Relationship Id="rId32" Type="http://schemas.openxmlformats.org/officeDocument/2006/relationships/hyperlink" Target="https://podminky.urs.cz/item/CS_URS_2024_01/997013111" TargetMode="External"/><Relationship Id="rId37" Type="http://schemas.openxmlformats.org/officeDocument/2006/relationships/hyperlink" Target="https://podminky.urs.cz/item/CS_URS_2024_01/711111001" TargetMode="External"/><Relationship Id="rId40" Type="http://schemas.openxmlformats.org/officeDocument/2006/relationships/hyperlink" Target="https://podminky.urs.cz/item/CS_URS_2024_01/711142559" TargetMode="External"/><Relationship Id="rId45" Type="http://schemas.openxmlformats.org/officeDocument/2006/relationships/hyperlink" Target="https://podminky.urs.cz/item/CS_URS_2024_01/998763301" TargetMode="External"/><Relationship Id="rId53" Type="http://schemas.openxmlformats.org/officeDocument/2006/relationships/hyperlink" Target="https://podminky.urs.cz/item/CS_URS_2024_01/771121011" TargetMode="External"/><Relationship Id="rId58" Type="http://schemas.openxmlformats.org/officeDocument/2006/relationships/hyperlink" Target="https://podminky.urs.cz/item/CS_URS_2024_01/776121112" TargetMode="External"/><Relationship Id="rId66" Type="http://schemas.openxmlformats.org/officeDocument/2006/relationships/hyperlink" Target="https://podminky.urs.cz/item/CS_URS_2024_01/783314101" TargetMode="External"/><Relationship Id="rId5" Type="http://schemas.openxmlformats.org/officeDocument/2006/relationships/hyperlink" Target="https://podminky.urs.cz/item/CS_URS_2024_01/310231015" TargetMode="External"/><Relationship Id="rId61" Type="http://schemas.openxmlformats.org/officeDocument/2006/relationships/hyperlink" Target="https://podminky.urs.cz/item/CS_URS_2024_01/998776101" TargetMode="External"/><Relationship Id="rId19" Type="http://schemas.openxmlformats.org/officeDocument/2006/relationships/hyperlink" Target="https://podminky.urs.cz/item/CS_URS_2024_01/962031013" TargetMode="External"/><Relationship Id="rId14" Type="http://schemas.openxmlformats.org/officeDocument/2006/relationships/hyperlink" Target="https://podminky.urs.cz/item/CS_URS_2024_01/612325422" TargetMode="External"/><Relationship Id="rId22" Type="http://schemas.openxmlformats.org/officeDocument/2006/relationships/hyperlink" Target="https://podminky.urs.cz/item/CS_URS_2024_01/965081213" TargetMode="External"/><Relationship Id="rId27" Type="http://schemas.openxmlformats.org/officeDocument/2006/relationships/hyperlink" Target="https://podminky.urs.cz/item/CS_URS_2024_01/971038531" TargetMode="External"/><Relationship Id="rId30" Type="http://schemas.openxmlformats.org/officeDocument/2006/relationships/hyperlink" Target="https://podminky.urs.cz/item/CS_URS_2024_01/977151123" TargetMode="External"/><Relationship Id="rId35" Type="http://schemas.openxmlformats.org/officeDocument/2006/relationships/hyperlink" Target="https://podminky.urs.cz/item/CS_URS_2024_01/997013863" TargetMode="External"/><Relationship Id="rId43" Type="http://schemas.openxmlformats.org/officeDocument/2006/relationships/hyperlink" Target="https://podminky.urs.cz/item/CS_URS_2024_01/763131421" TargetMode="External"/><Relationship Id="rId48" Type="http://schemas.openxmlformats.org/officeDocument/2006/relationships/hyperlink" Target="https://podminky.urs.cz/item/CS_URS_2024_01/766660001" TargetMode="External"/><Relationship Id="rId56" Type="http://schemas.openxmlformats.org/officeDocument/2006/relationships/hyperlink" Target="https://podminky.urs.cz/item/CS_URS_2024_01/998771101" TargetMode="External"/><Relationship Id="rId64" Type="http://schemas.openxmlformats.org/officeDocument/2006/relationships/hyperlink" Target="https://podminky.urs.cz/item/CS_URS_2024_01/998781101" TargetMode="External"/><Relationship Id="rId69" Type="http://schemas.openxmlformats.org/officeDocument/2006/relationships/hyperlink" Target="https://podminky.urs.cz/item/CS_URS_2024_01/030001000" TargetMode="External"/><Relationship Id="rId8" Type="http://schemas.openxmlformats.org/officeDocument/2006/relationships/hyperlink" Target="https://podminky.urs.cz/item/CS_URS_2024_01/317168012" TargetMode="External"/><Relationship Id="rId51" Type="http://schemas.openxmlformats.org/officeDocument/2006/relationships/hyperlink" Target="https://podminky.urs.cz/item/CS_URS_2024_01/766691811" TargetMode="External"/><Relationship Id="rId3" Type="http://schemas.openxmlformats.org/officeDocument/2006/relationships/hyperlink" Target="https://podminky.urs.cz/item/CS_URS_2024_01/273321411" TargetMode="External"/><Relationship Id="rId12" Type="http://schemas.openxmlformats.org/officeDocument/2006/relationships/hyperlink" Target="https://podminky.urs.cz/item/CS_URS_2024_01/611325421" TargetMode="External"/><Relationship Id="rId17" Type="http://schemas.openxmlformats.org/officeDocument/2006/relationships/hyperlink" Target="https://podminky.urs.cz/item/CS_URS_2024_01/642945111" TargetMode="External"/><Relationship Id="rId25" Type="http://schemas.openxmlformats.org/officeDocument/2006/relationships/hyperlink" Target="https://podminky.urs.cz/item/CS_URS_2024_01/968082017" TargetMode="External"/><Relationship Id="rId33" Type="http://schemas.openxmlformats.org/officeDocument/2006/relationships/hyperlink" Target="https://podminky.urs.cz/item/CS_URS_2024_01/997013501" TargetMode="External"/><Relationship Id="rId38" Type="http://schemas.openxmlformats.org/officeDocument/2006/relationships/hyperlink" Target="https://podminky.urs.cz/item/CS_URS_2024_01/711112001" TargetMode="External"/><Relationship Id="rId46" Type="http://schemas.openxmlformats.org/officeDocument/2006/relationships/hyperlink" Target="https://podminky.urs.cz/item/CS_URS_2024_01/764002851" TargetMode="External"/><Relationship Id="rId59" Type="http://schemas.openxmlformats.org/officeDocument/2006/relationships/hyperlink" Target="https://podminky.urs.cz/item/CS_URS_2024_01/776141112" TargetMode="External"/><Relationship Id="rId67" Type="http://schemas.openxmlformats.org/officeDocument/2006/relationships/hyperlink" Target="https://podminky.urs.cz/item/CS_URS_2024_01/783317101" TargetMode="External"/><Relationship Id="rId20" Type="http://schemas.openxmlformats.org/officeDocument/2006/relationships/hyperlink" Target="https://podminky.urs.cz/item/CS_URS_2024_01/965043331" TargetMode="External"/><Relationship Id="rId41" Type="http://schemas.openxmlformats.org/officeDocument/2006/relationships/hyperlink" Target="https://podminky.urs.cz/item/CS_URS_2024_01/998711101" TargetMode="External"/><Relationship Id="rId54" Type="http://schemas.openxmlformats.org/officeDocument/2006/relationships/hyperlink" Target="https://podminky.urs.cz/item/CS_URS_2024_01/771151012" TargetMode="External"/><Relationship Id="rId62" Type="http://schemas.openxmlformats.org/officeDocument/2006/relationships/hyperlink" Target="https://podminky.urs.cz/item/CS_URS_2024_01/781121011" TargetMode="External"/><Relationship Id="rId70" Type="http://schemas.openxmlformats.org/officeDocument/2006/relationships/hyperlink" Target="https://podminky.urs.cz/item/CS_URS_2024_01/090001000" TargetMode="External"/><Relationship Id="rId1" Type="http://schemas.openxmlformats.org/officeDocument/2006/relationships/hyperlink" Target="https://podminky.urs.cz/item/CS_URS_2024_01/133112811" TargetMode="External"/><Relationship Id="rId6" Type="http://schemas.openxmlformats.org/officeDocument/2006/relationships/hyperlink" Target="https://podminky.urs.cz/item/CS_URS_2024_01/310231055" TargetMode="External"/><Relationship Id="rId15" Type="http://schemas.openxmlformats.org/officeDocument/2006/relationships/hyperlink" Target="https://podminky.urs.cz/item/CS_URS_2024_01/631311114" TargetMode="External"/><Relationship Id="rId23" Type="http://schemas.openxmlformats.org/officeDocument/2006/relationships/hyperlink" Target="https://podminky.urs.cz/item/CS_URS_2024_01/966080105" TargetMode="External"/><Relationship Id="rId28" Type="http://schemas.openxmlformats.org/officeDocument/2006/relationships/hyperlink" Target="https://podminky.urs.cz/item/CS_URS_2024_01/973032863" TargetMode="External"/><Relationship Id="rId36" Type="http://schemas.openxmlformats.org/officeDocument/2006/relationships/hyperlink" Target="https://podminky.urs.cz/item/CS_URS_2024_01/998011001" TargetMode="External"/><Relationship Id="rId49" Type="http://schemas.openxmlformats.org/officeDocument/2006/relationships/hyperlink" Target="https://podminky.urs.cz/item/CS_URS_2024_01/766660021" TargetMode="External"/><Relationship Id="rId57" Type="http://schemas.openxmlformats.org/officeDocument/2006/relationships/hyperlink" Target="https://podminky.urs.cz/item/CS_URS_2024_01/776111115" TargetMode="External"/><Relationship Id="rId10" Type="http://schemas.openxmlformats.org/officeDocument/2006/relationships/hyperlink" Target="https://podminky.urs.cz/item/CS_URS_2024_01/342244101" TargetMode="External"/><Relationship Id="rId31" Type="http://schemas.openxmlformats.org/officeDocument/2006/relationships/hyperlink" Target="https://podminky.urs.cz/item/CS_URS_2024_01/978059541" TargetMode="External"/><Relationship Id="rId44" Type="http://schemas.openxmlformats.org/officeDocument/2006/relationships/hyperlink" Target="https://podminky.urs.cz/item/CS_URS_2024_01/763131714" TargetMode="External"/><Relationship Id="rId52" Type="http://schemas.openxmlformats.org/officeDocument/2006/relationships/hyperlink" Target="https://podminky.urs.cz/item/CS_URS_2024_01/998766101" TargetMode="External"/><Relationship Id="rId60" Type="http://schemas.openxmlformats.org/officeDocument/2006/relationships/hyperlink" Target="https://podminky.urs.cz/item/CS_URS_2024_01/776221111" TargetMode="External"/><Relationship Id="rId65" Type="http://schemas.openxmlformats.org/officeDocument/2006/relationships/hyperlink" Target="https://podminky.urs.cz/item/CS_URS_2024_01/783301311" TargetMode="External"/><Relationship Id="rId4" Type="http://schemas.openxmlformats.org/officeDocument/2006/relationships/hyperlink" Target="https://podminky.urs.cz/item/CS_URS_2024_01/273362021" TargetMode="External"/><Relationship Id="rId9" Type="http://schemas.openxmlformats.org/officeDocument/2006/relationships/hyperlink" Target="https://podminky.urs.cz/item/CS_URS_2024_01/317944321" TargetMode="External"/><Relationship Id="rId13" Type="http://schemas.openxmlformats.org/officeDocument/2006/relationships/hyperlink" Target="https://podminky.urs.cz/item/CS_URS_2024_01/612321141" TargetMode="External"/><Relationship Id="rId18" Type="http://schemas.openxmlformats.org/officeDocument/2006/relationships/hyperlink" Target="https://podminky.urs.cz/item/CS_URS_2024_01/962031011" TargetMode="External"/><Relationship Id="rId39" Type="http://schemas.openxmlformats.org/officeDocument/2006/relationships/hyperlink" Target="https://podminky.urs.cz/item/CS_URS_2024_01/711141559" TargetMode="External"/><Relationship Id="rId34" Type="http://schemas.openxmlformats.org/officeDocument/2006/relationships/hyperlink" Target="https://podminky.urs.cz/item/CS_URS_2024_01/997013509" TargetMode="External"/><Relationship Id="rId50" Type="http://schemas.openxmlformats.org/officeDocument/2006/relationships/hyperlink" Target="https://podminky.urs.cz/item/CS_URS_2024_01/766660717" TargetMode="External"/><Relationship Id="rId55" Type="http://schemas.openxmlformats.org/officeDocument/2006/relationships/hyperlink" Target="https://podminky.urs.cz/item/CS_URS_2024_01/771574419"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M70"/>
  <sheetViews>
    <sheetView showGridLines="0" tabSelected="1" workbookViewId="0"/>
  </sheetViews>
  <sheetFormatPr defaultRowHeight="14.4"/>
  <cols>
    <col min="1" max="1" width="8.28515625" customWidth="1"/>
    <col min="2" max="2" width="1.7109375" customWidth="1"/>
    <col min="3" max="3" width="4.140625" customWidth="1"/>
    <col min="4" max="33" width="2.7109375" customWidth="1"/>
    <col min="34" max="34" width="3.28515625" customWidth="1"/>
    <col min="35" max="35" width="31.7109375" customWidth="1"/>
    <col min="36" max="37" width="2.42578125" customWidth="1"/>
    <col min="38" max="38" width="8.28515625" customWidth="1"/>
    <col min="39" max="39" width="3.28515625" customWidth="1"/>
    <col min="40" max="40" width="13.28515625" customWidth="1"/>
    <col min="41" max="41" width="7.42578125" customWidth="1"/>
    <col min="42" max="42" width="4.140625" customWidth="1"/>
    <col min="43" max="43" width="15.7109375" customWidth="1"/>
    <col min="44" max="44" width="13.7109375" customWidth="1"/>
    <col min="45" max="47" width="25.85546875" hidden="1" customWidth="1"/>
    <col min="48" max="49" width="21.7109375" hidden="1" customWidth="1"/>
    <col min="50" max="51" width="25" hidden="1" customWidth="1"/>
    <col min="52" max="52" width="21.7109375" hidden="1" customWidth="1"/>
    <col min="53" max="53" width="19.140625" hidden="1" customWidth="1"/>
    <col min="54" max="54" width="25" hidden="1" customWidth="1"/>
    <col min="55" max="55" width="21.7109375" hidden="1" customWidth="1"/>
    <col min="56" max="56" width="19.140625" hidden="1" customWidth="1"/>
    <col min="57" max="57" width="66.42578125" customWidth="1"/>
    <col min="71" max="91" width="9.28515625" hidden="1"/>
  </cols>
  <sheetData>
    <row r="1" spans="1:74" ht="10.199999999999999">
      <c r="A1" s="17" t="s">
        <v>0</v>
      </c>
      <c r="AZ1" s="17" t="s">
        <v>1</v>
      </c>
      <c r="BA1" s="17" t="s">
        <v>2</v>
      </c>
      <c r="BB1" s="17" t="s">
        <v>3</v>
      </c>
      <c r="BT1" s="17" t="s">
        <v>4</v>
      </c>
      <c r="BU1" s="17" t="s">
        <v>4</v>
      </c>
      <c r="BV1" s="17" t="s">
        <v>5</v>
      </c>
    </row>
    <row r="2" spans="1:74" ht="36.9" customHeight="1">
      <c r="AR2" s="310"/>
      <c r="AS2" s="310"/>
      <c r="AT2" s="310"/>
      <c r="AU2" s="310"/>
      <c r="AV2" s="310"/>
      <c r="AW2" s="310"/>
      <c r="AX2" s="310"/>
      <c r="AY2" s="310"/>
      <c r="AZ2" s="310"/>
      <c r="BA2" s="310"/>
      <c r="BB2" s="310"/>
      <c r="BC2" s="310"/>
      <c r="BD2" s="310"/>
      <c r="BE2" s="310"/>
      <c r="BS2" s="18" t="s">
        <v>6</v>
      </c>
      <c r="BT2" s="18" t="s">
        <v>7</v>
      </c>
    </row>
    <row r="3" spans="1:74" ht="6.9" customHeight="1">
      <c r="B3" s="19"/>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1"/>
      <c r="BS3" s="18" t="s">
        <v>6</v>
      </c>
      <c r="BT3" s="18" t="s">
        <v>8</v>
      </c>
    </row>
    <row r="4" spans="1:74" ht="24.9" customHeight="1">
      <c r="B4" s="21"/>
      <c r="D4" s="22" t="s">
        <v>9</v>
      </c>
      <c r="AR4" s="21"/>
      <c r="AS4" s="23" t="s">
        <v>10</v>
      </c>
      <c r="BE4" s="24" t="s">
        <v>11</v>
      </c>
      <c r="BS4" s="18" t="s">
        <v>12</v>
      </c>
    </row>
    <row r="5" spans="1:74" ht="12" customHeight="1">
      <c r="B5" s="21"/>
      <c r="D5" s="25" t="s">
        <v>13</v>
      </c>
      <c r="K5" s="309" t="s">
        <v>14</v>
      </c>
      <c r="L5" s="310"/>
      <c r="M5" s="310"/>
      <c r="N5" s="310"/>
      <c r="O5" s="310"/>
      <c r="P5" s="310"/>
      <c r="Q5" s="310"/>
      <c r="R5" s="310"/>
      <c r="S5" s="310"/>
      <c r="T5" s="310"/>
      <c r="U5" s="310"/>
      <c r="V5" s="310"/>
      <c r="W5" s="310"/>
      <c r="X5" s="310"/>
      <c r="Y5" s="310"/>
      <c r="Z5" s="310"/>
      <c r="AA5" s="310"/>
      <c r="AB5" s="310"/>
      <c r="AC5" s="310"/>
      <c r="AD5" s="310"/>
      <c r="AE5" s="310"/>
      <c r="AF5" s="310"/>
      <c r="AG5" s="310"/>
      <c r="AH5" s="310"/>
      <c r="AI5" s="310"/>
      <c r="AJ5" s="310"/>
      <c r="AK5" s="310"/>
      <c r="AL5" s="310"/>
      <c r="AM5" s="310"/>
      <c r="AN5" s="310"/>
      <c r="AO5" s="310"/>
      <c r="AR5" s="21"/>
      <c r="BE5" s="306" t="s">
        <v>15</v>
      </c>
      <c r="BS5" s="18" t="s">
        <v>6</v>
      </c>
    </row>
    <row r="6" spans="1:74" ht="36.9" customHeight="1">
      <c r="B6" s="21"/>
      <c r="D6" s="27" t="s">
        <v>16</v>
      </c>
      <c r="K6" s="311" t="s">
        <v>17</v>
      </c>
      <c r="L6" s="310"/>
      <c r="M6" s="310"/>
      <c r="N6" s="310"/>
      <c r="O6" s="310"/>
      <c r="P6" s="310"/>
      <c r="Q6" s="310"/>
      <c r="R6" s="310"/>
      <c r="S6" s="310"/>
      <c r="T6" s="310"/>
      <c r="U6" s="310"/>
      <c r="V6" s="310"/>
      <c r="W6" s="310"/>
      <c r="X6" s="310"/>
      <c r="Y6" s="310"/>
      <c r="Z6" s="310"/>
      <c r="AA6" s="310"/>
      <c r="AB6" s="310"/>
      <c r="AC6" s="310"/>
      <c r="AD6" s="310"/>
      <c r="AE6" s="310"/>
      <c r="AF6" s="310"/>
      <c r="AG6" s="310"/>
      <c r="AH6" s="310"/>
      <c r="AI6" s="310"/>
      <c r="AJ6" s="310"/>
      <c r="AK6" s="310"/>
      <c r="AL6" s="310"/>
      <c r="AM6" s="310"/>
      <c r="AN6" s="310"/>
      <c r="AO6" s="310"/>
      <c r="AR6" s="21"/>
      <c r="BE6" s="307"/>
      <c r="BS6" s="18" t="s">
        <v>6</v>
      </c>
    </row>
    <row r="7" spans="1:74" ht="12" customHeight="1">
      <c r="B7" s="21"/>
      <c r="D7" s="28" t="s">
        <v>18</v>
      </c>
      <c r="K7" s="26" t="s">
        <v>19</v>
      </c>
      <c r="AK7" s="28" t="s">
        <v>20</v>
      </c>
      <c r="AN7" s="26" t="s">
        <v>19</v>
      </c>
      <c r="AR7" s="21"/>
      <c r="BE7" s="307"/>
      <c r="BS7" s="18" t="s">
        <v>6</v>
      </c>
    </row>
    <row r="8" spans="1:74" ht="12" customHeight="1">
      <c r="B8" s="21"/>
      <c r="D8" s="28" t="s">
        <v>21</v>
      </c>
      <c r="K8" s="26" t="s">
        <v>22</v>
      </c>
      <c r="AK8" s="28" t="s">
        <v>23</v>
      </c>
      <c r="AN8" s="29" t="s">
        <v>24</v>
      </c>
      <c r="AR8" s="21"/>
      <c r="BE8" s="307"/>
      <c r="BS8" s="18" t="s">
        <v>6</v>
      </c>
    </row>
    <row r="9" spans="1:74" ht="14.4" customHeight="1">
      <c r="B9" s="21"/>
      <c r="AR9" s="21"/>
      <c r="BE9" s="307"/>
      <c r="BS9" s="18" t="s">
        <v>6</v>
      </c>
    </row>
    <row r="10" spans="1:74" ht="12" customHeight="1">
      <c r="B10" s="21"/>
      <c r="D10" s="28" t="s">
        <v>25</v>
      </c>
      <c r="AK10" s="28" t="s">
        <v>26</v>
      </c>
      <c r="AN10" s="26" t="s">
        <v>19</v>
      </c>
      <c r="AR10" s="21"/>
      <c r="BE10" s="307"/>
      <c r="BS10" s="18" t="s">
        <v>6</v>
      </c>
    </row>
    <row r="11" spans="1:74" ht="18.45" customHeight="1">
      <c r="B11" s="21"/>
      <c r="E11" s="26" t="s">
        <v>27</v>
      </c>
      <c r="AK11" s="28" t="s">
        <v>28</v>
      </c>
      <c r="AN11" s="26" t="s">
        <v>19</v>
      </c>
      <c r="AR11" s="21"/>
      <c r="BE11" s="307"/>
      <c r="BS11" s="18" t="s">
        <v>6</v>
      </c>
    </row>
    <row r="12" spans="1:74" ht="6.9" customHeight="1">
      <c r="B12" s="21"/>
      <c r="AR12" s="21"/>
      <c r="BE12" s="307"/>
      <c r="BS12" s="18" t="s">
        <v>6</v>
      </c>
    </row>
    <row r="13" spans="1:74" ht="12" customHeight="1">
      <c r="B13" s="21"/>
      <c r="D13" s="28" t="s">
        <v>29</v>
      </c>
      <c r="AK13" s="28" t="s">
        <v>26</v>
      </c>
      <c r="AN13" s="30" t="s">
        <v>30</v>
      </c>
      <c r="AR13" s="21"/>
      <c r="BE13" s="307"/>
      <c r="BS13" s="18" t="s">
        <v>6</v>
      </c>
    </row>
    <row r="14" spans="1:74" ht="13.2">
      <c r="B14" s="21"/>
      <c r="E14" s="312" t="s">
        <v>30</v>
      </c>
      <c r="F14" s="313"/>
      <c r="G14" s="313"/>
      <c r="H14" s="313"/>
      <c r="I14" s="313"/>
      <c r="J14" s="313"/>
      <c r="K14" s="313"/>
      <c r="L14" s="313"/>
      <c r="M14" s="313"/>
      <c r="N14" s="313"/>
      <c r="O14" s="313"/>
      <c r="P14" s="313"/>
      <c r="Q14" s="313"/>
      <c r="R14" s="313"/>
      <c r="S14" s="313"/>
      <c r="T14" s="313"/>
      <c r="U14" s="313"/>
      <c r="V14" s="313"/>
      <c r="W14" s="313"/>
      <c r="X14" s="313"/>
      <c r="Y14" s="313"/>
      <c r="Z14" s="313"/>
      <c r="AA14" s="313"/>
      <c r="AB14" s="313"/>
      <c r="AC14" s="313"/>
      <c r="AD14" s="313"/>
      <c r="AE14" s="313"/>
      <c r="AF14" s="313"/>
      <c r="AG14" s="313"/>
      <c r="AH14" s="313"/>
      <c r="AI14" s="313"/>
      <c r="AJ14" s="313"/>
      <c r="AK14" s="28" t="s">
        <v>28</v>
      </c>
      <c r="AN14" s="30" t="s">
        <v>30</v>
      </c>
      <c r="AR14" s="21"/>
      <c r="BE14" s="307"/>
      <c r="BS14" s="18" t="s">
        <v>6</v>
      </c>
    </row>
    <row r="15" spans="1:74" ht="6.9" customHeight="1">
      <c r="B15" s="21"/>
      <c r="AR15" s="21"/>
      <c r="BE15" s="307"/>
      <c r="BS15" s="18" t="s">
        <v>4</v>
      </c>
    </row>
    <row r="16" spans="1:74" ht="12" customHeight="1">
      <c r="B16" s="21"/>
      <c r="D16" s="28" t="s">
        <v>31</v>
      </c>
      <c r="AK16" s="28" t="s">
        <v>26</v>
      </c>
      <c r="AN16" s="26" t="s">
        <v>32</v>
      </c>
      <c r="AR16" s="21"/>
      <c r="BE16" s="307"/>
      <c r="BS16" s="18" t="s">
        <v>4</v>
      </c>
    </row>
    <row r="17" spans="2:71" ht="18.45" customHeight="1">
      <c r="B17" s="21"/>
      <c r="E17" s="26" t="s">
        <v>33</v>
      </c>
      <c r="AK17" s="28" t="s">
        <v>28</v>
      </c>
      <c r="AN17" s="26" t="s">
        <v>19</v>
      </c>
      <c r="AR17" s="21"/>
      <c r="BE17" s="307"/>
      <c r="BS17" s="18" t="s">
        <v>34</v>
      </c>
    </row>
    <row r="18" spans="2:71" ht="6.9" customHeight="1">
      <c r="B18" s="21"/>
      <c r="AR18" s="21"/>
      <c r="BE18" s="307"/>
      <c r="BS18" s="18" t="s">
        <v>6</v>
      </c>
    </row>
    <row r="19" spans="2:71" ht="12" customHeight="1">
      <c r="B19" s="21"/>
      <c r="D19" s="28" t="s">
        <v>35</v>
      </c>
      <c r="AK19" s="28" t="s">
        <v>26</v>
      </c>
      <c r="AN19" s="26" t="s">
        <v>36</v>
      </c>
      <c r="AR19" s="21"/>
      <c r="BE19" s="307"/>
      <c r="BS19" s="18" t="s">
        <v>6</v>
      </c>
    </row>
    <row r="20" spans="2:71" ht="18.45" customHeight="1">
      <c r="B20" s="21"/>
      <c r="E20" s="26" t="s">
        <v>37</v>
      </c>
      <c r="AK20" s="28" t="s">
        <v>28</v>
      </c>
      <c r="AN20" s="26" t="s">
        <v>19</v>
      </c>
      <c r="AR20" s="21"/>
      <c r="BE20" s="307"/>
      <c r="BS20" s="18" t="s">
        <v>4</v>
      </c>
    </row>
    <row r="21" spans="2:71" ht="6.9" customHeight="1">
      <c r="B21" s="21"/>
      <c r="AR21" s="21"/>
      <c r="BE21" s="307"/>
    </row>
    <row r="22" spans="2:71" ht="12" customHeight="1">
      <c r="B22" s="21"/>
      <c r="D22" s="28" t="s">
        <v>38</v>
      </c>
      <c r="AR22" s="21"/>
      <c r="BE22" s="307"/>
    </row>
    <row r="23" spans="2:71" ht="47.25" customHeight="1">
      <c r="B23" s="21"/>
      <c r="E23" s="314" t="s">
        <v>39</v>
      </c>
      <c r="F23" s="314"/>
      <c r="G23" s="314"/>
      <c r="H23" s="314"/>
      <c r="I23" s="314"/>
      <c r="J23" s="314"/>
      <c r="K23" s="314"/>
      <c r="L23" s="314"/>
      <c r="M23" s="314"/>
      <c r="N23" s="314"/>
      <c r="O23" s="314"/>
      <c r="P23" s="314"/>
      <c r="Q23" s="314"/>
      <c r="R23" s="314"/>
      <c r="S23" s="314"/>
      <c r="T23" s="314"/>
      <c r="U23" s="314"/>
      <c r="V23" s="314"/>
      <c r="W23" s="314"/>
      <c r="X23" s="314"/>
      <c r="Y23" s="314"/>
      <c r="Z23" s="314"/>
      <c r="AA23" s="314"/>
      <c r="AB23" s="314"/>
      <c r="AC23" s="314"/>
      <c r="AD23" s="314"/>
      <c r="AE23" s="314"/>
      <c r="AF23" s="314"/>
      <c r="AG23" s="314"/>
      <c r="AH23" s="314"/>
      <c r="AI23" s="314"/>
      <c r="AJ23" s="314"/>
      <c r="AK23" s="314"/>
      <c r="AL23" s="314"/>
      <c r="AM23" s="314"/>
      <c r="AN23" s="314"/>
      <c r="AR23" s="21"/>
      <c r="BE23" s="307"/>
    </row>
    <row r="24" spans="2:71" ht="6.9" customHeight="1">
      <c r="B24" s="21"/>
      <c r="AR24" s="21"/>
      <c r="BE24" s="307"/>
    </row>
    <row r="25" spans="2:71" ht="6.9" customHeight="1">
      <c r="B25" s="21"/>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R25" s="21"/>
      <c r="BE25" s="307"/>
    </row>
    <row r="26" spans="2:71" s="1" customFormat="1" ht="25.95" customHeight="1">
      <c r="B26" s="33"/>
      <c r="D26" s="34" t="s">
        <v>40</v>
      </c>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15">
        <f>ROUND(AG54,2)</f>
        <v>0</v>
      </c>
      <c r="AL26" s="316"/>
      <c r="AM26" s="316"/>
      <c r="AN26" s="316"/>
      <c r="AO26" s="316"/>
      <c r="AR26" s="33"/>
      <c r="BE26" s="307"/>
    </row>
    <row r="27" spans="2:71" s="1" customFormat="1" ht="6.9" customHeight="1">
      <c r="B27" s="33"/>
      <c r="AR27" s="33"/>
      <c r="BE27" s="307"/>
    </row>
    <row r="28" spans="2:71" s="1" customFormat="1" ht="13.2">
      <c r="B28" s="33"/>
      <c r="L28" s="317" t="s">
        <v>41</v>
      </c>
      <c r="M28" s="317"/>
      <c r="N28" s="317"/>
      <c r="O28" s="317"/>
      <c r="P28" s="317"/>
      <c r="W28" s="317" t="s">
        <v>42</v>
      </c>
      <c r="X28" s="317"/>
      <c r="Y28" s="317"/>
      <c r="Z28" s="317"/>
      <c r="AA28" s="317"/>
      <c r="AB28" s="317"/>
      <c r="AC28" s="317"/>
      <c r="AD28" s="317"/>
      <c r="AE28" s="317"/>
      <c r="AK28" s="317" t="s">
        <v>43</v>
      </c>
      <c r="AL28" s="317"/>
      <c r="AM28" s="317"/>
      <c r="AN28" s="317"/>
      <c r="AO28" s="317"/>
      <c r="AR28" s="33"/>
      <c r="BE28" s="307"/>
    </row>
    <row r="29" spans="2:71" s="2" customFormat="1" ht="14.4" customHeight="1">
      <c r="B29" s="37"/>
      <c r="D29" s="28" t="s">
        <v>44</v>
      </c>
      <c r="F29" s="28" t="s">
        <v>45</v>
      </c>
      <c r="L29" s="320">
        <v>0.21</v>
      </c>
      <c r="M29" s="319"/>
      <c r="N29" s="319"/>
      <c r="O29" s="319"/>
      <c r="P29" s="319"/>
      <c r="W29" s="318">
        <f>ROUND(AZ54, 2)</f>
        <v>0</v>
      </c>
      <c r="X29" s="319"/>
      <c r="Y29" s="319"/>
      <c r="Z29" s="319"/>
      <c r="AA29" s="319"/>
      <c r="AB29" s="319"/>
      <c r="AC29" s="319"/>
      <c r="AD29" s="319"/>
      <c r="AE29" s="319"/>
      <c r="AK29" s="318">
        <f>ROUND(AV54, 2)</f>
        <v>0</v>
      </c>
      <c r="AL29" s="319"/>
      <c r="AM29" s="319"/>
      <c r="AN29" s="319"/>
      <c r="AO29" s="319"/>
      <c r="AR29" s="37"/>
      <c r="BE29" s="308"/>
    </row>
    <row r="30" spans="2:71" s="2" customFormat="1" ht="14.4" customHeight="1">
      <c r="B30" s="37"/>
      <c r="F30" s="28" t="s">
        <v>46</v>
      </c>
      <c r="L30" s="320">
        <v>0.12</v>
      </c>
      <c r="M30" s="319"/>
      <c r="N30" s="319"/>
      <c r="O30" s="319"/>
      <c r="P30" s="319"/>
      <c r="W30" s="318">
        <f>ROUND(BA54, 2)</f>
        <v>0</v>
      </c>
      <c r="X30" s="319"/>
      <c r="Y30" s="319"/>
      <c r="Z30" s="319"/>
      <c r="AA30" s="319"/>
      <c r="AB30" s="319"/>
      <c r="AC30" s="319"/>
      <c r="AD30" s="319"/>
      <c r="AE30" s="319"/>
      <c r="AK30" s="318">
        <f>ROUND(AW54, 2)</f>
        <v>0</v>
      </c>
      <c r="AL30" s="319"/>
      <c r="AM30" s="319"/>
      <c r="AN30" s="319"/>
      <c r="AO30" s="319"/>
      <c r="AR30" s="37"/>
      <c r="BE30" s="308"/>
    </row>
    <row r="31" spans="2:71" s="2" customFormat="1" ht="14.4" hidden="1" customHeight="1">
      <c r="B31" s="37"/>
      <c r="F31" s="28" t="s">
        <v>47</v>
      </c>
      <c r="L31" s="320">
        <v>0.21</v>
      </c>
      <c r="M31" s="319"/>
      <c r="N31" s="319"/>
      <c r="O31" s="319"/>
      <c r="P31" s="319"/>
      <c r="W31" s="318">
        <f>ROUND(BB54, 2)</f>
        <v>0</v>
      </c>
      <c r="X31" s="319"/>
      <c r="Y31" s="319"/>
      <c r="Z31" s="319"/>
      <c r="AA31" s="319"/>
      <c r="AB31" s="319"/>
      <c r="AC31" s="319"/>
      <c r="AD31" s="319"/>
      <c r="AE31" s="319"/>
      <c r="AK31" s="318">
        <v>0</v>
      </c>
      <c r="AL31" s="319"/>
      <c r="AM31" s="319"/>
      <c r="AN31" s="319"/>
      <c r="AO31" s="319"/>
      <c r="AR31" s="37"/>
      <c r="BE31" s="308"/>
    </row>
    <row r="32" spans="2:71" s="2" customFormat="1" ht="14.4" hidden="1" customHeight="1">
      <c r="B32" s="37"/>
      <c r="F32" s="28" t="s">
        <v>48</v>
      </c>
      <c r="L32" s="320">
        <v>0.12</v>
      </c>
      <c r="M32" s="319"/>
      <c r="N32" s="319"/>
      <c r="O32" s="319"/>
      <c r="P32" s="319"/>
      <c r="W32" s="318">
        <f>ROUND(BC54, 2)</f>
        <v>0</v>
      </c>
      <c r="X32" s="319"/>
      <c r="Y32" s="319"/>
      <c r="Z32" s="319"/>
      <c r="AA32" s="319"/>
      <c r="AB32" s="319"/>
      <c r="AC32" s="319"/>
      <c r="AD32" s="319"/>
      <c r="AE32" s="319"/>
      <c r="AK32" s="318">
        <v>0</v>
      </c>
      <c r="AL32" s="319"/>
      <c r="AM32" s="319"/>
      <c r="AN32" s="319"/>
      <c r="AO32" s="319"/>
      <c r="AR32" s="37"/>
      <c r="BE32" s="308"/>
    </row>
    <row r="33" spans="2:44" s="2" customFormat="1" ht="14.4" hidden="1" customHeight="1">
      <c r="B33" s="37"/>
      <c r="F33" s="28" t="s">
        <v>49</v>
      </c>
      <c r="L33" s="320">
        <v>0</v>
      </c>
      <c r="M33" s="319"/>
      <c r="N33" s="319"/>
      <c r="O33" s="319"/>
      <c r="P33" s="319"/>
      <c r="W33" s="318">
        <f>ROUND(BD54, 2)</f>
        <v>0</v>
      </c>
      <c r="X33" s="319"/>
      <c r="Y33" s="319"/>
      <c r="Z33" s="319"/>
      <c r="AA33" s="319"/>
      <c r="AB33" s="319"/>
      <c r="AC33" s="319"/>
      <c r="AD33" s="319"/>
      <c r="AE33" s="319"/>
      <c r="AK33" s="318">
        <v>0</v>
      </c>
      <c r="AL33" s="319"/>
      <c r="AM33" s="319"/>
      <c r="AN33" s="319"/>
      <c r="AO33" s="319"/>
      <c r="AR33" s="37"/>
    </row>
    <row r="34" spans="2:44" s="1" customFormat="1" ht="6.9" customHeight="1">
      <c r="B34" s="33"/>
      <c r="AR34" s="33"/>
    </row>
    <row r="35" spans="2:44" s="1" customFormat="1" ht="25.95" customHeight="1">
      <c r="B35" s="33"/>
      <c r="C35" s="38"/>
      <c r="D35" s="39" t="s">
        <v>50</v>
      </c>
      <c r="E35" s="40"/>
      <c r="F35" s="40"/>
      <c r="G35" s="40"/>
      <c r="H35" s="40"/>
      <c r="I35" s="40"/>
      <c r="J35" s="40"/>
      <c r="K35" s="40"/>
      <c r="L35" s="40"/>
      <c r="M35" s="40"/>
      <c r="N35" s="40"/>
      <c r="O35" s="40"/>
      <c r="P35" s="40"/>
      <c r="Q35" s="40"/>
      <c r="R35" s="40"/>
      <c r="S35" s="40"/>
      <c r="T35" s="41" t="s">
        <v>51</v>
      </c>
      <c r="U35" s="40"/>
      <c r="V35" s="40"/>
      <c r="W35" s="40"/>
      <c r="X35" s="324" t="s">
        <v>52</v>
      </c>
      <c r="Y35" s="322"/>
      <c r="Z35" s="322"/>
      <c r="AA35" s="322"/>
      <c r="AB35" s="322"/>
      <c r="AC35" s="40"/>
      <c r="AD35" s="40"/>
      <c r="AE35" s="40"/>
      <c r="AF35" s="40"/>
      <c r="AG35" s="40"/>
      <c r="AH35" s="40"/>
      <c r="AI35" s="40"/>
      <c r="AJ35" s="40"/>
      <c r="AK35" s="321">
        <f>SUM(AK26:AK33)</f>
        <v>0</v>
      </c>
      <c r="AL35" s="322"/>
      <c r="AM35" s="322"/>
      <c r="AN35" s="322"/>
      <c r="AO35" s="323"/>
      <c r="AP35" s="38"/>
      <c r="AQ35" s="38"/>
      <c r="AR35" s="33"/>
    </row>
    <row r="36" spans="2:44" s="1" customFormat="1" ht="6.9" customHeight="1">
      <c r="B36" s="33"/>
      <c r="AR36" s="33"/>
    </row>
    <row r="37" spans="2:44" s="1" customFormat="1" ht="6.9" customHeight="1">
      <c r="B37" s="42"/>
      <c r="C37" s="43"/>
      <c r="D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43"/>
      <c r="AQ37" s="43"/>
      <c r="AR37" s="33"/>
    </row>
    <row r="41" spans="2:44" s="1" customFormat="1" ht="6.9" customHeight="1">
      <c r="B41" s="44"/>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5"/>
      <c r="AR41" s="33"/>
    </row>
    <row r="42" spans="2:44" s="1" customFormat="1" ht="24.9" customHeight="1">
      <c r="B42" s="33"/>
      <c r="C42" s="22" t="s">
        <v>53</v>
      </c>
      <c r="AR42" s="33"/>
    </row>
    <row r="43" spans="2:44" s="1" customFormat="1" ht="6.9" customHeight="1">
      <c r="B43" s="33"/>
      <c r="AR43" s="33"/>
    </row>
    <row r="44" spans="2:44" s="3" customFormat="1" ht="12" customHeight="1">
      <c r="B44" s="46"/>
      <c r="C44" s="28" t="s">
        <v>13</v>
      </c>
      <c r="L44" s="3" t="str">
        <f>K5</f>
        <v>339</v>
      </c>
      <c r="AR44" s="46"/>
    </row>
    <row r="45" spans="2:44" s="4" customFormat="1" ht="36.9" customHeight="1">
      <c r="B45" s="47"/>
      <c r="C45" s="48" t="s">
        <v>16</v>
      </c>
      <c r="L45" s="303" t="str">
        <f>K6</f>
        <v>MŠ Záchlumí - přístavba pavilonu</v>
      </c>
      <c r="M45" s="304"/>
      <c r="N45" s="304"/>
      <c r="O45" s="304"/>
      <c r="P45" s="304"/>
      <c r="Q45" s="304"/>
      <c r="R45" s="304"/>
      <c r="S45" s="304"/>
      <c r="T45" s="304"/>
      <c r="U45" s="304"/>
      <c r="V45" s="304"/>
      <c r="W45" s="304"/>
      <c r="X45" s="304"/>
      <c r="Y45" s="304"/>
      <c r="Z45" s="304"/>
      <c r="AA45" s="304"/>
      <c r="AB45" s="304"/>
      <c r="AC45" s="304"/>
      <c r="AD45" s="304"/>
      <c r="AE45" s="304"/>
      <c r="AF45" s="304"/>
      <c r="AG45" s="304"/>
      <c r="AH45" s="304"/>
      <c r="AI45" s="304"/>
      <c r="AJ45" s="304"/>
      <c r="AK45" s="304"/>
      <c r="AL45" s="304"/>
      <c r="AM45" s="304"/>
      <c r="AN45" s="304"/>
      <c r="AO45" s="304"/>
      <c r="AR45" s="47"/>
    </row>
    <row r="46" spans="2:44" s="1" customFormat="1" ht="6.9" customHeight="1">
      <c r="B46" s="33"/>
      <c r="AR46" s="33"/>
    </row>
    <row r="47" spans="2:44" s="1" customFormat="1" ht="12" customHeight="1">
      <c r="B47" s="33"/>
      <c r="C47" s="28" t="s">
        <v>21</v>
      </c>
      <c r="L47" s="49" t="str">
        <f>IF(K8="","",K8)</f>
        <v xml:space="preserve"> </v>
      </c>
      <c r="AI47" s="28" t="s">
        <v>23</v>
      </c>
      <c r="AM47" s="330" t="str">
        <f>IF(AN8= "","",AN8)</f>
        <v>23. 4. 2024</v>
      </c>
      <c r="AN47" s="330"/>
      <c r="AR47" s="33"/>
    </row>
    <row r="48" spans="2:44" s="1" customFormat="1" ht="6.9" customHeight="1">
      <c r="B48" s="33"/>
      <c r="AR48" s="33"/>
    </row>
    <row r="49" spans="1:91" s="1" customFormat="1" ht="15.15" customHeight="1">
      <c r="B49" s="33"/>
      <c r="C49" s="28" t="s">
        <v>25</v>
      </c>
      <c r="L49" s="3" t="str">
        <f>IF(E11= "","",E11)</f>
        <v>Obec Záchlumí</v>
      </c>
      <c r="AI49" s="28" t="s">
        <v>31</v>
      </c>
      <c r="AM49" s="331" t="str">
        <f>IF(E17="","",E17)</f>
        <v>Ing. Miloš Valíček</v>
      </c>
      <c r="AN49" s="332"/>
      <c r="AO49" s="332"/>
      <c r="AP49" s="332"/>
      <c r="AR49" s="33"/>
      <c r="AS49" s="334" t="s">
        <v>54</v>
      </c>
      <c r="AT49" s="335"/>
      <c r="AU49" s="51"/>
      <c r="AV49" s="51"/>
      <c r="AW49" s="51"/>
      <c r="AX49" s="51"/>
      <c r="AY49" s="51"/>
      <c r="AZ49" s="51"/>
      <c r="BA49" s="51"/>
      <c r="BB49" s="51"/>
      <c r="BC49" s="51"/>
      <c r="BD49" s="52"/>
    </row>
    <row r="50" spans="1:91" s="1" customFormat="1" ht="15.15" customHeight="1">
      <c r="B50" s="33"/>
      <c r="C50" s="28" t="s">
        <v>29</v>
      </c>
      <c r="L50" s="3" t="str">
        <f>IF(E14= "Vyplň údaj","",E14)</f>
        <v/>
      </c>
      <c r="AI50" s="28" t="s">
        <v>35</v>
      </c>
      <c r="AM50" s="331" t="str">
        <f>IF(E20="","",E20)</f>
        <v xml:space="preserve">Veronika Šoulová </v>
      </c>
      <c r="AN50" s="332"/>
      <c r="AO50" s="332"/>
      <c r="AP50" s="332"/>
      <c r="AR50" s="33"/>
      <c r="AS50" s="336"/>
      <c r="AT50" s="337"/>
      <c r="BD50" s="54"/>
    </row>
    <row r="51" spans="1:91" s="1" customFormat="1" ht="10.8" customHeight="1">
      <c r="B51" s="33"/>
      <c r="AR51" s="33"/>
      <c r="AS51" s="336"/>
      <c r="AT51" s="337"/>
      <c r="BD51" s="54"/>
    </row>
    <row r="52" spans="1:91" s="1" customFormat="1" ht="29.25" customHeight="1">
      <c r="B52" s="33"/>
      <c r="C52" s="298" t="s">
        <v>55</v>
      </c>
      <c r="D52" s="299"/>
      <c r="E52" s="299"/>
      <c r="F52" s="299"/>
      <c r="G52" s="299"/>
      <c r="H52" s="55"/>
      <c r="I52" s="302" t="s">
        <v>56</v>
      </c>
      <c r="J52" s="299"/>
      <c r="K52" s="299"/>
      <c r="L52" s="299"/>
      <c r="M52" s="299"/>
      <c r="N52" s="299"/>
      <c r="O52" s="299"/>
      <c r="P52" s="299"/>
      <c r="Q52" s="299"/>
      <c r="R52" s="299"/>
      <c r="S52" s="299"/>
      <c r="T52" s="299"/>
      <c r="U52" s="299"/>
      <c r="V52" s="299"/>
      <c r="W52" s="299"/>
      <c r="X52" s="299"/>
      <c r="Y52" s="299"/>
      <c r="Z52" s="299"/>
      <c r="AA52" s="299"/>
      <c r="AB52" s="299"/>
      <c r="AC52" s="299"/>
      <c r="AD52" s="299"/>
      <c r="AE52" s="299"/>
      <c r="AF52" s="299"/>
      <c r="AG52" s="329" t="s">
        <v>57</v>
      </c>
      <c r="AH52" s="299"/>
      <c r="AI52" s="299"/>
      <c r="AJ52" s="299"/>
      <c r="AK52" s="299"/>
      <c r="AL52" s="299"/>
      <c r="AM52" s="299"/>
      <c r="AN52" s="302" t="s">
        <v>58</v>
      </c>
      <c r="AO52" s="299"/>
      <c r="AP52" s="299"/>
      <c r="AQ52" s="56" t="s">
        <v>59</v>
      </c>
      <c r="AR52" s="33"/>
      <c r="AS52" s="57" t="s">
        <v>60</v>
      </c>
      <c r="AT52" s="58" t="s">
        <v>61</v>
      </c>
      <c r="AU52" s="58" t="s">
        <v>62</v>
      </c>
      <c r="AV52" s="58" t="s">
        <v>63</v>
      </c>
      <c r="AW52" s="58" t="s">
        <v>64</v>
      </c>
      <c r="AX52" s="58" t="s">
        <v>65</v>
      </c>
      <c r="AY52" s="58" t="s">
        <v>66</v>
      </c>
      <c r="AZ52" s="58" t="s">
        <v>67</v>
      </c>
      <c r="BA52" s="58" t="s">
        <v>68</v>
      </c>
      <c r="BB52" s="58" t="s">
        <v>69</v>
      </c>
      <c r="BC52" s="58" t="s">
        <v>70</v>
      </c>
      <c r="BD52" s="59" t="s">
        <v>71</v>
      </c>
    </row>
    <row r="53" spans="1:91" s="1" customFormat="1" ht="10.8" customHeight="1">
      <c r="B53" s="33"/>
      <c r="AR53" s="33"/>
      <c r="AS53" s="60"/>
      <c r="AT53" s="51"/>
      <c r="AU53" s="51"/>
      <c r="AV53" s="51"/>
      <c r="AW53" s="51"/>
      <c r="AX53" s="51"/>
      <c r="AY53" s="51"/>
      <c r="AZ53" s="51"/>
      <c r="BA53" s="51"/>
      <c r="BB53" s="51"/>
      <c r="BC53" s="51"/>
      <c r="BD53" s="52"/>
    </row>
    <row r="54" spans="1:91" s="5" customFormat="1" ht="32.4" customHeight="1">
      <c r="B54" s="61"/>
      <c r="C54" s="62" t="s">
        <v>72</v>
      </c>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305">
        <f>ROUND(AG55+AG61+SUM(AG66:AG68),2)</f>
        <v>0</v>
      </c>
      <c r="AH54" s="305"/>
      <c r="AI54" s="305"/>
      <c r="AJ54" s="305"/>
      <c r="AK54" s="305"/>
      <c r="AL54" s="305"/>
      <c r="AM54" s="305"/>
      <c r="AN54" s="338">
        <f t="shared" ref="AN54:AN68" si="0">SUM(AG54,AT54)</f>
        <v>0</v>
      </c>
      <c r="AO54" s="338"/>
      <c r="AP54" s="338"/>
      <c r="AQ54" s="65" t="s">
        <v>19</v>
      </c>
      <c r="AR54" s="61"/>
      <c r="AS54" s="66">
        <f>ROUND(AS55+AS61+SUM(AS66:AS68),2)</f>
        <v>0</v>
      </c>
      <c r="AT54" s="67">
        <f t="shared" ref="AT54:AT68" si="1">ROUND(SUM(AV54:AW54),2)</f>
        <v>0</v>
      </c>
      <c r="AU54" s="68">
        <f>ROUND(AU55+AU61+SUM(AU66:AU68),5)</f>
        <v>0</v>
      </c>
      <c r="AV54" s="67">
        <f>ROUND(AZ54*L29,2)</f>
        <v>0</v>
      </c>
      <c r="AW54" s="67">
        <f>ROUND(BA54*L30,2)</f>
        <v>0</v>
      </c>
      <c r="AX54" s="67">
        <f>ROUND(BB54*L29,2)</f>
        <v>0</v>
      </c>
      <c r="AY54" s="67">
        <f>ROUND(BC54*L30,2)</f>
        <v>0</v>
      </c>
      <c r="AZ54" s="67">
        <f>ROUND(AZ55+AZ61+SUM(AZ66:AZ68),2)</f>
        <v>0</v>
      </c>
      <c r="BA54" s="67">
        <f>ROUND(BA55+BA61+SUM(BA66:BA68),2)</f>
        <v>0</v>
      </c>
      <c r="BB54" s="67">
        <f>ROUND(BB55+BB61+SUM(BB66:BB68),2)</f>
        <v>0</v>
      </c>
      <c r="BC54" s="67">
        <f>ROUND(BC55+BC61+SUM(BC66:BC68),2)</f>
        <v>0</v>
      </c>
      <c r="BD54" s="69">
        <f>ROUND(BD55+BD61+SUM(BD66:BD68),2)</f>
        <v>0</v>
      </c>
      <c r="BS54" s="70" t="s">
        <v>73</v>
      </c>
      <c r="BT54" s="70" t="s">
        <v>74</v>
      </c>
      <c r="BU54" s="71" t="s">
        <v>75</v>
      </c>
      <c r="BV54" s="70" t="s">
        <v>76</v>
      </c>
      <c r="BW54" s="70" t="s">
        <v>5</v>
      </c>
      <c r="BX54" s="70" t="s">
        <v>77</v>
      </c>
      <c r="CL54" s="70" t="s">
        <v>19</v>
      </c>
    </row>
    <row r="55" spans="1:91" s="6" customFormat="1" ht="16.5" customHeight="1">
      <c r="B55" s="72"/>
      <c r="C55" s="73"/>
      <c r="D55" s="300" t="s">
        <v>78</v>
      </c>
      <c r="E55" s="300"/>
      <c r="F55" s="300"/>
      <c r="G55" s="300"/>
      <c r="H55" s="300"/>
      <c r="I55" s="74"/>
      <c r="J55" s="300" t="s">
        <v>79</v>
      </c>
      <c r="K55" s="300"/>
      <c r="L55" s="300"/>
      <c r="M55" s="300"/>
      <c r="N55" s="300"/>
      <c r="O55" s="300"/>
      <c r="P55" s="300"/>
      <c r="Q55" s="300"/>
      <c r="R55" s="300"/>
      <c r="S55" s="300"/>
      <c r="T55" s="300"/>
      <c r="U55" s="300"/>
      <c r="V55" s="300"/>
      <c r="W55" s="300"/>
      <c r="X55" s="300"/>
      <c r="Y55" s="300"/>
      <c r="Z55" s="300"/>
      <c r="AA55" s="300"/>
      <c r="AB55" s="300"/>
      <c r="AC55" s="300"/>
      <c r="AD55" s="300"/>
      <c r="AE55" s="300"/>
      <c r="AF55" s="300"/>
      <c r="AG55" s="327">
        <f>ROUND(SUM(AG56:AG60),2)</f>
        <v>0</v>
      </c>
      <c r="AH55" s="328"/>
      <c r="AI55" s="328"/>
      <c r="AJ55" s="328"/>
      <c r="AK55" s="328"/>
      <c r="AL55" s="328"/>
      <c r="AM55" s="328"/>
      <c r="AN55" s="333">
        <f t="shared" si="0"/>
        <v>0</v>
      </c>
      <c r="AO55" s="328"/>
      <c r="AP55" s="328"/>
      <c r="AQ55" s="75" t="s">
        <v>80</v>
      </c>
      <c r="AR55" s="72"/>
      <c r="AS55" s="76">
        <f>ROUND(SUM(AS56:AS60),2)</f>
        <v>0</v>
      </c>
      <c r="AT55" s="77">
        <f t="shared" si="1"/>
        <v>0</v>
      </c>
      <c r="AU55" s="78">
        <f>ROUND(SUM(AU56:AU60),5)</f>
        <v>0</v>
      </c>
      <c r="AV55" s="77">
        <f>ROUND(AZ55*L29,2)</f>
        <v>0</v>
      </c>
      <c r="AW55" s="77">
        <f>ROUND(BA55*L30,2)</f>
        <v>0</v>
      </c>
      <c r="AX55" s="77">
        <f>ROUND(BB55*L29,2)</f>
        <v>0</v>
      </c>
      <c r="AY55" s="77">
        <f>ROUND(BC55*L30,2)</f>
        <v>0</v>
      </c>
      <c r="AZ55" s="77">
        <f>ROUND(SUM(AZ56:AZ60),2)</f>
        <v>0</v>
      </c>
      <c r="BA55" s="77">
        <f>ROUND(SUM(BA56:BA60),2)</f>
        <v>0</v>
      </c>
      <c r="BB55" s="77">
        <f>ROUND(SUM(BB56:BB60),2)</f>
        <v>0</v>
      </c>
      <c r="BC55" s="77">
        <f>ROUND(SUM(BC56:BC60),2)</f>
        <v>0</v>
      </c>
      <c r="BD55" s="79">
        <f>ROUND(SUM(BD56:BD60),2)</f>
        <v>0</v>
      </c>
      <c r="BS55" s="80" t="s">
        <v>73</v>
      </c>
      <c r="BT55" s="80" t="s">
        <v>81</v>
      </c>
      <c r="BU55" s="80" t="s">
        <v>75</v>
      </c>
      <c r="BV55" s="80" t="s">
        <v>76</v>
      </c>
      <c r="BW55" s="80" t="s">
        <v>82</v>
      </c>
      <c r="BX55" s="80" t="s">
        <v>5</v>
      </c>
      <c r="CL55" s="80" t="s">
        <v>19</v>
      </c>
      <c r="CM55" s="80" t="s">
        <v>83</v>
      </c>
    </row>
    <row r="56" spans="1:91" s="3" customFormat="1" ht="16.5" customHeight="1">
      <c r="A56" s="81" t="s">
        <v>84</v>
      </c>
      <c r="B56" s="46"/>
      <c r="C56" s="9"/>
      <c r="D56" s="9"/>
      <c r="E56" s="301" t="s">
        <v>85</v>
      </c>
      <c r="F56" s="301"/>
      <c r="G56" s="301"/>
      <c r="H56" s="301"/>
      <c r="I56" s="301"/>
      <c r="J56" s="9"/>
      <c r="K56" s="301" t="s">
        <v>86</v>
      </c>
      <c r="L56" s="301"/>
      <c r="M56" s="301"/>
      <c r="N56" s="301"/>
      <c r="O56" s="301"/>
      <c r="P56" s="301"/>
      <c r="Q56" s="301"/>
      <c r="R56" s="301"/>
      <c r="S56" s="301"/>
      <c r="T56" s="301"/>
      <c r="U56" s="301"/>
      <c r="V56" s="301"/>
      <c r="W56" s="301"/>
      <c r="X56" s="301"/>
      <c r="Y56" s="301"/>
      <c r="Z56" s="301"/>
      <c r="AA56" s="301"/>
      <c r="AB56" s="301"/>
      <c r="AC56" s="301"/>
      <c r="AD56" s="301"/>
      <c r="AE56" s="301"/>
      <c r="AF56" s="301"/>
      <c r="AG56" s="325">
        <f>'01 - Architektonicko stav...'!J32</f>
        <v>0</v>
      </c>
      <c r="AH56" s="326"/>
      <c r="AI56" s="326"/>
      <c r="AJ56" s="326"/>
      <c r="AK56" s="326"/>
      <c r="AL56" s="326"/>
      <c r="AM56" s="326"/>
      <c r="AN56" s="325">
        <f t="shared" si="0"/>
        <v>0</v>
      </c>
      <c r="AO56" s="326"/>
      <c r="AP56" s="326"/>
      <c r="AQ56" s="82" t="s">
        <v>87</v>
      </c>
      <c r="AR56" s="46"/>
      <c r="AS56" s="83">
        <v>0</v>
      </c>
      <c r="AT56" s="84">
        <f t="shared" si="1"/>
        <v>0</v>
      </c>
      <c r="AU56" s="85">
        <f>'01 - Architektonicko stav...'!P110</f>
        <v>0</v>
      </c>
      <c r="AV56" s="84">
        <f>'01 - Architektonicko stav...'!J35</f>
        <v>0</v>
      </c>
      <c r="AW56" s="84">
        <f>'01 - Architektonicko stav...'!J36</f>
        <v>0</v>
      </c>
      <c r="AX56" s="84">
        <f>'01 - Architektonicko stav...'!J37</f>
        <v>0</v>
      </c>
      <c r="AY56" s="84">
        <f>'01 - Architektonicko stav...'!J38</f>
        <v>0</v>
      </c>
      <c r="AZ56" s="84">
        <f>'01 - Architektonicko stav...'!F35</f>
        <v>0</v>
      </c>
      <c r="BA56" s="84">
        <f>'01 - Architektonicko stav...'!F36</f>
        <v>0</v>
      </c>
      <c r="BB56" s="84">
        <f>'01 - Architektonicko stav...'!F37</f>
        <v>0</v>
      </c>
      <c r="BC56" s="84">
        <f>'01 - Architektonicko stav...'!F38</f>
        <v>0</v>
      </c>
      <c r="BD56" s="86">
        <f>'01 - Architektonicko stav...'!F39</f>
        <v>0</v>
      </c>
      <c r="BT56" s="26" t="s">
        <v>83</v>
      </c>
      <c r="BV56" s="26" t="s">
        <v>76</v>
      </c>
      <c r="BW56" s="26" t="s">
        <v>88</v>
      </c>
      <c r="BX56" s="26" t="s">
        <v>82</v>
      </c>
      <c r="CL56" s="26" t="s">
        <v>19</v>
      </c>
    </row>
    <row r="57" spans="1:91" s="3" customFormat="1" ht="16.5" customHeight="1">
      <c r="A57" s="81" t="s">
        <v>84</v>
      </c>
      <c r="B57" s="46"/>
      <c r="C57" s="9"/>
      <c r="D57" s="9"/>
      <c r="E57" s="301" t="s">
        <v>89</v>
      </c>
      <c r="F57" s="301"/>
      <c r="G57" s="301"/>
      <c r="H57" s="301"/>
      <c r="I57" s="301"/>
      <c r="J57" s="9"/>
      <c r="K57" s="301" t="s">
        <v>90</v>
      </c>
      <c r="L57" s="301"/>
      <c r="M57" s="301"/>
      <c r="N57" s="301"/>
      <c r="O57" s="301"/>
      <c r="P57" s="301"/>
      <c r="Q57" s="301"/>
      <c r="R57" s="301"/>
      <c r="S57" s="301"/>
      <c r="T57" s="301"/>
      <c r="U57" s="301"/>
      <c r="V57" s="301"/>
      <c r="W57" s="301"/>
      <c r="X57" s="301"/>
      <c r="Y57" s="301"/>
      <c r="Z57" s="301"/>
      <c r="AA57" s="301"/>
      <c r="AB57" s="301"/>
      <c r="AC57" s="301"/>
      <c r="AD57" s="301"/>
      <c r="AE57" s="301"/>
      <c r="AF57" s="301"/>
      <c r="AG57" s="325">
        <f>'02 - ZTI'!J32</f>
        <v>0</v>
      </c>
      <c r="AH57" s="326"/>
      <c r="AI57" s="326"/>
      <c r="AJ57" s="326"/>
      <c r="AK57" s="326"/>
      <c r="AL57" s="326"/>
      <c r="AM57" s="326"/>
      <c r="AN57" s="325">
        <f t="shared" si="0"/>
        <v>0</v>
      </c>
      <c r="AO57" s="326"/>
      <c r="AP57" s="326"/>
      <c r="AQ57" s="82" t="s">
        <v>87</v>
      </c>
      <c r="AR57" s="46"/>
      <c r="AS57" s="83">
        <v>0</v>
      </c>
      <c r="AT57" s="84">
        <f t="shared" si="1"/>
        <v>0</v>
      </c>
      <c r="AU57" s="85">
        <f>'02 - ZTI'!P110</f>
        <v>0</v>
      </c>
      <c r="AV57" s="84">
        <f>'02 - ZTI'!J35</f>
        <v>0</v>
      </c>
      <c r="AW57" s="84">
        <f>'02 - ZTI'!J36</f>
        <v>0</v>
      </c>
      <c r="AX57" s="84">
        <f>'02 - ZTI'!J37</f>
        <v>0</v>
      </c>
      <c r="AY57" s="84">
        <f>'02 - ZTI'!J38</f>
        <v>0</v>
      </c>
      <c r="AZ57" s="84">
        <f>'02 - ZTI'!F35</f>
        <v>0</v>
      </c>
      <c r="BA57" s="84">
        <f>'02 - ZTI'!F36</f>
        <v>0</v>
      </c>
      <c r="BB57" s="84">
        <f>'02 - ZTI'!F37</f>
        <v>0</v>
      </c>
      <c r="BC57" s="84">
        <f>'02 - ZTI'!F38</f>
        <v>0</v>
      </c>
      <c r="BD57" s="86">
        <f>'02 - ZTI'!F39</f>
        <v>0</v>
      </c>
      <c r="BT57" s="26" t="s">
        <v>83</v>
      </c>
      <c r="BV57" s="26" t="s">
        <v>76</v>
      </c>
      <c r="BW57" s="26" t="s">
        <v>91</v>
      </c>
      <c r="BX57" s="26" t="s">
        <v>82</v>
      </c>
      <c r="CL57" s="26" t="s">
        <v>19</v>
      </c>
    </row>
    <row r="58" spans="1:91" s="3" customFormat="1" ht="16.5" customHeight="1">
      <c r="A58" s="81" t="s">
        <v>84</v>
      </c>
      <c r="B58" s="46"/>
      <c r="C58" s="9"/>
      <c r="D58" s="9"/>
      <c r="E58" s="301" t="s">
        <v>92</v>
      </c>
      <c r="F58" s="301"/>
      <c r="G58" s="301"/>
      <c r="H58" s="301"/>
      <c r="I58" s="301"/>
      <c r="J58" s="9"/>
      <c r="K58" s="301" t="s">
        <v>93</v>
      </c>
      <c r="L58" s="301"/>
      <c r="M58" s="301"/>
      <c r="N58" s="301"/>
      <c r="O58" s="301"/>
      <c r="P58" s="301"/>
      <c r="Q58" s="301"/>
      <c r="R58" s="301"/>
      <c r="S58" s="301"/>
      <c r="T58" s="301"/>
      <c r="U58" s="301"/>
      <c r="V58" s="301"/>
      <c r="W58" s="301"/>
      <c r="X58" s="301"/>
      <c r="Y58" s="301"/>
      <c r="Z58" s="301"/>
      <c r="AA58" s="301"/>
      <c r="AB58" s="301"/>
      <c r="AC58" s="301"/>
      <c r="AD58" s="301"/>
      <c r="AE58" s="301"/>
      <c r="AF58" s="301"/>
      <c r="AG58" s="325">
        <f>'03 - Vytápění'!J32</f>
        <v>0</v>
      </c>
      <c r="AH58" s="326"/>
      <c r="AI58" s="326"/>
      <c r="AJ58" s="326"/>
      <c r="AK58" s="326"/>
      <c r="AL58" s="326"/>
      <c r="AM58" s="326"/>
      <c r="AN58" s="325">
        <f t="shared" si="0"/>
        <v>0</v>
      </c>
      <c r="AO58" s="326"/>
      <c r="AP58" s="326"/>
      <c r="AQ58" s="82" t="s">
        <v>87</v>
      </c>
      <c r="AR58" s="46"/>
      <c r="AS58" s="83">
        <v>0</v>
      </c>
      <c r="AT58" s="84">
        <f t="shared" si="1"/>
        <v>0</v>
      </c>
      <c r="AU58" s="85">
        <f>'03 - Vytápění'!P90</f>
        <v>0</v>
      </c>
      <c r="AV58" s="84">
        <f>'03 - Vytápění'!J35</f>
        <v>0</v>
      </c>
      <c r="AW58" s="84">
        <f>'03 - Vytápění'!J36</f>
        <v>0</v>
      </c>
      <c r="AX58" s="84">
        <f>'03 - Vytápění'!J37</f>
        <v>0</v>
      </c>
      <c r="AY58" s="84">
        <f>'03 - Vytápění'!J38</f>
        <v>0</v>
      </c>
      <c r="AZ58" s="84">
        <f>'03 - Vytápění'!F35</f>
        <v>0</v>
      </c>
      <c r="BA58" s="84">
        <f>'03 - Vytápění'!F36</f>
        <v>0</v>
      </c>
      <c r="BB58" s="84">
        <f>'03 - Vytápění'!F37</f>
        <v>0</v>
      </c>
      <c r="BC58" s="84">
        <f>'03 - Vytápění'!F38</f>
        <v>0</v>
      </c>
      <c r="BD58" s="86">
        <f>'03 - Vytápění'!F39</f>
        <v>0</v>
      </c>
      <c r="BT58" s="26" t="s">
        <v>83</v>
      </c>
      <c r="BV58" s="26" t="s">
        <v>76</v>
      </c>
      <c r="BW58" s="26" t="s">
        <v>94</v>
      </c>
      <c r="BX58" s="26" t="s">
        <v>82</v>
      </c>
      <c r="CL58" s="26" t="s">
        <v>19</v>
      </c>
    </row>
    <row r="59" spans="1:91" s="3" customFormat="1" ht="16.5" customHeight="1">
      <c r="A59" s="81" t="s">
        <v>84</v>
      </c>
      <c r="B59" s="46"/>
      <c r="C59" s="9"/>
      <c r="D59" s="9"/>
      <c r="E59" s="301" t="s">
        <v>95</v>
      </c>
      <c r="F59" s="301"/>
      <c r="G59" s="301"/>
      <c r="H59" s="301"/>
      <c r="I59" s="301"/>
      <c r="J59" s="9"/>
      <c r="K59" s="301" t="s">
        <v>96</v>
      </c>
      <c r="L59" s="301"/>
      <c r="M59" s="301"/>
      <c r="N59" s="301"/>
      <c r="O59" s="301"/>
      <c r="P59" s="301"/>
      <c r="Q59" s="301"/>
      <c r="R59" s="301"/>
      <c r="S59" s="301"/>
      <c r="T59" s="301"/>
      <c r="U59" s="301"/>
      <c r="V59" s="301"/>
      <c r="W59" s="301"/>
      <c r="X59" s="301"/>
      <c r="Y59" s="301"/>
      <c r="Z59" s="301"/>
      <c r="AA59" s="301"/>
      <c r="AB59" s="301"/>
      <c r="AC59" s="301"/>
      <c r="AD59" s="301"/>
      <c r="AE59" s="301"/>
      <c r="AF59" s="301"/>
      <c r="AG59" s="325">
        <f>'04 - VZT'!J32</f>
        <v>0</v>
      </c>
      <c r="AH59" s="326"/>
      <c r="AI59" s="326"/>
      <c r="AJ59" s="326"/>
      <c r="AK59" s="326"/>
      <c r="AL59" s="326"/>
      <c r="AM59" s="326"/>
      <c r="AN59" s="325">
        <f t="shared" si="0"/>
        <v>0</v>
      </c>
      <c r="AO59" s="326"/>
      <c r="AP59" s="326"/>
      <c r="AQ59" s="82" t="s">
        <v>87</v>
      </c>
      <c r="AR59" s="46"/>
      <c r="AS59" s="83">
        <v>0</v>
      </c>
      <c r="AT59" s="84">
        <f t="shared" si="1"/>
        <v>0</v>
      </c>
      <c r="AU59" s="85">
        <f>'04 - VZT'!P91</f>
        <v>0</v>
      </c>
      <c r="AV59" s="84">
        <f>'04 - VZT'!J35</f>
        <v>0</v>
      </c>
      <c r="AW59" s="84">
        <f>'04 - VZT'!J36</f>
        <v>0</v>
      </c>
      <c r="AX59" s="84">
        <f>'04 - VZT'!J37</f>
        <v>0</v>
      </c>
      <c r="AY59" s="84">
        <f>'04 - VZT'!J38</f>
        <v>0</v>
      </c>
      <c r="AZ59" s="84">
        <f>'04 - VZT'!F35</f>
        <v>0</v>
      </c>
      <c r="BA59" s="84">
        <f>'04 - VZT'!F36</f>
        <v>0</v>
      </c>
      <c r="BB59" s="84">
        <f>'04 - VZT'!F37</f>
        <v>0</v>
      </c>
      <c r="BC59" s="84">
        <f>'04 - VZT'!F38</f>
        <v>0</v>
      </c>
      <c r="BD59" s="86">
        <f>'04 - VZT'!F39</f>
        <v>0</v>
      </c>
      <c r="BT59" s="26" t="s">
        <v>83</v>
      </c>
      <c r="BV59" s="26" t="s">
        <v>76</v>
      </c>
      <c r="BW59" s="26" t="s">
        <v>97</v>
      </c>
      <c r="BX59" s="26" t="s">
        <v>82</v>
      </c>
      <c r="CL59" s="26" t="s">
        <v>19</v>
      </c>
    </row>
    <row r="60" spans="1:91" s="3" customFormat="1" ht="16.5" customHeight="1">
      <c r="A60" s="81" t="s">
        <v>84</v>
      </c>
      <c r="B60" s="46"/>
      <c r="C60" s="9"/>
      <c r="D60" s="9"/>
      <c r="E60" s="301" t="s">
        <v>98</v>
      </c>
      <c r="F60" s="301"/>
      <c r="G60" s="301"/>
      <c r="H60" s="301"/>
      <c r="I60" s="301"/>
      <c r="J60" s="9"/>
      <c r="K60" s="301" t="s">
        <v>99</v>
      </c>
      <c r="L60" s="301"/>
      <c r="M60" s="301"/>
      <c r="N60" s="301"/>
      <c r="O60" s="301"/>
      <c r="P60" s="301"/>
      <c r="Q60" s="301"/>
      <c r="R60" s="301"/>
      <c r="S60" s="301"/>
      <c r="T60" s="301"/>
      <c r="U60" s="301"/>
      <c r="V60" s="301"/>
      <c r="W60" s="301"/>
      <c r="X60" s="301"/>
      <c r="Y60" s="301"/>
      <c r="Z60" s="301"/>
      <c r="AA60" s="301"/>
      <c r="AB60" s="301"/>
      <c r="AC60" s="301"/>
      <c r="AD60" s="301"/>
      <c r="AE60" s="301"/>
      <c r="AF60" s="301"/>
      <c r="AG60" s="325">
        <f>'05 - Elektroinstalace'!J32</f>
        <v>0</v>
      </c>
      <c r="AH60" s="326"/>
      <c r="AI60" s="326"/>
      <c r="AJ60" s="326"/>
      <c r="AK60" s="326"/>
      <c r="AL60" s="326"/>
      <c r="AM60" s="326"/>
      <c r="AN60" s="325">
        <f t="shared" si="0"/>
        <v>0</v>
      </c>
      <c r="AO60" s="326"/>
      <c r="AP60" s="326"/>
      <c r="AQ60" s="82" t="s">
        <v>87</v>
      </c>
      <c r="AR60" s="46"/>
      <c r="AS60" s="83">
        <v>0</v>
      </c>
      <c r="AT60" s="84">
        <f t="shared" si="1"/>
        <v>0</v>
      </c>
      <c r="AU60" s="85">
        <f>'05 - Elektroinstalace'!P91</f>
        <v>0</v>
      </c>
      <c r="AV60" s="84">
        <f>'05 - Elektroinstalace'!J35</f>
        <v>0</v>
      </c>
      <c r="AW60" s="84">
        <f>'05 - Elektroinstalace'!J36</f>
        <v>0</v>
      </c>
      <c r="AX60" s="84">
        <f>'05 - Elektroinstalace'!J37</f>
        <v>0</v>
      </c>
      <c r="AY60" s="84">
        <f>'05 - Elektroinstalace'!J38</f>
        <v>0</v>
      </c>
      <c r="AZ60" s="84">
        <f>'05 - Elektroinstalace'!F35</f>
        <v>0</v>
      </c>
      <c r="BA60" s="84">
        <f>'05 - Elektroinstalace'!F36</f>
        <v>0</v>
      </c>
      <c r="BB60" s="84">
        <f>'05 - Elektroinstalace'!F37</f>
        <v>0</v>
      </c>
      <c r="BC60" s="84">
        <f>'05 - Elektroinstalace'!F38</f>
        <v>0</v>
      </c>
      <c r="BD60" s="86">
        <f>'05 - Elektroinstalace'!F39</f>
        <v>0</v>
      </c>
      <c r="BT60" s="26" t="s">
        <v>83</v>
      </c>
      <c r="BV60" s="26" t="s">
        <v>76</v>
      </c>
      <c r="BW60" s="26" t="s">
        <v>100</v>
      </c>
      <c r="BX60" s="26" t="s">
        <v>82</v>
      </c>
      <c r="CL60" s="26" t="s">
        <v>19</v>
      </c>
    </row>
    <row r="61" spans="1:91" s="6" customFormat="1" ht="16.5" customHeight="1">
      <c r="B61" s="72"/>
      <c r="C61" s="73"/>
      <c r="D61" s="300" t="s">
        <v>101</v>
      </c>
      <c r="E61" s="300"/>
      <c r="F61" s="300"/>
      <c r="G61" s="300"/>
      <c r="H61" s="300"/>
      <c r="I61" s="74"/>
      <c r="J61" s="300" t="s">
        <v>102</v>
      </c>
      <c r="K61" s="300"/>
      <c r="L61" s="300"/>
      <c r="M61" s="300"/>
      <c r="N61" s="300"/>
      <c r="O61" s="300"/>
      <c r="P61" s="300"/>
      <c r="Q61" s="300"/>
      <c r="R61" s="300"/>
      <c r="S61" s="300"/>
      <c r="T61" s="300"/>
      <c r="U61" s="300"/>
      <c r="V61" s="300"/>
      <c r="W61" s="300"/>
      <c r="X61" s="300"/>
      <c r="Y61" s="300"/>
      <c r="Z61" s="300"/>
      <c r="AA61" s="300"/>
      <c r="AB61" s="300"/>
      <c r="AC61" s="300"/>
      <c r="AD61" s="300"/>
      <c r="AE61" s="300"/>
      <c r="AF61" s="300"/>
      <c r="AG61" s="327">
        <f>ROUND(SUM(AG62:AG65),2)</f>
        <v>0</v>
      </c>
      <c r="AH61" s="328"/>
      <c r="AI61" s="328"/>
      <c r="AJ61" s="328"/>
      <c r="AK61" s="328"/>
      <c r="AL61" s="328"/>
      <c r="AM61" s="328"/>
      <c r="AN61" s="333">
        <f t="shared" si="0"/>
        <v>0</v>
      </c>
      <c r="AO61" s="328"/>
      <c r="AP61" s="328"/>
      <c r="AQ61" s="75" t="s">
        <v>80</v>
      </c>
      <c r="AR61" s="72"/>
      <c r="AS61" s="76">
        <f>ROUND(SUM(AS62:AS65),2)</f>
        <v>0</v>
      </c>
      <c r="AT61" s="77">
        <f t="shared" si="1"/>
        <v>0</v>
      </c>
      <c r="AU61" s="78">
        <f>ROUND(SUM(AU62:AU65),5)</f>
        <v>0</v>
      </c>
      <c r="AV61" s="77">
        <f>ROUND(AZ61*L29,2)</f>
        <v>0</v>
      </c>
      <c r="AW61" s="77">
        <f>ROUND(BA61*L30,2)</f>
        <v>0</v>
      </c>
      <c r="AX61" s="77">
        <f>ROUND(BB61*L29,2)</f>
        <v>0</v>
      </c>
      <c r="AY61" s="77">
        <f>ROUND(BC61*L30,2)</f>
        <v>0</v>
      </c>
      <c r="AZ61" s="77">
        <f>ROUND(SUM(AZ62:AZ65),2)</f>
        <v>0</v>
      </c>
      <c r="BA61" s="77">
        <f>ROUND(SUM(BA62:BA65),2)</f>
        <v>0</v>
      </c>
      <c r="BB61" s="77">
        <f>ROUND(SUM(BB62:BB65),2)</f>
        <v>0</v>
      </c>
      <c r="BC61" s="77">
        <f>ROUND(SUM(BC62:BC65),2)</f>
        <v>0</v>
      </c>
      <c r="BD61" s="79">
        <f>ROUND(SUM(BD62:BD65),2)</f>
        <v>0</v>
      </c>
      <c r="BS61" s="80" t="s">
        <v>73</v>
      </c>
      <c r="BT61" s="80" t="s">
        <v>81</v>
      </c>
      <c r="BU61" s="80" t="s">
        <v>75</v>
      </c>
      <c r="BV61" s="80" t="s">
        <v>76</v>
      </c>
      <c r="BW61" s="80" t="s">
        <v>103</v>
      </c>
      <c r="BX61" s="80" t="s">
        <v>5</v>
      </c>
      <c r="CL61" s="80" t="s">
        <v>19</v>
      </c>
      <c r="CM61" s="80" t="s">
        <v>83</v>
      </c>
    </row>
    <row r="62" spans="1:91" s="3" customFormat="1" ht="16.5" customHeight="1">
      <c r="A62" s="81" t="s">
        <v>84</v>
      </c>
      <c r="B62" s="46"/>
      <c r="C62" s="9"/>
      <c r="D62" s="9"/>
      <c r="E62" s="301" t="s">
        <v>85</v>
      </c>
      <c r="F62" s="301"/>
      <c r="G62" s="301"/>
      <c r="H62" s="301"/>
      <c r="I62" s="301"/>
      <c r="J62" s="9"/>
      <c r="K62" s="301" t="s">
        <v>86</v>
      </c>
      <c r="L62" s="301"/>
      <c r="M62" s="301"/>
      <c r="N62" s="301"/>
      <c r="O62" s="301"/>
      <c r="P62" s="301"/>
      <c r="Q62" s="301"/>
      <c r="R62" s="301"/>
      <c r="S62" s="301"/>
      <c r="T62" s="301"/>
      <c r="U62" s="301"/>
      <c r="V62" s="301"/>
      <c r="W62" s="301"/>
      <c r="X62" s="301"/>
      <c r="Y62" s="301"/>
      <c r="Z62" s="301"/>
      <c r="AA62" s="301"/>
      <c r="AB62" s="301"/>
      <c r="AC62" s="301"/>
      <c r="AD62" s="301"/>
      <c r="AE62" s="301"/>
      <c r="AF62" s="301"/>
      <c r="AG62" s="325">
        <f>'01 - Architektonicko stav..._01'!J32</f>
        <v>0</v>
      </c>
      <c r="AH62" s="326"/>
      <c r="AI62" s="326"/>
      <c r="AJ62" s="326"/>
      <c r="AK62" s="326"/>
      <c r="AL62" s="326"/>
      <c r="AM62" s="326"/>
      <c r="AN62" s="325">
        <f t="shared" si="0"/>
        <v>0</v>
      </c>
      <c r="AO62" s="326"/>
      <c r="AP62" s="326"/>
      <c r="AQ62" s="82" t="s">
        <v>87</v>
      </c>
      <c r="AR62" s="46"/>
      <c r="AS62" s="83">
        <v>0</v>
      </c>
      <c r="AT62" s="84">
        <f t="shared" si="1"/>
        <v>0</v>
      </c>
      <c r="AU62" s="85">
        <f>'01 - Architektonicko stav..._01'!P107</f>
        <v>0</v>
      </c>
      <c r="AV62" s="84">
        <f>'01 - Architektonicko stav..._01'!J35</f>
        <v>0</v>
      </c>
      <c r="AW62" s="84">
        <f>'01 - Architektonicko stav..._01'!J36</f>
        <v>0</v>
      </c>
      <c r="AX62" s="84">
        <f>'01 - Architektonicko stav..._01'!J37</f>
        <v>0</v>
      </c>
      <c r="AY62" s="84">
        <f>'01 - Architektonicko stav..._01'!J38</f>
        <v>0</v>
      </c>
      <c r="AZ62" s="84">
        <f>'01 - Architektonicko stav..._01'!F35</f>
        <v>0</v>
      </c>
      <c r="BA62" s="84">
        <f>'01 - Architektonicko stav..._01'!F36</f>
        <v>0</v>
      </c>
      <c r="BB62" s="84">
        <f>'01 - Architektonicko stav..._01'!F37</f>
        <v>0</v>
      </c>
      <c r="BC62" s="84">
        <f>'01 - Architektonicko stav..._01'!F38</f>
        <v>0</v>
      </c>
      <c r="BD62" s="86">
        <f>'01 - Architektonicko stav..._01'!F39</f>
        <v>0</v>
      </c>
      <c r="BT62" s="26" t="s">
        <v>83</v>
      </c>
      <c r="BV62" s="26" t="s">
        <v>76</v>
      </c>
      <c r="BW62" s="26" t="s">
        <v>104</v>
      </c>
      <c r="BX62" s="26" t="s">
        <v>103</v>
      </c>
      <c r="CL62" s="26" t="s">
        <v>19</v>
      </c>
    </row>
    <row r="63" spans="1:91" s="3" customFormat="1" ht="16.5" customHeight="1">
      <c r="A63" s="81" t="s">
        <v>84</v>
      </c>
      <c r="B63" s="46"/>
      <c r="C63" s="9"/>
      <c r="D63" s="9"/>
      <c r="E63" s="301" t="s">
        <v>89</v>
      </c>
      <c r="F63" s="301"/>
      <c r="G63" s="301"/>
      <c r="H63" s="301"/>
      <c r="I63" s="301"/>
      <c r="J63" s="9"/>
      <c r="K63" s="301" t="s">
        <v>90</v>
      </c>
      <c r="L63" s="301"/>
      <c r="M63" s="301"/>
      <c r="N63" s="301"/>
      <c r="O63" s="301"/>
      <c r="P63" s="301"/>
      <c r="Q63" s="301"/>
      <c r="R63" s="301"/>
      <c r="S63" s="301"/>
      <c r="T63" s="301"/>
      <c r="U63" s="301"/>
      <c r="V63" s="301"/>
      <c r="W63" s="301"/>
      <c r="X63" s="301"/>
      <c r="Y63" s="301"/>
      <c r="Z63" s="301"/>
      <c r="AA63" s="301"/>
      <c r="AB63" s="301"/>
      <c r="AC63" s="301"/>
      <c r="AD63" s="301"/>
      <c r="AE63" s="301"/>
      <c r="AF63" s="301"/>
      <c r="AG63" s="325">
        <f>'02 - ZTI_01'!J32</f>
        <v>0</v>
      </c>
      <c r="AH63" s="326"/>
      <c r="AI63" s="326"/>
      <c r="AJ63" s="326"/>
      <c r="AK63" s="326"/>
      <c r="AL63" s="326"/>
      <c r="AM63" s="326"/>
      <c r="AN63" s="325">
        <f t="shared" si="0"/>
        <v>0</v>
      </c>
      <c r="AO63" s="326"/>
      <c r="AP63" s="326"/>
      <c r="AQ63" s="82" t="s">
        <v>87</v>
      </c>
      <c r="AR63" s="46"/>
      <c r="AS63" s="83">
        <v>0</v>
      </c>
      <c r="AT63" s="84">
        <f t="shared" si="1"/>
        <v>0</v>
      </c>
      <c r="AU63" s="85">
        <f>'02 - ZTI_01'!P94</f>
        <v>0</v>
      </c>
      <c r="AV63" s="84">
        <f>'02 - ZTI_01'!J35</f>
        <v>0</v>
      </c>
      <c r="AW63" s="84">
        <f>'02 - ZTI_01'!J36</f>
        <v>0</v>
      </c>
      <c r="AX63" s="84">
        <f>'02 - ZTI_01'!J37</f>
        <v>0</v>
      </c>
      <c r="AY63" s="84">
        <f>'02 - ZTI_01'!J38</f>
        <v>0</v>
      </c>
      <c r="AZ63" s="84">
        <f>'02 - ZTI_01'!F35</f>
        <v>0</v>
      </c>
      <c r="BA63" s="84">
        <f>'02 - ZTI_01'!F36</f>
        <v>0</v>
      </c>
      <c r="BB63" s="84">
        <f>'02 - ZTI_01'!F37</f>
        <v>0</v>
      </c>
      <c r="BC63" s="84">
        <f>'02 - ZTI_01'!F38</f>
        <v>0</v>
      </c>
      <c r="BD63" s="86">
        <f>'02 - ZTI_01'!F39</f>
        <v>0</v>
      </c>
      <c r="BT63" s="26" t="s">
        <v>83</v>
      </c>
      <c r="BV63" s="26" t="s">
        <v>76</v>
      </c>
      <c r="BW63" s="26" t="s">
        <v>105</v>
      </c>
      <c r="BX63" s="26" t="s">
        <v>103</v>
      </c>
      <c r="CL63" s="26" t="s">
        <v>19</v>
      </c>
    </row>
    <row r="64" spans="1:91" s="3" customFormat="1" ht="16.5" customHeight="1">
      <c r="A64" s="81" t="s">
        <v>84</v>
      </c>
      <c r="B64" s="46"/>
      <c r="C64" s="9"/>
      <c r="D64" s="9"/>
      <c r="E64" s="301" t="s">
        <v>92</v>
      </c>
      <c r="F64" s="301"/>
      <c r="G64" s="301"/>
      <c r="H64" s="301"/>
      <c r="I64" s="301"/>
      <c r="J64" s="9"/>
      <c r="K64" s="301" t="s">
        <v>93</v>
      </c>
      <c r="L64" s="301"/>
      <c r="M64" s="301"/>
      <c r="N64" s="301"/>
      <c r="O64" s="301"/>
      <c r="P64" s="301"/>
      <c r="Q64" s="301"/>
      <c r="R64" s="301"/>
      <c r="S64" s="301"/>
      <c r="T64" s="301"/>
      <c r="U64" s="301"/>
      <c r="V64" s="301"/>
      <c r="W64" s="301"/>
      <c r="X64" s="301"/>
      <c r="Y64" s="301"/>
      <c r="Z64" s="301"/>
      <c r="AA64" s="301"/>
      <c r="AB64" s="301"/>
      <c r="AC64" s="301"/>
      <c r="AD64" s="301"/>
      <c r="AE64" s="301"/>
      <c r="AF64" s="301"/>
      <c r="AG64" s="325">
        <f>'03 - Vytápění_01'!J32</f>
        <v>0</v>
      </c>
      <c r="AH64" s="326"/>
      <c r="AI64" s="326"/>
      <c r="AJ64" s="326"/>
      <c r="AK64" s="326"/>
      <c r="AL64" s="326"/>
      <c r="AM64" s="326"/>
      <c r="AN64" s="325">
        <f t="shared" si="0"/>
        <v>0</v>
      </c>
      <c r="AO64" s="326"/>
      <c r="AP64" s="326"/>
      <c r="AQ64" s="82" t="s">
        <v>87</v>
      </c>
      <c r="AR64" s="46"/>
      <c r="AS64" s="83">
        <v>0</v>
      </c>
      <c r="AT64" s="84">
        <f t="shared" si="1"/>
        <v>0</v>
      </c>
      <c r="AU64" s="85">
        <f>'03 - Vytápění_01'!P87</f>
        <v>0</v>
      </c>
      <c r="AV64" s="84">
        <f>'03 - Vytápění_01'!J35</f>
        <v>0</v>
      </c>
      <c r="AW64" s="84">
        <f>'03 - Vytápění_01'!J36</f>
        <v>0</v>
      </c>
      <c r="AX64" s="84">
        <f>'03 - Vytápění_01'!J37</f>
        <v>0</v>
      </c>
      <c r="AY64" s="84">
        <f>'03 - Vytápění_01'!J38</f>
        <v>0</v>
      </c>
      <c r="AZ64" s="84">
        <f>'03 - Vytápění_01'!F35</f>
        <v>0</v>
      </c>
      <c r="BA64" s="84">
        <f>'03 - Vytápění_01'!F36</f>
        <v>0</v>
      </c>
      <c r="BB64" s="84">
        <f>'03 - Vytápění_01'!F37</f>
        <v>0</v>
      </c>
      <c r="BC64" s="84">
        <f>'03 - Vytápění_01'!F38</f>
        <v>0</v>
      </c>
      <c r="BD64" s="86">
        <f>'03 - Vytápění_01'!F39</f>
        <v>0</v>
      </c>
      <c r="BT64" s="26" t="s">
        <v>83</v>
      </c>
      <c r="BV64" s="26" t="s">
        <v>76</v>
      </c>
      <c r="BW64" s="26" t="s">
        <v>106</v>
      </c>
      <c r="BX64" s="26" t="s">
        <v>103</v>
      </c>
      <c r="CL64" s="26" t="s">
        <v>19</v>
      </c>
    </row>
    <row r="65" spans="1:91" s="3" customFormat="1" ht="16.5" customHeight="1">
      <c r="A65" s="81" t="s">
        <v>84</v>
      </c>
      <c r="B65" s="46"/>
      <c r="C65" s="9"/>
      <c r="D65" s="9"/>
      <c r="E65" s="301" t="s">
        <v>95</v>
      </c>
      <c r="F65" s="301"/>
      <c r="G65" s="301"/>
      <c r="H65" s="301"/>
      <c r="I65" s="301"/>
      <c r="J65" s="9"/>
      <c r="K65" s="301" t="s">
        <v>96</v>
      </c>
      <c r="L65" s="301"/>
      <c r="M65" s="301"/>
      <c r="N65" s="301"/>
      <c r="O65" s="301"/>
      <c r="P65" s="301"/>
      <c r="Q65" s="301"/>
      <c r="R65" s="301"/>
      <c r="S65" s="301"/>
      <c r="T65" s="301"/>
      <c r="U65" s="301"/>
      <c r="V65" s="301"/>
      <c r="W65" s="301"/>
      <c r="X65" s="301"/>
      <c r="Y65" s="301"/>
      <c r="Z65" s="301"/>
      <c r="AA65" s="301"/>
      <c r="AB65" s="301"/>
      <c r="AC65" s="301"/>
      <c r="AD65" s="301"/>
      <c r="AE65" s="301"/>
      <c r="AF65" s="301"/>
      <c r="AG65" s="325">
        <f>'04 - VZT_01'!J32</f>
        <v>0</v>
      </c>
      <c r="AH65" s="326"/>
      <c r="AI65" s="326"/>
      <c r="AJ65" s="326"/>
      <c r="AK65" s="326"/>
      <c r="AL65" s="326"/>
      <c r="AM65" s="326"/>
      <c r="AN65" s="325">
        <f t="shared" si="0"/>
        <v>0</v>
      </c>
      <c r="AO65" s="326"/>
      <c r="AP65" s="326"/>
      <c r="AQ65" s="82" t="s">
        <v>87</v>
      </c>
      <c r="AR65" s="46"/>
      <c r="AS65" s="83">
        <v>0</v>
      </c>
      <c r="AT65" s="84">
        <f t="shared" si="1"/>
        <v>0</v>
      </c>
      <c r="AU65" s="85">
        <f>'04 - VZT_01'!P91</f>
        <v>0</v>
      </c>
      <c r="AV65" s="84">
        <f>'04 - VZT_01'!J35</f>
        <v>0</v>
      </c>
      <c r="AW65" s="84">
        <f>'04 - VZT_01'!J36</f>
        <v>0</v>
      </c>
      <c r="AX65" s="84">
        <f>'04 - VZT_01'!J37</f>
        <v>0</v>
      </c>
      <c r="AY65" s="84">
        <f>'04 - VZT_01'!J38</f>
        <v>0</v>
      </c>
      <c r="AZ65" s="84">
        <f>'04 - VZT_01'!F35</f>
        <v>0</v>
      </c>
      <c r="BA65" s="84">
        <f>'04 - VZT_01'!F36</f>
        <v>0</v>
      </c>
      <c r="BB65" s="84">
        <f>'04 - VZT_01'!F37</f>
        <v>0</v>
      </c>
      <c r="BC65" s="84">
        <f>'04 - VZT_01'!F38</f>
        <v>0</v>
      </c>
      <c r="BD65" s="86">
        <f>'04 - VZT_01'!F39</f>
        <v>0</v>
      </c>
      <c r="BT65" s="26" t="s">
        <v>83</v>
      </c>
      <c r="BV65" s="26" t="s">
        <v>76</v>
      </c>
      <c r="BW65" s="26" t="s">
        <v>107</v>
      </c>
      <c r="BX65" s="26" t="s">
        <v>103</v>
      </c>
      <c r="CL65" s="26" t="s">
        <v>19</v>
      </c>
    </row>
    <row r="66" spans="1:91" s="6" customFormat="1" ht="16.5" customHeight="1">
      <c r="A66" s="81" t="s">
        <v>84</v>
      </c>
      <c r="B66" s="72"/>
      <c r="C66" s="73"/>
      <c r="D66" s="300" t="s">
        <v>108</v>
      </c>
      <c r="E66" s="300"/>
      <c r="F66" s="300"/>
      <c r="G66" s="300"/>
      <c r="H66" s="300"/>
      <c r="I66" s="74"/>
      <c r="J66" s="300" t="s">
        <v>109</v>
      </c>
      <c r="K66" s="300"/>
      <c r="L66" s="300"/>
      <c r="M66" s="300"/>
      <c r="N66" s="300"/>
      <c r="O66" s="300"/>
      <c r="P66" s="300"/>
      <c r="Q66" s="300"/>
      <c r="R66" s="300"/>
      <c r="S66" s="300"/>
      <c r="T66" s="300"/>
      <c r="U66" s="300"/>
      <c r="V66" s="300"/>
      <c r="W66" s="300"/>
      <c r="X66" s="300"/>
      <c r="Y66" s="300"/>
      <c r="Z66" s="300"/>
      <c r="AA66" s="300"/>
      <c r="AB66" s="300"/>
      <c r="AC66" s="300"/>
      <c r="AD66" s="300"/>
      <c r="AE66" s="300"/>
      <c r="AF66" s="300"/>
      <c r="AG66" s="333">
        <f>'SO 03 - Terénní a sadové ...'!J30</f>
        <v>0</v>
      </c>
      <c r="AH66" s="328"/>
      <c r="AI66" s="328"/>
      <c r="AJ66" s="328"/>
      <c r="AK66" s="328"/>
      <c r="AL66" s="328"/>
      <c r="AM66" s="328"/>
      <c r="AN66" s="333">
        <f t="shared" si="0"/>
        <v>0</v>
      </c>
      <c r="AO66" s="328"/>
      <c r="AP66" s="328"/>
      <c r="AQ66" s="75" t="s">
        <v>80</v>
      </c>
      <c r="AR66" s="72"/>
      <c r="AS66" s="76">
        <v>0</v>
      </c>
      <c r="AT66" s="77">
        <f t="shared" si="1"/>
        <v>0</v>
      </c>
      <c r="AU66" s="78">
        <f>'SO 03 - Terénní a sadové ...'!P94</f>
        <v>0</v>
      </c>
      <c r="AV66" s="77">
        <f>'SO 03 - Terénní a sadové ...'!J33</f>
        <v>0</v>
      </c>
      <c r="AW66" s="77">
        <f>'SO 03 - Terénní a sadové ...'!J34</f>
        <v>0</v>
      </c>
      <c r="AX66" s="77">
        <f>'SO 03 - Terénní a sadové ...'!J35</f>
        <v>0</v>
      </c>
      <c r="AY66" s="77">
        <f>'SO 03 - Terénní a sadové ...'!J36</f>
        <v>0</v>
      </c>
      <c r="AZ66" s="77">
        <f>'SO 03 - Terénní a sadové ...'!F33</f>
        <v>0</v>
      </c>
      <c r="BA66" s="77">
        <f>'SO 03 - Terénní a sadové ...'!F34</f>
        <v>0</v>
      </c>
      <c r="BB66" s="77">
        <f>'SO 03 - Terénní a sadové ...'!F35</f>
        <v>0</v>
      </c>
      <c r="BC66" s="77">
        <f>'SO 03 - Terénní a sadové ...'!F36</f>
        <v>0</v>
      </c>
      <c r="BD66" s="79">
        <f>'SO 03 - Terénní a sadové ...'!F37</f>
        <v>0</v>
      </c>
      <c r="BT66" s="80" t="s">
        <v>81</v>
      </c>
      <c r="BV66" s="80" t="s">
        <v>76</v>
      </c>
      <c r="BW66" s="80" t="s">
        <v>110</v>
      </c>
      <c r="BX66" s="80" t="s">
        <v>5</v>
      </c>
      <c r="CL66" s="80" t="s">
        <v>19</v>
      </c>
      <c r="CM66" s="80" t="s">
        <v>83</v>
      </c>
    </row>
    <row r="67" spans="1:91" s="6" customFormat="1" ht="16.5" customHeight="1">
      <c r="A67" s="81" t="s">
        <v>84</v>
      </c>
      <c r="B67" s="72"/>
      <c r="C67" s="73"/>
      <c r="D67" s="300" t="s">
        <v>111</v>
      </c>
      <c r="E67" s="300"/>
      <c r="F67" s="300"/>
      <c r="G67" s="300"/>
      <c r="H67" s="300"/>
      <c r="I67" s="74"/>
      <c r="J67" s="300" t="s">
        <v>112</v>
      </c>
      <c r="K67" s="300"/>
      <c r="L67" s="300"/>
      <c r="M67" s="300"/>
      <c r="N67" s="300"/>
      <c r="O67" s="300"/>
      <c r="P67" s="300"/>
      <c r="Q67" s="300"/>
      <c r="R67" s="300"/>
      <c r="S67" s="300"/>
      <c r="T67" s="300"/>
      <c r="U67" s="300"/>
      <c r="V67" s="300"/>
      <c r="W67" s="300"/>
      <c r="X67" s="300"/>
      <c r="Y67" s="300"/>
      <c r="Z67" s="300"/>
      <c r="AA67" s="300"/>
      <c r="AB67" s="300"/>
      <c r="AC67" s="300"/>
      <c r="AD67" s="300"/>
      <c r="AE67" s="300"/>
      <c r="AF67" s="300"/>
      <c r="AG67" s="333">
        <f>'SO 04 - Parkoviště'!J30</f>
        <v>0</v>
      </c>
      <c r="AH67" s="328"/>
      <c r="AI67" s="328"/>
      <c r="AJ67" s="328"/>
      <c r="AK67" s="328"/>
      <c r="AL67" s="328"/>
      <c r="AM67" s="328"/>
      <c r="AN67" s="333">
        <f t="shared" si="0"/>
        <v>0</v>
      </c>
      <c r="AO67" s="328"/>
      <c r="AP67" s="328"/>
      <c r="AQ67" s="75" t="s">
        <v>80</v>
      </c>
      <c r="AR67" s="72"/>
      <c r="AS67" s="76">
        <v>0</v>
      </c>
      <c r="AT67" s="77">
        <f t="shared" si="1"/>
        <v>0</v>
      </c>
      <c r="AU67" s="78">
        <f>'SO 04 - Parkoviště'!P87</f>
        <v>0</v>
      </c>
      <c r="AV67" s="77">
        <f>'SO 04 - Parkoviště'!J33</f>
        <v>0</v>
      </c>
      <c r="AW67" s="77">
        <f>'SO 04 - Parkoviště'!J34</f>
        <v>0</v>
      </c>
      <c r="AX67" s="77">
        <f>'SO 04 - Parkoviště'!J35</f>
        <v>0</v>
      </c>
      <c r="AY67" s="77">
        <f>'SO 04 - Parkoviště'!J36</f>
        <v>0</v>
      </c>
      <c r="AZ67" s="77">
        <f>'SO 04 - Parkoviště'!F33</f>
        <v>0</v>
      </c>
      <c r="BA67" s="77">
        <f>'SO 04 - Parkoviště'!F34</f>
        <v>0</v>
      </c>
      <c r="BB67" s="77">
        <f>'SO 04 - Parkoviště'!F35</f>
        <v>0</v>
      </c>
      <c r="BC67" s="77">
        <f>'SO 04 - Parkoviště'!F36</f>
        <v>0</v>
      </c>
      <c r="BD67" s="79">
        <f>'SO 04 - Parkoviště'!F37</f>
        <v>0</v>
      </c>
      <c r="BT67" s="80" t="s">
        <v>81</v>
      </c>
      <c r="BV67" s="80" t="s">
        <v>76</v>
      </c>
      <c r="BW67" s="80" t="s">
        <v>113</v>
      </c>
      <c r="BX67" s="80" t="s">
        <v>5</v>
      </c>
      <c r="CL67" s="80" t="s">
        <v>19</v>
      </c>
      <c r="CM67" s="80" t="s">
        <v>83</v>
      </c>
    </row>
    <row r="68" spans="1:91" s="6" customFormat="1" ht="16.5" customHeight="1">
      <c r="A68" s="81" t="s">
        <v>84</v>
      </c>
      <c r="B68" s="72"/>
      <c r="C68" s="73"/>
      <c r="D68" s="300" t="s">
        <v>114</v>
      </c>
      <c r="E68" s="300"/>
      <c r="F68" s="300"/>
      <c r="G68" s="300"/>
      <c r="H68" s="300"/>
      <c r="I68" s="74"/>
      <c r="J68" s="300" t="s">
        <v>115</v>
      </c>
      <c r="K68" s="300"/>
      <c r="L68" s="300"/>
      <c r="M68" s="300"/>
      <c r="N68" s="300"/>
      <c r="O68" s="300"/>
      <c r="P68" s="300"/>
      <c r="Q68" s="300"/>
      <c r="R68" s="300"/>
      <c r="S68" s="300"/>
      <c r="T68" s="300"/>
      <c r="U68" s="300"/>
      <c r="V68" s="300"/>
      <c r="W68" s="300"/>
      <c r="X68" s="300"/>
      <c r="Y68" s="300"/>
      <c r="Z68" s="300"/>
      <c r="AA68" s="300"/>
      <c r="AB68" s="300"/>
      <c r="AC68" s="300"/>
      <c r="AD68" s="300"/>
      <c r="AE68" s="300"/>
      <c r="AF68" s="300"/>
      <c r="AG68" s="333">
        <f>'VRN - Vedlejší náklady'!J30</f>
        <v>0</v>
      </c>
      <c r="AH68" s="328"/>
      <c r="AI68" s="328"/>
      <c r="AJ68" s="328"/>
      <c r="AK68" s="328"/>
      <c r="AL68" s="328"/>
      <c r="AM68" s="328"/>
      <c r="AN68" s="333">
        <f t="shared" si="0"/>
        <v>0</v>
      </c>
      <c r="AO68" s="328"/>
      <c r="AP68" s="328"/>
      <c r="AQ68" s="75" t="s">
        <v>80</v>
      </c>
      <c r="AR68" s="72"/>
      <c r="AS68" s="87">
        <v>0</v>
      </c>
      <c r="AT68" s="88">
        <f t="shared" si="1"/>
        <v>0</v>
      </c>
      <c r="AU68" s="89">
        <f>'VRN - Vedlejší náklady'!P84</f>
        <v>0</v>
      </c>
      <c r="AV68" s="88">
        <f>'VRN - Vedlejší náklady'!J33</f>
        <v>0</v>
      </c>
      <c r="AW68" s="88">
        <f>'VRN - Vedlejší náklady'!J34</f>
        <v>0</v>
      </c>
      <c r="AX68" s="88">
        <f>'VRN - Vedlejší náklady'!J35</f>
        <v>0</v>
      </c>
      <c r="AY68" s="88">
        <f>'VRN - Vedlejší náklady'!J36</f>
        <v>0</v>
      </c>
      <c r="AZ68" s="88">
        <f>'VRN - Vedlejší náklady'!F33</f>
        <v>0</v>
      </c>
      <c r="BA68" s="88">
        <f>'VRN - Vedlejší náklady'!F34</f>
        <v>0</v>
      </c>
      <c r="BB68" s="88">
        <f>'VRN - Vedlejší náklady'!F35</f>
        <v>0</v>
      </c>
      <c r="BC68" s="88">
        <f>'VRN - Vedlejší náklady'!F36</f>
        <v>0</v>
      </c>
      <c r="BD68" s="90">
        <f>'VRN - Vedlejší náklady'!F37</f>
        <v>0</v>
      </c>
      <c r="BT68" s="80" t="s">
        <v>81</v>
      </c>
      <c r="BV68" s="80" t="s">
        <v>76</v>
      </c>
      <c r="BW68" s="80" t="s">
        <v>116</v>
      </c>
      <c r="BX68" s="80" t="s">
        <v>5</v>
      </c>
      <c r="CL68" s="80" t="s">
        <v>19</v>
      </c>
      <c r="CM68" s="80" t="s">
        <v>83</v>
      </c>
    </row>
    <row r="69" spans="1:91" s="1" customFormat="1" ht="30" customHeight="1">
      <c r="B69" s="33"/>
      <c r="AR69" s="33"/>
    </row>
    <row r="70" spans="1:91" s="1" customFormat="1" ht="6.9" customHeight="1">
      <c r="B70" s="42"/>
      <c r="C70" s="43"/>
      <c r="D70" s="43"/>
      <c r="E70" s="43"/>
      <c r="F70" s="43"/>
      <c r="G70" s="43"/>
      <c r="H70" s="43"/>
      <c r="I70" s="43"/>
      <c r="J70" s="43"/>
      <c r="K70" s="43"/>
      <c r="L70" s="43"/>
      <c r="M70" s="43"/>
      <c r="N70" s="43"/>
      <c r="O70" s="43"/>
      <c r="P70" s="43"/>
      <c r="Q70" s="43"/>
      <c r="R70" s="43"/>
      <c r="S70" s="43"/>
      <c r="T70" s="43"/>
      <c r="U70" s="43"/>
      <c r="V70" s="43"/>
      <c r="W70" s="43"/>
      <c r="X70" s="43"/>
      <c r="Y70" s="43"/>
      <c r="Z70" s="43"/>
      <c r="AA70" s="43"/>
      <c r="AB70" s="43"/>
      <c r="AC70" s="43"/>
      <c r="AD70" s="43"/>
      <c r="AE70" s="43"/>
      <c r="AF70" s="43"/>
      <c r="AG70" s="43"/>
      <c r="AH70" s="43"/>
      <c r="AI70" s="43"/>
      <c r="AJ70" s="43"/>
      <c r="AK70" s="43"/>
      <c r="AL70" s="43"/>
      <c r="AM70" s="43"/>
      <c r="AN70" s="43"/>
      <c r="AO70" s="43"/>
      <c r="AP70" s="43"/>
      <c r="AQ70" s="43"/>
      <c r="AR70" s="33"/>
    </row>
  </sheetData>
  <sheetProtection algorithmName="SHA-512" hashValue="jMPvRfuwaknyBn82ntjdh8DOnMdvJFPVoMDao464fzrE7j8JesTLwNmT2Jtl8tPDZRcoC5/2AT60NDh5R7Euyw==" saltValue="zC8E2IMU7eOKdJQvYR8OGs7nUkzwReHCd/LXtkuQFzTjTSYcnRjuxDmUl1Af9ZyHr9Gd+99GqzoEBXS+0ViXPg==" spinCount="100000" sheet="1" objects="1" scenarios="1" formatColumns="0" formatRows="0"/>
  <mergeCells count="94">
    <mergeCell ref="AN67:AP67"/>
    <mergeCell ref="AG67:AM67"/>
    <mergeCell ref="AN68:AP68"/>
    <mergeCell ref="AG68:AM68"/>
    <mergeCell ref="AN54:AP54"/>
    <mergeCell ref="AN58:AP58"/>
    <mergeCell ref="AS49:AT51"/>
    <mergeCell ref="AN65:AP65"/>
    <mergeCell ref="AG65:AM65"/>
    <mergeCell ref="AN66:AP66"/>
    <mergeCell ref="AG66:AM66"/>
    <mergeCell ref="AR2:BE2"/>
    <mergeCell ref="AG62:AM62"/>
    <mergeCell ref="AG63:AM63"/>
    <mergeCell ref="AG60:AM60"/>
    <mergeCell ref="AG61:AM61"/>
    <mergeCell ref="AG58:AM58"/>
    <mergeCell ref="AG57:AM57"/>
    <mergeCell ref="AG56:AM56"/>
    <mergeCell ref="AG55:AM55"/>
    <mergeCell ref="AG59:AM59"/>
    <mergeCell ref="AG52:AM52"/>
    <mergeCell ref="AM47:AN47"/>
    <mergeCell ref="AM49:AP49"/>
    <mergeCell ref="AM50:AP50"/>
    <mergeCell ref="AN59:AP59"/>
    <mergeCell ref="AN63:AP63"/>
    <mergeCell ref="L33:P33"/>
    <mergeCell ref="AK33:AO33"/>
    <mergeCell ref="W33:AE33"/>
    <mergeCell ref="AK35:AO35"/>
    <mergeCell ref="X35:AB35"/>
    <mergeCell ref="W31:AE31"/>
    <mergeCell ref="L31:P31"/>
    <mergeCell ref="L32:P32"/>
    <mergeCell ref="W32:AE32"/>
    <mergeCell ref="AK32:AO32"/>
    <mergeCell ref="BE5:BE32"/>
    <mergeCell ref="K5:AO5"/>
    <mergeCell ref="K6:AO6"/>
    <mergeCell ref="E14:AJ14"/>
    <mergeCell ref="E23:AN23"/>
    <mergeCell ref="AK26:AO26"/>
    <mergeCell ref="L28:P28"/>
    <mergeCell ref="W28:AE28"/>
    <mergeCell ref="AK28:AO28"/>
    <mergeCell ref="AK29:AO29"/>
    <mergeCell ref="L29:P29"/>
    <mergeCell ref="W29:AE29"/>
    <mergeCell ref="W30:AE30"/>
    <mergeCell ref="AK30:AO30"/>
    <mergeCell ref="L30:P30"/>
    <mergeCell ref="AK31:AO31"/>
    <mergeCell ref="D66:H66"/>
    <mergeCell ref="J66:AF66"/>
    <mergeCell ref="D67:H67"/>
    <mergeCell ref="J67:AF67"/>
    <mergeCell ref="D68:H68"/>
    <mergeCell ref="J68:AF68"/>
    <mergeCell ref="K64:AF64"/>
    <mergeCell ref="K59:AF59"/>
    <mergeCell ref="K57:AF57"/>
    <mergeCell ref="L45:AO45"/>
    <mergeCell ref="E65:I65"/>
    <mergeCell ref="K65:AF65"/>
    <mergeCell ref="AG54:AM54"/>
    <mergeCell ref="AG64:AM64"/>
    <mergeCell ref="AN64:AP64"/>
    <mergeCell ref="AN52:AP52"/>
    <mergeCell ref="AN62:AP62"/>
    <mergeCell ref="AN55:AP55"/>
    <mergeCell ref="AN60:AP60"/>
    <mergeCell ref="AN56:AP56"/>
    <mergeCell ref="AN57:AP57"/>
    <mergeCell ref="AN61:AP61"/>
    <mergeCell ref="K62:AF62"/>
    <mergeCell ref="K58:AF58"/>
    <mergeCell ref="K63:AF63"/>
    <mergeCell ref="K60:AF60"/>
    <mergeCell ref="K56:AF56"/>
    <mergeCell ref="E64:I64"/>
    <mergeCell ref="E57:I57"/>
    <mergeCell ref="E62:I62"/>
    <mergeCell ref="E58:I58"/>
    <mergeCell ref="E59:I59"/>
    <mergeCell ref="E63:I63"/>
    <mergeCell ref="C52:G52"/>
    <mergeCell ref="D61:H61"/>
    <mergeCell ref="D55:H55"/>
    <mergeCell ref="E60:I60"/>
    <mergeCell ref="E56:I56"/>
    <mergeCell ref="I52:AF52"/>
    <mergeCell ref="J61:AF61"/>
    <mergeCell ref="J55:AF55"/>
  </mergeCells>
  <hyperlinks>
    <hyperlink ref="A56" location="'01 - Architektonicko stav...'!C2" display="/" xr:uid="{00000000-0004-0000-0000-000000000000}"/>
    <hyperlink ref="A57" location="'02 - ZTI'!C2" display="/" xr:uid="{00000000-0004-0000-0000-000001000000}"/>
    <hyperlink ref="A58" location="'03 - Vytápění'!C2" display="/" xr:uid="{00000000-0004-0000-0000-000002000000}"/>
    <hyperlink ref="A59" location="'04 - VZT'!C2" display="/" xr:uid="{00000000-0004-0000-0000-000003000000}"/>
    <hyperlink ref="A60" location="'05 - Elektroinstalace'!C2" display="/" xr:uid="{00000000-0004-0000-0000-000004000000}"/>
    <hyperlink ref="A62" location="'01 - Architektonicko stav..._01'!C2" display="/" xr:uid="{00000000-0004-0000-0000-000005000000}"/>
    <hyperlink ref="A63" location="'02 - ZTI_01'!C2" display="/" xr:uid="{00000000-0004-0000-0000-000006000000}"/>
    <hyperlink ref="A64" location="'03 - Vytápění_01'!C2" display="/" xr:uid="{00000000-0004-0000-0000-000007000000}"/>
    <hyperlink ref="A65" location="'04 - VZT_01'!C2" display="/" xr:uid="{00000000-0004-0000-0000-000008000000}"/>
    <hyperlink ref="A66" location="'SO 03 - Terénní a sadové ...'!C2" display="/" xr:uid="{00000000-0004-0000-0000-000009000000}"/>
    <hyperlink ref="A67" location="'SO 04 - Parkoviště'!C2" display="/" xr:uid="{00000000-0004-0000-0000-00000A000000}"/>
    <hyperlink ref="A68" location="'VRN - Vedlejší náklady'!C2" display="/" xr:uid="{00000000-0004-0000-0000-00000B000000}"/>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2:BM140"/>
  <sheetViews>
    <sheetView showGridLines="0" workbookViewId="0"/>
  </sheetViews>
  <sheetFormatPr defaultRowHeight="14.4"/>
  <cols>
    <col min="1" max="1" width="8.28515625" customWidth="1"/>
    <col min="2" max="2" width="1.140625" customWidth="1"/>
    <col min="3" max="3" width="4.140625" customWidth="1"/>
    <col min="4" max="4" width="4.28515625" customWidth="1"/>
    <col min="5" max="5" width="17.140625" customWidth="1"/>
    <col min="6" max="6" width="100.85546875" customWidth="1"/>
    <col min="7" max="7" width="7.42578125" customWidth="1"/>
    <col min="8" max="8" width="14" customWidth="1"/>
    <col min="9" max="9" width="15.85546875" customWidth="1"/>
    <col min="10" max="11" width="22.28515625"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46" ht="36.9" customHeight="1">
      <c r="L2" s="310"/>
      <c r="M2" s="310"/>
      <c r="N2" s="310"/>
      <c r="O2" s="310"/>
      <c r="P2" s="310"/>
      <c r="Q2" s="310"/>
      <c r="R2" s="310"/>
      <c r="S2" s="310"/>
      <c r="T2" s="310"/>
      <c r="U2" s="310"/>
      <c r="V2" s="310"/>
      <c r="AT2" s="18" t="s">
        <v>107</v>
      </c>
    </row>
    <row r="3" spans="2:46" ht="6.9" customHeight="1">
      <c r="B3" s="19"/>
      <c r="C3" s="20"/>
      <c r="D3" s="20"/>
      <c r="E3" s="20"/>
      <c r="F3" s="20"/>
      <c r="G3" s="20"/>
      <c r="H3" s="20"/>
      <c r="I3" s="20"/>
      <c r="J3" s="20"/>
      <c r="K3" s="20"/>
      <c r="L3" s="21"/>
      <c r="AT3" s="18" t="s">
        <v>83</v>
      </c>
    </row>
    <row r="4" spans="2:46" ht="24.9" customHeight="1">
      <c r="B4" s="21"/>
      <c r="D4" s="22" t="s">
        <v>125</v>
      </c>
      <c r="L4" s="21"/>
      <c r="M4" s="92" t="s">
        <v>10</v>
      </c>
      <c r="AT4" s="18" t="s">
        <v>4</v>
      </c>
    </row>
    <row r="5" spans="2:46" ht="6.9" customHeight="1">
      <c r="B5" s="21"/>
      <c r="L5" s="21"/>
    </row>
    <row r="6" spans="2:46" ht="12" customHeight="1">
      <c r="B6" s="21"/>
      <c r="D6" s="28" t="s">
        <v>16</v>
      </c>
      <c r="L6" s="21"/>
    </row>
    <row r="7" spans="2:46" ht="16.5" customHeight="1">
      <c r="B7" s="21"/>
      <c r="E7" s="339" t="str">
        <f>'Rekapitulace stavby'!K6</f>
        <v>MŠ Záchlumí - přístavba pavilonu</v>
      </c>
      <c r="F7" s="340"/>
      <c r="G7" s="340"/>
      <c r="H7" s="340"/>
      <c r="L7" s="21"/>
    </row>
    <row r="8" spans="2:46" ht="12" customHeight="1">
      <c r="B8" s="21"/>
      <c r="D8" s="28" t="s">
        <v>129</v>
      </c>
      <c r="L8" s="21"/>
    </row>
    <row r="9" spans="2:46" s="1" customFormat="1" ht="16.5" customHeight="1">
      <c r="B9" s="33"/>
      <c r="E9" s="339" t="s">
        <v>2116</v>
      </c>
      <c r="F9" s="341"/>
      <c r="G9" s="341"/>
      <c r="H9" s="341"/>
      <c r="L9" s="33"/>
    </row>
    <row r="10" spans="2:46" s="1" customFormat="1" ht="12" customHeight="1">
      <c r="B10" s="33"/>
      <c r="D10" s="28" t="s">
        <v>131</v>
      </c>
      <c r="L10" s="33"/>
    </row>
    <row r="11" spans="2:46" s="1" customFormat="1" ht="16.5" customHeight="1">
      <c r="B11" s="33"/>
      <c r="E11" s="303" t="s">
        <v>1783</v>
      </c>
      <c r="F11" s="341"/>
      <c r="G11" s="341"/>
      <c r="H11" s="341"/>
      <c r="L11" s="33"/>
    </row>
    <row r="12" spans="2:46" s="1" customFormat="1" ht="10.199999999999999">
      <c r="B12" s="33"/>
      <c r="L12" s="33"/>
    </row>
    <row r="13" spans="2:46" s="1" customFormat="1" ht="12" customHeight="1">
      <c r="B13" s="33"/>
      <c r="D13" s="28" t="s">
        <v>18</v>
      </c>
      <c r="F13" s="26" t="s">
        <v>19</v>
      </c>
      <c r="I13" s="28" t="s">
        <v>20</v>
      </c>
      <c r="J13" s="26" t="s">
        <v>19</v>
      </c>
      <c r="L13" s="33"/>
    </row>
    <row r="14" spans="2:46" s="1" customFormat="1" ht="12" customHeight="1">
      <c r="B14" s="33"/>
      <c r="D14" s="28" t="s">
        <v>21</v>
      </c>
      <c r="F14" s="26" t="s">
        <v>22</v>
      </c>
      <c r="I14" s="28" t="s">
        <v>23</v>
      </c>
      <c r="J14" s="50" t="str">
        <f>'Rekapitulace stavby'!AN8</f>
        <v>23. 4. 2024</v>
      </c>
      <c r="L14" s="33"/>
    </row>
    <row r="15" spans="2:46" s="1" customFormat="1" ht="10.8" customHeight="1">
      <c r="B15" s="33"/>
      <c r="L15" s="33"/>
    </row>
    <row r="16" spans="2:46" s="1" customFormat="1" ht="12" customHeight="1">
      <c r="B16" s="33"/>
      <c r="D16" s="28" t="s">
        <v>25</v>
      </c>
      <c r="I16" s="28" t="s">
        <v>26</v>
      </c>
      <c r="J16" s="26" t="s">
        <v>19</v>
      </c>
      <c r="L16" s="33"/>
    </row>
    <row r="17" spans="2:12" s="1" customFormat="1" ht="18" customHeight="1">
      <c r="B17" s="33"/>
      <c r="E17" s="26" t="s">
        <v>27</v>
      </c>
      <c r="I17" s="28" t="s">
        <v>28</v>
      </c>
      <c r="J17" s="26" t="s">
        <v>19</v>
      </c>
      <c r="L17" s="33"/>
    </row>
    <row r="18" spans="2:12" s="1" customFormat="1" ht="6.9" customHeight="1">
      <c r="B18" s="33"/>
      <c r="L18" s="33"/>
    </row>
    <row r="19" spans="2:12" s="1" customFormat="1" ht="12" customHeight="1">
      <c r="B19" s="33"/>
      <c r="D19" s="28" t="s">
        <v>29</v>
      </c>
      <c r="I19" s="28" t="s">
        <v>26</v>
      </c>
      <c r="J19" s="29" t="str">
        <f>'Rekapitulace stavby'!AN13</f>
        <v>Vyplň údaj</v>
      </c>
      <c r="L19" s="33"/>
    </row>
    <row r="20" spans="2:12" s="1" customFormat="1" ht="18" customHeight="1">
      <c r="B20" s="33"/>
      <c r="E20" s="342" t="str">
        <f>'Rekapitulace stavby'!E14</f>
        <v>Vyplň údaj</v>
      </c>
      <c r="F20" s="309"/>
      <c r="G20" s="309"/>
      <c r="H20" s="309"/>
      <c r="I20" s="28" t="s">
        <v>28</v>
      </c>
      <c r="J20" s="29" t="str">
        <f>'Rekapitulace stavby'!AN14</f>
        <v>Vyplň údaj</v>
      </c>
      <c r="L20" s="33"/>
    </row>
    <row r="21" spans="2:12" s="1" customFormat="1" ht="6.9" customHeight="1">
      <c r="B21" s="33"/>
      <c r="L21" s="33"/>
    </row>
    <row r="22" spans="2:12" s="1" customFormat="1" ht="12" customHeight="1">
      <c r="B22" s="33"/>
      <c r="D22" s="28" t="s">
        <v>31</v>
      </c>
      <c r="I22" s="28" t="s">
        <v>26</v>
      </c>
      <c r="J22" s="26" t="s">
        <v>32</v>
      </c>
      <c r="L22" s="33"/>
    </row>
    <row r="23" spans="2:12" s="1" customFormat="1" ht="18" customHeight="1">
      <c r="B23" s="33"/>
      <c r="E23" s="26" t="s">
        <v>33</v>
      </c>
      <c r="I23" s="28" t="s">
        <v>28</v>
      </c>
      <c r="J23" s="26" t="s">
        <v>19</v>
      </c>
      <c r="L23" s="33"/>
    </row>
    <row r="24" spans="2:12" s="1" customFormat="1" ht="6.9" customHeight="1">
      <c r="B24" s="33"/>
      <c r="L24" s="33"/>
    </row>
    <row r="25" spans="2:12" s="1" customFormat="1" ht="12" customHeight="1">
      <c r="B25" s="33"/>
      <c r="D25" s="28" t="s">
        <v>35</v>
      </c>
      <c r="I25" s="28" t="s">
        <v>26</v>
      </c>
      <c r="J25" s="26" t="s">
        <v>36</v>
      </c>
      <c r="L25" s="33"/>
    </row>
    <row r="26" spans="2:12" s="1" customFormat="1" ht="18" customHeight="1">
      <c r="B26" s="33"/>
      <c r="E26" s="26" t="s">
        <v>37</v>
      </c>
      <c r="I26" s="28" t="s">
        <v>28</v>
      </c>
      <c r="J26" s="26" t="s">
        <v>19</v>
      </c>
      <c r="L26" s="33"/>
    </row>
    <row r="27" spans="2:12" s="1" customFormat="1" ht="6.9" customHeight="1">
      <c r="B27" s="33"/>
      <c r="L27" s="33"/>
    </row>
    <row r="28" spans="2:12" s="1" customFormat="1" ht="12" customHeight="1">
      <c r="B28" s="33"/>
      <c r="D28" s="28" t="s">
        <v>38</v>
      </c>
      <c r="L28" s="33"/>
    </row>
    <row r="29" spans="2:12" s="7" customFormat="1" ht="16.5" customHeight="1">
      <c r="B29" s="93"/>
      <c r="E29" s="314" t="s">
        <v>19</v>
      </c>
      <c r="F29" s="314"/>
      <c r="G29" s="314"/>
      <c r="H29" s="314"/>
      <c r="L29" s="93"/>
    </row>
    <row r="30" spans="2:12" s="1" customFormat="1" ht="6.9" customHeight="1">
      <c r="B30" s="33"/>
      <c r="L30" s="33"/>
    </row>
    <row r="31" spans="2:12" s="1" customFormat="1" ht="6.9" customHeight="1">
      <c r="B31" s="33"/>
      <c r="D31" s="51"/>
      <c r="E31" s="51"/>
      <c r="F31" s="51"/>
      <c r="G31" s="51"/>
      <c r="H31" s="51"/>
      <c r="I31" s="51"/>
      <c r="J31" s="51"/>
      <c r="K31" s="51"/>
      <c r="L31" s="33"/>
    </row>
    <row r="32" spans="2:12" s="1" customFormat="1" ht="25.35" customHeight="1">
      <c r="B32" s="33"/>
      <c r="D32" s="94" t="s">
        <v>40</v>
      </c>
      <c r="J32" s="64">
        <f>ROUND(J91, 2)</f>
        <v>0</v>
      </c>
      <c r="L32" s="33"/>
    </row>
    <row r="33" spans="2:12" s="1" customFormat="1" ht="6.9" customHeight="1">
      <c r="B33" s="33"/>
      <c r="D33" s="51"/>
      <c r="E33" s="51"/>
      <c r="F33" s="51"/>
      <c r="G33" s="51"/>
      <c r="H33" s="51"/>
      <c r="I33" s="51"/>
      <c r="J33" s="51"/>
      <c r="K33" s="51"/>
      <c r="L33" s="33"/>
    </row>
    <row r="34" spans="2:12" s="1" customFormat="1" ht="14.4" customHeight="1">
      <c r="B34" s="33"/>
      <c r="F34" s="36" t="s">
        <v>42</v>
      </c>
      <c r="I34" s="36" t="s">
        <v>41</v>
      </c>
      <c r="J34" s="36" t="s">
        <v>43</v>
      </c>
      <c r="L34" s="33"/>
    </row>
    <row r="35" spans="2:12" s="1" customFormat="1" ht="14.4" customHeight="1">
      <c r="B35" s="33"/>
      <c r="D35" s="53" t="s">
        <v>44</v>
      </c>
      <c r="E35" s="28" t="s">
        <v>45</v>
      </c>
      <c r="F35" s="84">
        <f>ROUND((SUM(BE91:BE139)),  2)</f>
        <v>0</v>
      </c>
      <c r="I35" s="95">
        <v>0.21</v>
      </c>
      <c r="J35" s="84">
        <f>ROUND(((SUM(BE91:BE139))*I35),  2)</f>
        <v>0</v>
      </c>
      <c r="L35" s="33"/>
    </row>
    <row r="36" spans="2:12" s="1" customFormat="1" ht="14.4" customHeight="1">
      <c r="B36" s="33"/>
      <c r="E36" s="28" t="s">
        <v>46</v>
      </c>
      <c r="F36" s="84">
        <f>ROUND((SUM(BF91:BF139)),  2)</f>
        <v>0</v>
      </c>
      <c r="I36" s="95">
        <v>0.12</v>
      </c>
      <c r="J36" s="84">
        <f>ROUND(((SUM(BF91:BF139))*I36),  2)</f>
        <v>0</v>
      </c>
      <c r="L36" s="33"/>
    </row>
    <row r="37" spans="2:12" s="1" customFormat="1" ht="14.4" hidden="1" customHeight="1">
      <c r="B37" s="33"/>
      <c r="E37" s="28" t="s">
        <v>47</v>
      </c>
      <c r="F37" s="84">
        <f>ROUND((SUM(BG91:BG139)),  2)</f>
        <v>0</v>
      </c>
      <c r="I37" s="95">
        <v>0.21</v>
      </c>
      <c r="J37" s="84">
        <f>0</f>
        <v>0</v>
      </c>
      <c r="L37" s="33"/>
    </row>
    <row r="38" spans="2:12" s="1" customFormat="1" ht="14.4" hidden="1" customHeight="1">
      <c r="B38" s="33"/>
      <c r="E38" s="28" t="s">
        <v>48</v>
      </c>
      <c r="F38" s="84">
        <f>ROUND((SUM(BH91:BH139)),  2)</f>
        <v>0</v>
      </c>
      <c r="I38" s="95">
        <v>0.12</v>
      </c>
      <c r="J38" s="84">
        <f>0</f>
        <v>0</v>
      </c>
      <c r="L38" s="33"/>
    </row>
    <row r="39" spans="2:12" s="1" customFormat="1" ht="14.4" hidden="1" customHeight="1">
      <c r="B39" s="33"/>
      <c r="E39" s="28" t="s">
        <v>49</v>
      </c>
      <c r="F39" s="84">
        <f>ROUND((SUM(BI91:BI139)),  2)</f>
        <v>0</v>
      </c>
      <c r="I39" s="95">
        <v>0</v>
      </c>
      <c r="J39" s="84">
        <f>0</f>
        <v>0</v>
      </c>
      <c r="L39" s="33"/>
    </row>
    <row r="40" spans="2:12" s="1" customFormat="1" ht="6.9" customHeight="1">
      <c r="B40" s="33"/>
      <c r="L40" s="33"/>
    </row>
    <row r="41" spans="2:12" s="1" customFormat="1" ht="25.35" customHeight="1">
      <c r="B41" s="33"/>
      <c r="C41" s="96"/>
      <c r="D41" s="97" t="s">
        <v>50</v>
      </c>
      <c r="E41" s="55"/>
      <c r="F41" s="55"/>
      <c r="G41" s="98" t="s">
        <v>51</v>
      </c>
      <c r="H41" s="99" t="s">
        <v>52</v>
      </c>
      <c r="I41" s="55"/>
      <c r="J41" s="100">
        <f>SUM(J32:J39)</f>
        <v>0</v>
      </c>
      <c r="K41" s="101"/>
      <c r="L41" s="33"/>
    </row>
    <row r="42" spans="2:12" s="1" customFormat="1" ht="14.4" customHeight="1">
      <c r="B42" s="42"/>
      <c r="C42" s="43"/>
      <c r="D42" s="43"/>
      <c r="E42" s="43"/>
      <c r="F42" s="43"/>
      <c r="G42" s="43"/>
      <c r="H42" s="43"/>
      <c r="I42" s="43"/>
      <c r="J42" s="43"/>
      <c r="K42" s="43"/>
      <c r="L42" s="33"/>
    </row>
    <row r="46" spans="2:12" s="1" customFormat="1" ht="6.9" customHeight="1">
      <c r="B46" s="44"/>
      <c r="C46" s="45"/>
      <c r="D46" s="45"/>
      <c r="E46" s="45"/>
      <c r="F46" s="45"/>
      <c r="G46" s="45"/>
      <c r="H46" s="45"/>
      <c r="I46" s="45"/>
      <c r="J46" s="45"/>
      <c r="K46" s="45"/>
      <c r="L46" s="33"/>
    </row>
    <row r="47" spans="2:12" s="1" customFormat="1" ht="24.9" customHeight="1">
      <c r="B47" s="33"/>
      <c r="C47" s="22" t="s">
        <v>133</v>
      </c>
      <c r="L47" s="33"/>
    </row>
    <row r="48" spans="2:12" s="1" customFormat="1" ht="6.9" customHeight="1">
      <c r="B48" s="33"/>
      <c r="L48" s="33"/>
    </row>
    <row r="49" spans="2:47" s="1" customFormat="1" ht="12" customHeight="1">
      <c r="B49" s="33"/>
      <c r="C49" s="28" t="s">
        <v>16</v>
      </c>
      <c r="L49" s="33"/>
    </row>
    <row r="50" spans="2:47" s="1" customFormat="1" ht="16.5" customHeight="1">
      <c r="B50" s="33"/>
      <c r="E50" s="339" t="str">
        <f>E7</f>
        <v>MŠ Záchlumí - přístavba pavilonu</v>
      </c>
      <c r="F50" s="340"/>
      <c r="G50" s="340"/>
      <c r="H50" s="340"/>
      <c r="L50" s="33"/>
    </row>
    <row r="51" spans="2:47" ht="12" customHeight="1">
      <c r="B51" s="21"/>
      <c r="C51" s="28" t="s">
        <v>129</v>
      </c>
      <c r="L51" s="21"/>
    </row>
    <row r="52" spans="2:47" s="1" customFormat="1" ht="16.5" customHeight="1">
      <c r="B52" s="33"/>
      <c r="E52" s="339" t="s">
        <v>2116</v>
      </c>
      <c r="F52" s="341"/>
      <c r="G52" s="341"/>
      <c r="H52" s="341"/>
      <c r="L52" s="33"/>
    </row>
    <row r="53" spans="2:47" s="1" customFormat="1" ht="12" customHeight="1">
      <c r="B53" s="33"/>
      <c r="C53" s="28" t="s">
        <v>131</v>
      </c>
      <c r="L53" s="33"/>
    </row>
    <row r="54" spans="2:47" s="1" customFormat="1" ht="16.5" customHeight="1">
      <c r="B54" s="33"/>
      <c r="E54" s="303" t="str">
        <f>E11</f>
        <v>04 - VZT</v>
      </c>
      <c r="F54" s="341"/>
      <c r="G54" s="341"/>
      <c r="H54" s="341"/>
      <c r="L54" s="33"/>
    </row>
    <row r="55" spans="2:47" s="1" customFormat="1" ht="6.9" customHeight="1">
      <c r="B55" s="33"/>
      <c r="L55" s="33"/>
    </row>
    <row r="56" spans="2:47" s="1" customFormat="1" ht="12" customHeight="1">
      <c r="B56" s="33"/>
      <c r="C56" s="28" t="s">
        <v>21</v>
      </c>
      <c r="F56" s="26" t="str">
        <f>F14</f>
        <v xml:space="preserve"> </v>
      </c>
      <c r="I56" s="28" t="s">
        <v>23</v>
      </c>
      <c r="J56" s="50" t="str">
        <f>IF(J14="","",J14)</f>
        <v>23. 4. 2024</v>
      </c>
      <c r="L56" s="33"/>
    </row>
    <row r="57" spans="2:47" s="1" customFormat="1" ht="6.9" customHeight="1">
      <c r="B57" s="33"/>
      <c r="L57" s="33"/>
    </row>
    <row r="58" spans="2:47" s="1" customFormat="1" ht="15.15" customHeight="1">
      <c r="B58" s="33"/>
      <c r="C58" s="28" t="s">
        <v>25</v>
      </c>
      <c r="F58" s="26" t="str">
        <f>E17</f>
        <v>Obec Záchlumí</v>
      </c>
      <c r="I58" s="28" t="s">
        <v>31</v>
      </c>
      <c r="J58" s="31" t="str">
        <f>E23</f>
        <v>Ing. Miloš Valíček</v>
      </c>
      <c r="L58" s="33"/>
    </row>
    <row r="59" spans="2:47" s="1" customFormat="1" ht="15.15" customHeight="1">
      <c r="B59" s="33"/>
      <c r="C59" s="28" t="s">
        <v>29</v>
      </c>
      <c r="F59" s="26" t="str">
        <f>IF(E20="","",E20)</f>
        <v>Vyplň údaj</v>
      </c>
      <c r="I59" s="28" t="s">
        <v>35</v>
      </c>
      <c r="J59" s="31" t="str">
        <f>E26</f>
        <v xml:space="preserve">Veronika Šoulová </v>
      </c>
      <c r="L59" s="33"/>
    </row>
    <row r="60" spans="2:47" s="1" customFormat="1" ht="10.35" customHeight="1">
      <c r="B60" s="33"/>
      <c r="L60" s="33"/>
    </row>
    <row r="61" spans="2:47" s="1" customFormat="1" ht="29.25" customHeight="1">
      <c r="B61" s="33"/>
      <c r="C61" s="102" t="s">
        <v>134</v>
      </c>
      <c r="D61" s="96"/>
      <c r="E61" s="96"/>
      <c r="F61" s="96"/>
      <c r="G61" s="96"/>
      <c r="H61" s="96"/>
      <c r="I61" s="96"/>
      <c r="J61" s="103" t="s">
        <v>135</v>
      </c>
      <c r="K61" s="96"/>
      <c r="L61" s="33"/>
    </row>
    <row r="62" spans="2:47" s="1" customFormat="1" ht="10.35" customHeight="1">
      <c r="B62" s="33"/>
      <c r="L62" s="33"/>
    </row>
    <row r="63" spans="2:47" s="1" customFormat="1" ht="22.8" customHeight="1">
      <c r="B63" s="33"/>
      <c r="C63" s="104" t="s">
        <v>72</v>
      </c>
      <c r="J63" s="64">
        <f>J91</f>
        <v>0</v>
      </c>
      <c r="L63" s="33"/>
      <c r="AU63" s="18" t="s">
        <v>136</v>
      </c>
    </row>
    <row r="64" spans="2:47" s="8" customFormat="1" ht="24.9" customHeight="1">
      <c r="B64" s="105"/>
      <c r="D64" s="106" t="s">
        <v>143</v>
      </c>
      <c r="E64" s="107"/>
      <c r="F64" s="107"/>
      <c r="G64" s="107"/>
      <c r="H64" s="107"/>
      <c r="I64" s="107"/>
      <c r="J64" s="108">
        <f>J92</f>
        <v>0</v>
      </c>
      <c r="L64" s="105"/>
    </row>
    <row r="65" spans="2:12" s="9" customFormat="1" ht="19.95" customHeight="1">
      <c r="B65" s="109"/>
      <c r="D65" s="110" t="s">
        <v>1784</v>
      </c>
      <c r="E65" s="111"/>
      <c r="F65" s="111"/>
      <c r="G65" s="111"/>
      <c r="H65" s="111"/>
      <c r="I65" s="111"/>
      <c r="J65" s="112">
        <f>J93</f>
        <v>0</v>
      </c>
      <c r="L65" s="109"/>
    </row>
    <row r="66" spans="2:12" s="9" customFormat="1" ht="14.85" customHeight="1">
      <c r="B66" s="109"/>
      <c r="D66" s="110" t="s">
        <v>1785</v>
      </c>
      <c r="E66" s="111"/>
      <c r="F66" s="111"/>
      <c r="G66" s="111"/>
      <c r="H66" s="111"/>
      <c r="I66" s="111"/>
      <c r="J66" s="112">
        <f>J94</f>
        <v>0</v>
      </c>
      <c r="L66" s="109"/>
    </row>
    <row r="67" spans="2:12" s="9" customFormat="1" ht="14.85" customHeight="1">
      <c r="B67" s="109"/>
      <c r="D67" s="110" t="s">
        <v>2541</v>
      </c>
      <c r="E67" s="111"/>
      <c r="F67" s="111"/>
      <c r="G67" s="111"/>
      <c r="H67" s="111"/>
      <c r="I67" s="111"/>
      <c r="J67" s="112">
        <f>J104</f>
        <v>0</v>
      </c>
      <c r="L67" s="109"/>
    </row>
    <row r="68" spans="2:12" s="9" customFormat="1" ht="14.85" customHeight="1">
      <c r="B68" s="109"/>
      <c r="D68" s="110" t="s">
        <v>2542</v>
      </c>
      <c r="E68" s="111"/>
      <c r="F68" s="111"/>
      <c r="G68" s="111"/>
      <c r="H68" s="111"/>
      <c r="I68" s="111"/>
      <c r="J68" s="112">
        <f>J123</f>
        <v>0</v>
      </c>
      <c r="L68" s="109"/>
    </row>
    <row r="69" spans="2:12" s="9" customFormat="1" ht="14.85" customHeight="1">
      <c r="B69" s="109"/>
      <c r="D69" s="110" t="s">
        <v>2543</v>
      </c>
      <c r="E69" s="111"/>
      <c r="F69" s="111"/>
      <c r="G69" s="111"/>
      <c r="H69" s="111"/>
      <c r="I69" s="111"/>
      <c r="J69" s="112">
        <f>J134</f>
        <v>0</v>
      </c>
      <c r="L69" s="109"/>
    </row>
    <row r="70" spans="2:12" s="1" customFormat="1" ht="21.75" customHeight="1">
      <c r="B70" s="33"/>
      <c r="L70" s="33"/>
    </row>
    <row r="71" spans="2:12" s="1" customFormat="1" ht="6.9" customHeight="1">
      <c r="B71" s="42"/>
      <c r="C71" s="43"/>
      <c r="D71" s="43"/>
      <c r="E71" s="43"/>
      <c r="F71" s="43"/>
      <c r="G71" s="43"/>
      <c r="H71" s="43"/>
      <c r="I71" s="43"/>
      <c r="J71" s="43"/>
      <c r="K71" s="43"/>
      <c r="L71" s="33"/>
    </row>
    <row r="75" spans="2:12" s="1" customFormat="1" ht="6.9" customHeight="1">
      <c r="B75" s="44"/>
      <c r="C75" s="45"/>
      <c r="D75" s="45"/>
      <c r="E75" s="45"/>
      <c r="F75" s="45"/>
      <c r="G75" s="45"/>
      <c r="H75" s="45"/>
      <c r="I75" s="45"/>
      <c r="J75" s="45"/>
      <c r="K75" s="45"/>
      <c r="L75" s="33"/>
    </row>
    <row r="76" spans="2:12" s="1" customFormat="1" ht="24.9" customHeight="1">
      <c r="B76" s="33"/>
      <c r="C76" s="22" t="s">
        <v>162</v>
      </c>
      <c r="L76" s="33"/>
    </row>
    <row r="77" spans="2:12" s="1" customFormat="1" ht="6.9" customHeight="1">
      <c r="B77" s="33"/>
      <c r="L77" s="33"/>
    </row>
    <row r="78" spans="2:12" s="1" customFormat="1" ht="12" customHeight="1">
      <c r="B78" s="33"/>
      <c r="C78" s="28" t="s">
        <v>16</v>
      </c>
      <c r="L78" s="33"/>
    </row>
    <row r="79" spans="2:12" s="1" customFormat="1" ht="16.5" customHeight="1">
      <c r="B79" s="33"/>
      <c r="E79" s="339" t="str">
        <f>E7</f>
        <v>MŠ Záchlumí - přístavba pavilonu</v>
      </c>
      <c r="F79" s="340"/>
      <c r="G79" s="340"/>
      <c r="H79" s="340"/>
      <c r="L79" s="33"/>
    </row>
    <row r="80" spans="2:12" ht="12" customHeight="1">
      <c r="B80" s="21"/>
      <c r="C80" s="28" t="s">
        <v>129</v>
      </c>
      <c r="L80" s="21"/>
    </row>
    <row r="81" spans="2:65" s="1" customFormat="1" ht="16.5" customHeight="1">
      <c r="B81" s="33"/>
      <c r="E81" s="339" t="s">
        <v>2116</v>
      </c>
      <c r="F81" s="341"/>
      <c r="G81" s="341"/>
      <c r="H81" s="341"/>
      <c r="L81" s="33"/>
    </row>
    <row r="82" spans="2:65" s="1" customFormat="1" ht="12" customHeight="1">
      <c r="B82" s="33"/>
      <c r="C82" s="28" t="s">
        <v>131</v>
      </c>
      <c r="L82" s="33"/>
    </row>
    <row r="83" spans="2:65" s="1" customFormat="1" ht="16.5" customHeight="1">
      <c r="B83" s="33"/>
      <c r="E83" s="303" t="str">
        <f>E11</f>
        <v>04 - VZT</v>
      </c>
      <c r="F83" s="341"/>
      <c r="G83" s="341"/>
      <c r="H83" s="341"/>
      <c r="L83" s="33"/>
    </row>
    <row r="84" spans="2:65" s="1" customFormat="1" ht="6.9" customHeight="1">
      <c r="B84" s="33"/>
      <c r="L84" s="33"/>
    </row>
    <row r="85" spans="2:65" s="1" customFormat="1" ht="12" customHeight="1">
      <c r="B85" s="33"/>
      <c r="C85" s="28" t="s">
        <v>21</v>
      </c>
      <c r="F85" s="26" t="str">
        <f>F14</f>
        <v xml:space="preserve"> </v>
      </c>
      <c r="I85" s="28" t="s">
        <v>23</v>
      </c>
      <c r="J85" s="50" t="str">
        <f>IF(J14="","",J14)</f>
        <v>23. 4. 2024</v>
      </c>
      <c r="L85" s="33"/>
    </row>
    <row r="86" spans="2:65" s="1" customFormat="1" ht="6.9" customHeight="1">
      <c r="B86" s="33"/>
      <c r="L86" s="33"/>
    </row>
    <row r="87" spans="2:65" s="1" customFormat="1" ht="15.15" customHeight="1">
      <c r="B87" s="33"/>
      <c r="C87" s="28" t="s">
        <v>25</v>
      </c>
      <c r="F87" s="26" t="str">
        <f>E17</f>
        <v>Obec Záchlumí</v>
      </c>
      <c r="I87" s="28" t="s">
        <v>31</v>
      </c>
      <c r="J87" s="31" t="str">
        <f>E23</f>
        <v>Ing. Miloš Valíček</v>
      </c>
      <c r="L87" s="33"/>
    </row>
    <row r="88" spans="2:65" s="1" customFormat="1" ht="15.15" customHeight="1">
      <c r="B88" s="33"/>
      <c r="C88" s="28" t="s">
        <v>29</v>
      </c>
      <c r="F88" s="26" t="str">
        <f>IF(E20="","",E20)</f>
        <v>Vyplň údaj</v>
      </c>
      <c r="I88" s="28" t="s">
        <v>35</v>
      </c>
      <c r="J88" s="31" t="str">
        <f>E26</f>
        <v xml:space="preserve">Veronika Šoulová </v>
      </c>
      <c r="L88" s="33"/>
    </row>
    <row r="89" spans="2:65" s="1" customFormat="1" ht="10.35" customHeight="1">
      <c r="B89" s="33"/>
      <c r="L89" s="33"/>
    </row>
    <row r="90" spans="2:65" s="10" customFormat="1" ht="29.25" customHeight="1">
      <c r="B90" s="113"/>
      <c r="C90" s="114" t="s">
        <v>163</v>
      </c>
      <c r="D90" s="115" t="s">
        <v>59</v>
      </c>
      <c r="E90" s="115" t="s">
        <v>55</v>
      </c>
      <c r="F90" s="115" t="s">
        <v>56</v>
      </c>
      <c r="G90" s="115" t="s">
        <v>164</v>
      </c>
      <c r="H90" s="115" t="s">
        <v>165</v>
      </c>
      <c r="I90" s="115" t="s">
        <v>166</v>
      </c>
      <c r="J90" s="115" t="s">
        <v>135</v>
      </c>
      <c r="K90" s="116" t="s">
        <v>167</v>
      </c>
      <c r="L90" s="113"/>
      <c r="M90" s="57" t="s">
        <v>19</v>
      </c>
      <c r="N90" s="58" t="s">
        <v>44</v>
      </c>
      <c r="O90" s="58" t="s">
        <v>168</v>
      </c>
      <c r="P90" s="58" t="s">
        <v>169</v>
      </c>
      <c r="Q90" s="58" t="s">
        <v>170</v>
      </c>
      <c r="R90" s="58" t="s">
        <v>171</v>
      </c>
      <c r="S90" s="58" t="s">
        <v>172</v>
      </c>
      <c r="T90" s="59" t="s">
        <v>173</v>
      </c>
    </row>
    <row r="91" spans="2:65" s="1" customFormat="1" ht="22.8" customHeight="1">
      <c r="B91" s="33"/>
      <c r="C91" s="62" t="s">
        <v>174</v>
      </c>
      <c r="J91" s="117">
        <f>BK91</f>
        <v>0</v>
      </c>
      <c r="L91" s="33"/>
      <c r="M91" s="60"/>
      <c r="N91" s="51"/>
      <c r="O91" s="51"/>
      <c r="P91" s="118">
        <f>P92</f>
        <v>0</v>
      </c>
      <c r="Q91" s="51"/>
      <c r="R91" s="118">
        <f>R92</f>
        <v>0</v>
      </c>
      <c r="S91" s="51"/>
      <c r="T91" s="119">
        <f>T92</f>
        <v>0</v>
      </c>
      <c r="AT91" s="18" t="s">
        <v>73</v>
      </c>
      <c r="AU91" s="18" t="s">
        <v>136</v>
      </c>
      <c r="BK91" s="120">
        <f>BK92</f>
        <v>0</v>
      </c>
    </row>
    <row r="92" spans="2:65" s="11" customFormat="1" ht="25.95" customHeight="1">
      <c r="B92" s="121"/>
      <c r="D92" s="122" t="s">
        <v>73</v>
      </c>
      <c r="E92" s="123" t="s">
        <v>411</v>
      </c>
      <c r="F92" s="123" t="s">
        <v>412</v>
      </c>
      <c r="I92" s="124"/>
      <c r="J92" s="125">
        <f>BK92</f>
        <v>0</v>
      </c>
      <c r="L92" s="121"/>
      <c r="M92" s="126"/>
      <c r="P92" s="127">
        <f>P93</f>
        <v>0</v>
      </c>
      <c r="R92" s="127">
        <f>R93</f>
        <v>0</v>
      </c>
      <c r="T92" s="128">
        <f>T93</f>
        <v>0</v>
      </c>
      <c r="AR92" s="122" t="s">
        <v>83</v>
      </c>
      <c r="AT92" s="129" t="s">
        <v>73</v>
      </c>
      <c r="AU92" s="129" t="s">
        <v>74</v>
      </c>
      <c r="AY92" s="122" t="s">
        <v>177</v>
      </c>
      <c r="BK92" s="130">
        <f>BK93</f>
        <v>0</v>
      </c>
    </row>
    <row r="93" spans="2:65" s="11" customFormat="1" ht="22.8" customHeight="1">
      <c r="B93" s="121"/>
      <c r="D93" s="122" t="s">
        <v>73</v>
      </c>
      <c r="E93" s="131" t="s">
        <v>1789</v>
      </c>
      <c r="F93" s="131" t="s">
        <v>1790</v>
      </c>
      <c r="I93" s="124"/>
      <c r="J93" s="132">
        <f>BK93</f>
        <v>0</v>
      </c>
      <c r="L93" s="121"/>
      <c r="M93" s="126"/>
      <c r="P93" s="127">
        <f>P94+P104+P123+P134</f>
        <v>0</v>
      </c>
      <c r="R93" s="127">
        <f>R94+R104+R123+R134</f>
        <v>0</v>
      </c>
      <c r="T93" s="128">
        <f>T94+T104+T123+T134</f>
        <v>0</v>
      </c>
      <c r="AR93" s="122" t="s">
        <v>83</v>
      </c>
      <c r="AT93" s="129" t="s">
        <v>73</v>
      </c>
      <c r="AU93" s="129" t="s">
        <v>81</v>
      </c>
      <c r="AY93" s="122" t="s">
        <v>177</v>
      </c>
      <c r="BK93" s="130">
        <f>BK94+BK104+BK123+BK134</f>
        <v>0</v>
      </c>
    </row>
    <row r="94" spans="2:65" s="11" customFormat="1" ht="20.85" customHeight="1">
      <c r="B94" s="121"/>
      <c r="D94" s="122" t="s">
        <v>73</v>
      </c>
      <c r="E94" s="131" t="s">
        <v>1791</v>
      </c>
      <c r="F94" s="131" t="s">
        <v>1792</v>
      </c>
      <c r="I94" s="124"/>
      <c r="J94" s="132">
        <f>BK94</f>
        <v>0</v>
      </c>
      <c r="L94" s="121"/>
      <c r="M94" s="126"/>
      <c r="P94" s="127">
        <f>SUM(P95:P103)</f>
        <v>0</v>
      </c>
      <c r="R94" s="127">
        <f>SUM(R95:R103)</f>
        <v>0</v>
      </c>
      <c r="T94" s="128">
        <f>SUM(T95:T103)</f>
        <v>0</v>
      </c>
      <c r="AR94" s="122" t="s">
        <v>83</v>
      </c>
      <c r="AT94" s="129" t="s">
        <v>73</v>
      </c>
      <c r="AU94" s="129" t="s">
        <v>83</v>
      </c>
      <c r="AY94" s="122" t="s">
        <v>177</v>
      </c>
      <c r="BK94" s="130">
        <f>SUM(BK95:BK103)</f>
        <v>0</v>
      </c>
    </row>
    <row r="95" spans="2:65" s="1" customFormat="1" ht="21.75" customHeight="1">
      <c r="B95" s="33"/>
      <c r="C95" s="133" t="s">
        <v>81</v>
      </c>
      <c r="D95" s="133" t="s">
        <v>179</v>
      </c>
      <c r="E95" s="134" t="s">
        <v>1793</v>
      </c>
      <c r="F95" s="135" t="s">
        <v>1794</v>
      </c>
      <c r="G95" s="136" t="s">
        <v>243</v>
      </c>
      <c r="H95" s="137">
        <v>1</v>
      </c>
      <c r="I95" s="138"/>
      <c r="J95" s="139">
        <f>ROUND(I95*H95,2)</f>
        <v>0</v>
      </c>
      <c r="K95" s="135" t="s">
        <v>182</v>
      </c>
      <c r="L95" s="33"/>
      <c r="M95" s="140" t="s">
        <v>19</v>
      </c>
      <c r="N95" s="141" t="s">
        <v>45</v>
      </c>
      <c r="P95" s="142">
        <f>O95*H95</f>
        <v>0</v>
      </c>
      <c r="Q95" s="142">
        <v>0</v>
      </c>
      <c r="R95" s="142">
        <f>Q95*H95</f>
        <v>0</v>
      </c>
      <c r="S95" s="142">
        <v>0</v>
      </c>
      <c r="T95" s="143">
        <f>S95*H95</f>
        <v>0</v>
      </c>
      <c r="AR95" s="144" t="s">
        <v>276</v>
      </c>
      <c r="AT95" s="144" t="s">
        <v>179</v>
      </c>
      <c r="AU95" s="144" t="s">
        <v>121</v>
      </c>
      <c r="AY95" s="18" t="s">
        <v>177</v>
      </c>
      <c r="BE95" s="145">
        <f>IF(N95="základní",J95,0)</f>
        <v>0</v>
      </c>
      <c r="BF95" s="145">
        <f>IF(N95="snížená",J95,0)</f>
        <v>0</v>
      </c>
      <c r="BG95" s="145">
        <f>IF(N95="zákl. přenesená",J95,0)</f>
        <v>0</v>
      </c>
      <c r="BH95" s="145">
        <f>IF(N95="sníž. přenesená",J95,0)</f>
        <v>0</v>
      </c>
      <c r="BI95" s="145">
        <f>IF(N95="nulová",J95,0)</f>
        <v>0</v>
      </c>
      <c r="BJ95" s="18" t="s">
        <v>81</v>
      </c>
      <c r="BK95" s="145">
        <f>ROUND(I95*H95,2)</f>
        <v>0</v>
      </c>
      <c r="BL95" s="18" t="s">
        <v>276</v>
      </c>
      <c r="BM95" s="144" t="s">
        <v>2544</v>
      </c>
    </row>
    <row r="96" spans="2:65" s="1" customFormat="1" ht="10.199999999999999">
      <c r="B96" s="33"/>
      <c r="D96" s="146" t="s">
        <v>185</v>
      </c>
      <c r="F96" s="147" t="s">
        <v>1796</v>
      </c>
      <c r="I96" s="148"/>
      <c r="L96" s="33"/>
      <c r="M96" s="149"/>
      <c r="T96" s="54"/>
      <c r="AT96" s="18" t="s">
        <v>185</v>
      </c>
      <c r="AU96" s="18" t="s">
        <v>121</v>
      </c>
    </row>
    <row r="97" spans="2:65" s="1" customFormat="1" ht="16.5" customHeight="1">
      <c r="B97" s="33"/>
      <c r="C97" s="178" t="s">
        <v>83</v>
      </c>
      <c r="D97" s="178" t="s">
        <v>327</v>
      </c>
      <c r="E97" s="179" t="s">
        <v>2545</v>
      </c>
      <c r="F97" s="180" t="s">
        <v>2546</v>
      </c>
      <c r="G97" s="181" t="s">
        <v>243</v>
      </c>
      <c r="H97" s="182">
        <v>1</v>
      </c>
      <c r="I97" s="183"/>
      <c r="J97" s="184">
        <f>ROUND(I97*H97,2)</f>
        <v>0</v>
      </c>
      <c r="K97" s="180" t="s">
        <v>199</v>
      </c>
      <c r="L97" s="185"/>
      <c r="M97" s="186" t="s">
        <v>19</v>
      </c>
      <c r="N97" s="187" t="s">
        <v>45</v>
      </c>
      <c r="P97" s="142">
        <f>O97*H97</f>
        <v>0</v>
      </c>
      <c r="Q97" s="142">
        <v>0</v>
      </c>
      <c r="R97" s="142">
        <f>Q97*H97</f>
        <v>0</v>
      </c>
      <c r="S97" s="142">
        <v>0</v>
      </c>
      <c r="T97" s="143">
        <f>S97*H97</f>
        <v>0</v>
      </c>
      <c r="AR97" s="144" t="s">
        <v>406</v>
      </c>
      <c r="AT97" s="144" t="s">
        <v>327</v>
      </c>
      <c r="AU97" s="144" t="s">
        <v>121</v>
      </c>
      <c r="AY97" s="18" t="s">
        <v>177</v>
      </c>
      <c r="BE97" s="145">
        <f>IF(N97="základní",J97,0)</f>
        <v>0</v>
      </c>
      <c r="BF97" s="145">
        <f>IF(N97="snížená",J97,0)</f>
        <v>0</v>
      </c>
      <c r="BG97" s="145">
        <f>IF(N97="zákl. přenesená",J97,0)</f>
        <v>0</v>
      </c>
      <c r="BH97" s="145">
        <f>IF(N97="sníž. přenesená",J97,0)</f>
        <v>0</v>
      </c>
      <c r="BI97" s="145">
        <f>IF(N97="nulová",J97,0)</f>
        <v>0</v>
      </c>
      <c r="BJ97" s="18" t="s">
        <v>81</v>
      </c>
      <c r="BK97" s="145">
        <f>ROUND(I97*H97,2)</f>
        <v>0</v>
      </c>
      <c r="BL97" s="18" t="s">
        <v>276</v>
      </c>
      <c r="BM97" s="144" t="s">
        <v>2547</v>
      </c>
    </row>
    <row r="98" spans="2:65" s="1" customFormat="1" ht="16.5" customHeight="1">
      <c r="B98" s="33"/>
      <c r="C98" s="178" t="s">
        <v>121</v>
      </c>
      <c r="D98" s="178" t="s">
        <v>327</v>
      </c>
      <c r="E98" s="179" t="s">
        <v>1800</v>
      </c>
      <c r="F98" s="180" t="s">
        <v>1801</v>
      </c>
      <c r="G98" s="181" t="s">
        <v>243</v>
      </c>
      <c r="H98" s="182">
        <v>1</v>
      </c>
      <c r="I98" s="183"/>
      <c r="J98" s="184">
        <f>ROUND(I98*H98,2)</f>
        <v>0</v>
      </c>
      <c r="K98" s="180" t="s">
        <v>199</v>
      </c>
      <c r="L98" s="185"/>
      <c r="M98" s="186" t="s">
        <v>19</v>
      </c>
      <c r="N98" s="187" t="s">
        <v>45</v>
      </c>
      <c r="P98" s="142">
        <f>O98*H98</f>
        <v>0</v>
      </c>
      <c r="Q98" s="142">
        <v>0</v>
      </c>
      <c r="R98" s="142">
        <f>Q98*H98</f>
        <v>0</v>
      </c>
      <c r="S98" s="142">
        <v>0</v>
      </c>
      <c r="T98" s="143">
        <f>S98*H98</f>
        <v>0</v>
      </c>
      <c r="AR98" s="144" t="s">
        <v>406</v>
      </c>
      <c r="AT98" s="144" t="s">
        <v>327</v>
      </c>
      <c r="AU98" s="144" t="s">
        <v>121</v>
      </c>
      <c r="AY98" s="18" t="s">
        <v>177</v>
      </c>
      <c r="BE98" s="145">
        <f>IF(N98="základní",J98,0)</f>
        <v>0</v>
      </c>
      <c r="BF98" s="145">
        <f>IF(N98="snížená",J98,0)</f>
        <v>0</v>
      </c>
      <c r="BG98" s="145">
        <f>IF(N98="zákl. přenesená",J98,0)</f>
        <v>0</v>
      </c>
      <c r="BH98" s="145">
        <f>IF(N98="sníž. přenesená",J98,0)</f>
        <v>0</v>
      </c>
      <c r="BI98" s="145">
        <f>IF(N98="nulová",J98,0)</f>
        <v>0</v>
      </c>
      <c r="BJ98" s="18" t="s">
        <v>81</v>
      </c>
      <c r="BK98" s="145">
        <f>ROUND(I98*H98,2)</f>
        <v>0</v>
      </c>
      <c r="BL98" s="18" t="s">
        <v>276</v>
      </c>
      <c r="BM98" s="144" t="s">
        <v>2548</v>
      </c>
    </row>
    <row r="99" spans="2:65" s="1" customFormat="1" ht="16.5" customHeight="1">
      <c r="B99" s="33"/>
      <c r="C99" s="178" t="s">
        <v>183</v>
      </c>
      <c r="D99" s="178" t="s">
        <v>327</v>
      </c>
      <c r="E99" s="179" t="s">
        <v>1803</v>
      </c>
      <c r="F99" s="180" t="s">
        <v>1804</v>
      </c>
      <c r="G99" s="181" t="s">
        <v>243</v>
      </c>
      <c r="H99" s="182">
        <v>2</v>
      </c>
      <c r="I99" s="183"/>
      <c r="J99" s="184">
        <f>ROUND(I99*H99,2)</f>
        <v>0</v>
      </c>
      <c r="K99" s="180" t="s">
        <v>199</v>
      </c>
      <c r="L99" s="185"/>
      <c r="M99" s="186" t="s">
        <v>19</v>
      </c>
      <c r="N99" s="187" t="s">
        <v>45</v>
      </c>
      <c r="P99" s="142">
        <f>O99*H99</f>
        <v>0</v>
      </c>
      <c r="Q99" s="142">
        <v>0</v>
      </c>
      <c r="R99" s="142">
        <f>Q99*H99</f>
        <v>0</v>
      </c>
      <c r="S99" s="142">
        <v>0</v>
      </c>
      <c r="T99" s="143">
        <f>S99*H99</f>
        <v>0</v>
      </c>
      <c r="AR99" s="144" t="s">
        <v>406</v>
      </c>
      <c r="AT99" s="144" t="s">
        <v>327</v>
      </c>
      <c r="AU99" s="144" t="s">
        <v>121</v>
      </c>
      <c r="AY99" s="18" t="s">
        <v>177</v>
      </c>
      <c r="BE99" s="145">
        <f>IF(N99="základní",J99,0)</f>
        <v>0</v>
      </c>
      <c r="BF99" s="145">
        <f>IF(N99="snížená",J99,0)</f>
        <v>0</v>
      </c>
      <c r="BG99" s="145">
        <f>IF(N99="zákl. přenesená",J99,0)</f>
        <v>0</v>
      </c>
      <c r="BH99" s="145">
        <f>IF(N99="sníž. přenesená",J99,0)</f>
        <v>0</v>
      </c>
      <c r="BI99" s="145">
        <f>IF(N99="nulová",J99,0)</f>
        <v>0</v>
      </c>
      <c r="BJ99" s="18" t="s">
        <v>81</v>
      </c>
      <c r="BK99" s="145">
        <f>ROUND(I99*H99,2)</f>
        <v>0</v>
      </c>
      <c r="BL99" s="18" t="s">
        <v>276</v>
      </c>
      <c r="BM99" s="144" t="s">
        <v>2549</v>
      </c>
    </row>
    <row r="100" spans="2:65" s="1" customFormat="1" ht="16.5" customHeight="1">
      <c r="B100" s="33"/>
      <c r="C100" s="133" t="s">
        <v>206</v>
      </c>
      <c r="D100" s="133" t="s">
        <v>179</v>
      </c>
      <c r="E100" s="134" t="s">
        <v>2550</v>
      </c>
      <c r="F100" s="135" t="s">
        <v>1814</v>
      </c>
      <c r="G100" s="136" t="s">
        <v>1679</v>
      </c>
      <c r="H100" s="197"/>
      <c r="I100" s="138"/>
      <c r="J100" s="139">
        <f>ROUND(I100*H100,2)</f>
        <v>0</v>
      </c>
      <c r="K100" s="135" t="s">
        <v>182</v>
      </c>
      <c r="L100" s="33"/>
      <c r="M100" s="140" t="s">
        <v>19</v>
      </c>
      <c r="N100" s="141" t="s">
        <v>45</v>
      </c>
      <c r="P100" s="142">
        <f>O100*H100</f>
        <v>0</v>
      </c>
      <c r="Q100" s="142">
        <v>0</v>
      </c>
      <c r="R100" s="142">
        <f>Q100*H100</f>
        <v>0</v>
      </c>
      <c r="S100" s="142">
        <v>0</v>
      </c>
      <c r="T100" s="143">
        <f>S100*H100</f>
        <v>0</v>
      </c>
      <c r="AR100" s="144" t="s">
        <v>276</v>
      </c>
      <c r="AT100" s="144" t="s">
        <v>179</v>
      </c>
      <c r="AU100" s="144" t="s">
        <v>121</v>
      </c>
      <c r="AY100" s="18" t="s">
        <v>177</v>
      </c>
      <c r="BE100" s="145">
        <f>IF(N100="základní",J100,0)</f>
        <v>0</v>
      </c>
      <c r="BF100" s="145">
        <f>IF(N100="snížená",J100,0)</f>
        <v>0</v>
      </c>
      <c r="BG100" s="145">
        <f>IF(N100="zákl. přenesená",J100,0)</f>
        <v>0</v>
      </c>
      <c r="BH100" s="145">
        <f>IF(N100="sníž. přenesená",J100,0)</f>
        <v>0</v>
      </c>
      <c r="BI100" s="145">
        <f>IF(N100="nulová",J100,0)</f>
        <v>0</v>
      </c>
      <c r="BJ100" s="18" t="s">
        <v>81</v>
      </c>
      <c r="BK100" s="145">
        <f>ROUND(I100*H100,2)</f>
        <v>0</v>
      </c>
      <c r="BL100" s="18" t="s">
        <v>276</v>
      </c>
      <c r="BM100" s="144" t="s">
        <v>2551</v>
      </c>
    </row>
    <row r="101" spans="2:65" s="1" customFormat="1" ht="10.199999999999999">
      <c r="B101" s="33"/>
      <c r="D101" s="146" t="s">
        <v>185</v>
      </c>
      <c r="F101" s="147" t="s">
        <v>2552</v>
      </c>
      <c r="I101" s="148"/>
      <c r="L101" s="33"/>
      <c r="M101" s="149"/>
      <c r="T101" s="54"/>
      <c r="AT101" s="18" t="s">
        <v>185</v>
      </c>
      <c r="AU101" s="18" t="s">
        <v>121</v>
      </c>
    </row>
    <row r="102" spans="2:65" s="1" customFormat="1" ht="24.15" customHeight="1">
      <c r="B102" s="33"/>
      <c r="C102" s="133" t="s">
        <v>211</v>
      </c>
      <c r="D102" s="133" t="s">
        <v>179</v>
      </c>
      <c r="E102" s="134" t="s">
        <v>1817</v>
      </c>
      <c r="F102" s="135" t="s">
        <v>1818</v>
      </c>
      <c r="G102" s="136" t="s">
        <v>1819</v>
      </c>
      <c r="H102" s="137">
        <v>2</v>
      </c>
      <c r="I102" s="138"/>
      <c r="J102" s="139">
        <f>ROUND(I102*H102,2)</f>
        <v>0</v>
      </c>
      <c r="K102" s="135" t="s">
        <v>182</v>
      </c>
      <c r="L102" s="33"/>
      <c r="M102" s="140" t="s">
        <v>19</v>
      </c>
      <c r="N102" s="141" t="s">
        <v>45</v>
      </c>
      <c r="P102" s="142">
        <f>O102*H102</f>
        <v>0</v>
      </c>
      <c r="Q102" s="142">
        <v>0</v>
      </c>
      <c r="R102" s="142">
        <f>Q102*H102</f>
        <v>0</v>
      </c>
      <c r="S102" s="142">
        <v>0</v>
      </c>
      <c r="T102" s="143">
        <f>S102*H102</f>
        <v>0</v>
      </c>
      <c r="AR102" s="144" t="s">
        <v>276</v>
      </c>
      <c r="AT102" s="144" t="s">
        <v>179</v>
      </c>
      <c r="AU102" s="144" t="s">
        <v>121</v>
      </c>
      <c r="AY102" s="18" t="s">
        <v>177</v>
      </c>
      <c r="BE102" s="145">
        <f>IF(N102="základní",J102,0)</f>
        <v>0</v>
      </c>
      <c r="BF102" s="145">
        <f>IF(N102="snížená",J102,0)</f>
        <v>0</v>
      </c>
      <c r="BG102" s="145">
        <f>IF(N102="zákl. přenesená",J102,0)</f>
        <v>0</v>
      </c>
      <c r="BH102" s="145">
        <f>IF(N102="sníž. přenesená",J102,0)</f>
        <v>0</v>
      </c>
      <c r="BI102" s="145">
        <f>IF(N102="nulová",J102,0)</f>
        <v>0</v>
      </c>
      <c r="BJ102" s="18" t="s">
        <v>81</v>
      </c>
      <c r="BK102" s="145">
        <f>ROUND(I102*H102,2)</f>
        <v>0</v>
      </c>
      <c r="BL102" s="18" t="s">
        <v>276</v>
      </c>
      <c r="BM102" s="144" t="s">
        <v>2553</v>
      </c>
    </row>
    <row r="103" spans="2:65" s="1" customFormat="1" ht="10.199999999999999">
      <c r="B103" s="33"/>
      <c r="D103" s="146" t="s">
        <v>185</v>
      </c>
      <c r="F103" s="147" t="s">
        <v>1821</v>
      </c>
      <c r="I103" s="148"/>
      <c r="L103" s="33"/>
      <c r="M103" s="149"/>
      <c r="T103" s="54"/>
      <c r="AT103" s="18" t="s">
        <v>185</v>
      </c>
      <c r="AU103" s="18" t="s">
        <v>121</v>
      </c>
    </row>
    <row r="104" spans="2:65" s="11" customFormat="1" ht="20.85" customHeight="1">
      <c r="B104" s="121"/>
      <c r="D104" s="122" t="s">
        <v>73</v>
      </c>
      <c r="E104" s="131" t="s">
        <v>2554</v>
      </c>
      <c r="F104" s="131" t="s">
        <v>1823</v>
      </c>
      <c r="I104" s="124"/>
      <c r="J104" s="132">
        <f>BK104</f>
        <v>0</v>
      </c>
      <c r="L104" s="121"/>
      <c r="M104" s="126"/>
      <c r="P104" s="127">
        <f>SUM(P105:P122)</f>
        <v>0</v>
      </c>
      <c r="R104" s="127">
        <f>SUM(R105:R122)</f>
        <v>0</v>
      </c>
      <c r="T104" s="128">
        <f>SUM(T105:T122)</f>
        <v>0</v>
      </c>
      <c r="AR104" s="122" t="s">
        <v>83</v>
      </c>
      <c r="AT104" s="129" t="s">
        <v>73</v>
      </c>
      <c r="AU104" s="129" t="s">
        <v>83</v>
      </c>
      <c r="AY104" s="122" t="s">
        <v>177</v>
      </c>
      <c r="BK104" s="130">
        <f>SUM(BK105:BK122)</f>
        <v>0</v>
      </c>
    </row>
    <row r="105" spans="2:65" s="1" customFormat="1" ht="21.75" customHeight="1">
      <c r="B105" s="33"/>
      <c r="C105" s="133" t="s">
        <v>216</v>
      </c>
      <c r="D105" s="133" t="s">
        <v>179</v>
      </c>
      <c r="E105" s="134" t="s">
        <v>1824</v>
      </c>
      <c r="F105" s="135" t="s">
        <v>1825</v>
      </c>
      <c r="G105" s="136" t="s">
        <v>243</v>
      </c>
      <c r="H105" s="137">
        <v>1</v>
      </c>
      <c r="I105" s="138"/>
      <c r="J105" s="139">
        <f>ROUND(I105*H105,2)</f>
        <v>0</v>
      </c>
      <c r="K105" s="135" t="s">
        <v>182</v>
      </c>
      <c r="L105" s="33"/>
      <c r="M105" s="140" t="s">
        <v>19</v>
      </c>
      <c r="N105" s="141" t="s">
        <v>45</v>
      </c>
      <c r="P105" s="142">
        <f>O105*H105</f>
        <v>0</v>
      </c>
      <c r="Q105" s="142">
        <v>0</v>
      </c>
      <c r="R105" s="142">
        <f>Q105*H105</f>
        <v>0</v>
      </c>
      <c r="S105" s="142">
        <v>0</v>
      </c>
      <c r="T105" s="143">
        <f>S105*H105</f>
        <v>0</v>
      </c>
      <c r="AR105" s="144" t="s">
        <v>276</v>
      </c>
      <c r="AT105" s="144" t="s">
        <v>179</v>
      </c>
      <c r="AU105" s="144" t="s">
        <v>121</v>
      </c>
      <c r="AY105" s="18" t="s">
        <v>177</v>
      </c>
      <c r="BE105" s="145">
        <f>IF(N105="základní",J105,0)</f>
        <v>0</v>
      </c>
      <c r="BF105" s="145">
        <f>IF(N105="snížená",J105,0)</f>
        <v>0</v>
      </c>
      <c r="BG105" s="145">
        <f>IF(N105="zákl. přenesená",J105,0)</f>
        <v>0</v>
      </c>
      <c r="BH105" s="145">
        <f>IF(N105="sníž. přenesená",J105,0)</f>
        <v>0</v>
      </c>
      <c r="BI105" s="145">
        <f>IF(N105="nulová",J105,0)</f>
        <v>0</v>
      </c>
      <c r="BJ105" s="18" t="s">
        <v>81</v>
      </c>
      <c r="BK105" s="145">
        <f>ROUND(I105*H105,2)</f>
        <v>0</v>
      </c>
      <c r="BL105" s="18" t="s">
        <v>276</v>
      </c>
      <c r="BM105" s="144" t="s">
        <v>2555</v>
      </c>
    </row>
    <row r="106" spans="2:65" s="1" customFormat="1" ht="10.199999999999999">
      <c r="B106" s="33"/>
      <c r="D106" s="146" t="s">
        <v>185</v>
      </c>
      <c r="F106" s="147" t="s">
        <v>1827</v>
      </c>
      <c r="I106" s="148"/>
      <c r="L106" s="33"/>
      <c r="M106" s="149"/>
      <c r="T106" s="54"/>
      <c r="AT106" s="18" t="s">
        <v>185</v>
      </c>
      <c r="AU106" s="18" t="s">
        <v>121</v>
      </c>
    </row>
    <row r="107" spans="2:65" s="1" customFormat="1" ht="16.5" customHeight="1">
      <c r="B107" s="33"/>
      <c r="C107" s="178" t="s">
        <v>225</v>
      </c>
      <c r="D107" s="178" t="s">
        <v>327</v>
      </c>
      <c r="E107" s="179" t="s">
        <v>1828</v>
      </c>
      <c r="F107" s="180" t="s">
        <v>1829</v>
      </c>
      <c r="G107" s="181" t="s">
        <v>243</v>
      </c>
      <c r="H107" s="182">
        <v>1</v>
      </c>
      <c r="I107" s="183"/>
      <c r="J107" s="184">
        <f>ROUND(I107*H107,2)</f>
        <v>0</v>
      </c>
      <c r="K107" s="180" t="s">
        <v>199</v>
      </c>
      <c r="L107" s="185"/>
      <c r="M107" s="186" t="s">
        <v>19</v>
      </c>
      <c r="N107" s="187" t="s">
        <v>45</v>
      </c>
      <c r="P107" s="142">
        <f>O107*H107</f>
        <v>0</v>
      </c>
      <c r="Q107" s="142">
        <v>0</v>
      </c>
      <c r="R107" s="142">
        <f>Q107*H107</f>
        <v>0</v>
      </c>
      <c r="S107" s="142">
        <v>0</v>
      </c>
      <c r="T107" s="143">
        <f>S107*H107</f>
        <v>0</v>
      </c>
      <c r="AR107" s="144" t="s">
        <v>406</v>
      </c>
      <c r="AT107" s="144" t="s">
        <v>327</v>
      </c>
      <c r="AU107" s="144" t="s">
        <v>121</v>
      </c>
      <c r="AY107" s="18" t="s">
        <v>177</v>
      </c>
      <c r="BE107" s="145">
        <f>IF(N107="základní",J107,0)</f>
        <v>0</v>
      </c>
      <c r="BF107" s="145">
        <f>IF(N107="snížená",J107,0)</f>
        <v>0</v>
      </c>
      <c r="BG107" s="145">
        <f>IF(N107="zákl. přenesená",J107,0)</f>
        <v>0</v>
      </c>
      <c r="BH107" s="145">
        <f>IF(N107="sníž. přenesená",J107,0)</f>
        <v>0</v>
      </c>
      <c r="BI107" s="145">
        <f>IF(N107="nulová",J107,0)</f>
        <v>0</v>
      </c>
      <c r="BJ107" s="18" t="s">
        <v>81</v>
      </c>
      <c r="BK107" s="145">
        <f>ROUND(I107*H107,2)</f>
        <v>0</v>
      </c>
      <c r="BL107" s="18" t="s">
        <v>276</v>
      </c>
      <c r="BM107" s="144" t="s">
        <v>2556</v>
      </c>
    </row>
    <row r="108" spans="2:65" s="1" customFormat="1" ht="16.5" customHeight="1">
      <c r="B108" s="33"/>
      <c r="C108" s="133" t="s">
        <v>232</v>
      </c>
      <c r="D108" s="133" t="s">
        <v>179</v>
      </c>
      <c r="E108" s="134" t="s">
        <v>1831</v>
      </c>
      <c r="F108" s="135" t="s">
        <v>1832</v>
      </c>
      <c r="G108" s="136" t="s">
        <v>243</v>
      </c>
      <c r="H108" s="137">
        <v>1</v>
      </c>
      <c r="I108" s="138"/>
      <c r="J108" s="139">
        <f>ROUND(I108*H108,2)</f>
        <v>0</v>
      </c>
      <c r="K108" s="135" t="s">
        <v>182</v>
      </c>
      <c r="L108" s="33"/>
      <c r="M108" s="140" t="s">
        <v>19</v>
      </c>
      <c r="N108" s="141" t="s">
        <v>45</v>
      </c>
      <c r="P108" s="142">
        <f>O108*H108</f>
        <v>0</v>
      </c>
      <c r="Q108" s="142">
        <v>0</v>
      </c>
      <c r="R108" s="142">
        <f>Q108*H108</f>
        <v>0</v>
      </c>
      <c r="S108" s="142">
        <v>0</v>
      </c>
      <c r="T108" s="143">
        <f>S108*H108</f>
        <v>0</v>
      </c>
      <c r="AR108" s="144" t="s">
        <v>276</v>
      </c>
      <c r="AT108" s="144" t="s">
        <v>179</v>
      </c>
      <c r="AU108" s="144" t="s">
        <v>121</v>
      </c>
      <c r="AY108" s="18" t="s">
        <v>177</v>
      </c>
      <c r="BE108" s="145">
        <f>IF(N108="základní",J108,0)</f>
        <v>0</v>
      </c>
      <c r="BF108" s="145">
        <f>IF(N108="snížená",J108,0)</f>
        <v>0</v>
      </c>
      <c r="BG108" s="145">
        <f>IF(N108="zákl. přenesená",J108,0)</f>
        <v>0</v>
      </c>
      <c r="BH108" s="145">
        <f>IF(N108="sníž. přenesená",J108,0)</f>
        <v>0</v>
      </c>
      <c r="BI108" s="145">
        <f>IF(N108="nulová",J108,0)</f>
        <v>0</v>
      </c>
      <c r="BJ108" s="18" t="s">
        <v>81</v>
      </c>
      <c r="BK108" s="145">
        <f>ROUND(I108*H108,2)</f>
        <v>0</v>
      </c>
      <c r="BL108" s="18" t="s">
        <v>276</v>
      </c>
      <c r="BM108" s="144" t="s">
        <v>2557</v>
      </c>
    </row>
    <row r="109" spans="2:65" s="1" customFormat="1" ht="10.199999999999999">
      <c r="B109" s="33"/>
      <c r="D109" s="146" t="s">
        <v>185</v>
      </c>
      <c r="F109" s="147" t="s">
        <v>1834</v>
      </c>
      <c r="I109" s="148"/>
      <c r="L109" s="33"/>
      <c r="M109" s="149"/>
      <c r="T109" s="54"/>
      <c r="AT109" s="18" t="s">
        <v>185</v>
      </c>
      <c r="AU109" s="18" t="s">
        <v>121</v>
      </c>
    </row>
    <row r="110" spans="2:65" s="1" customFormat="1" ht="16.5" customHeight="1">
      <c r="B110" s="33"/>
      <c r="C110" s="178" t="s">
        <v>240</v>
      </c>
      <c r="D110" s="178" t="s">
        <v>327</v>
      </c>
      <c r="E110" s="179" t="s">
        <v>1835</v>
      </c>
      <c r="F110" s="180" t="s">
        <v>1836</v>
      </c>
      <c r="G110" s="181" t="s">
        <v>243</v>
      </c>
      <c r="H110" s="182">
        <v>1</v>
      </c>
      <c r="I110" s="183"/>
      <c r="J110" s="184">
        <f>ROUND(I110*H110,2)</f>
        <v>0</v>
      </c>
      <c r="K110" s="180" t="s">
        <v>199</v>
      </c>
      <c r="L110" s="185"/>
      <c r="M110" s="186" t="s">
        <v>19</v>
      </c>
      <c r="N110" s="187" t="s">
        <v>45</v>
      </c>
      <c r="P110" s="142">
        <f>O110*H110</f>
        <v>0</v>
      </c>
      <c r="Q110" s="142">
        <v>0</v>
      </c>
      <c r="R110" s="142">
        <f>Q110*H110</f>
        <v>0</v>
      </c>
      <c r="S110" s="142">
        <v>0</v>
      </c>
      <c r="T110" s="143">
        <f>S110*H110</f>
        <v>0</v>
      </c>
      <c r="AR110" s="144" t="s">
        <v>406</v>
      </c>
      <c r="AT110" s="144" t="s">
        <v>327</v>
      </c>
      <c r="AU110" s="144" t="s">
        <v>121</v>
      </c>
      <c r="AY110" s="18" t="s">
        <v>177</v>
      </c>
      <c r="BE110" s="145">
        <f>IF(N110="základní",J110,0)</f>
        <v>0</v>
      </c>
      <c r="BF110" s="145">
        <f>IF(N110="snížená",J110,0)</f>
        <v>0</v>
      </c>
      <c r="BG110" s="145">
        <f>IF(N110="zákl. přenesená",J110,0)</f>
        <v>0</v>
      </c>
      <c r="BH110" s="145">
        <f>IF(N110="sníž. přenesená",J110,0)</f>
        <v>0</v>
      </c>
      <c r="BI110" s="145">
        <f>IF(N110="nulová",J110,0)</f>
        <v>0</v>
      </c>
      <c r="BJ110" s="18" t="s">
        <v>81</v>
      </c>
      <c r="BK110" s="145">
        <f>ROUND(I110*H110,2)</f>
        <v>0</v>
      </c>
      <c r="BL110" s="18" t="s">
        <v>276</v>
      </c>
      <c r="BM110" s="144" t="s">
        <v>2558</v>
      </c>
    </row>
    <row r="111" spans="2:65" s="1" customFormat="1" ht="16.5" customHeight="1">
      <c r="B111" s="33"/>
      <c r="C111" s="178" t="s">
        <v>245</v>
      </c>
      <c r="D111" s="178" t="s">
        <v>327</v>
      </c>
      <c r="E111" s="179" t="s">
        <v>1838</v>
      </c>
      <c r="F111" s="180" t="s">
        <v>1839</v>
      </c>
      <c r="G111" s="181" t="s">
        <v>243</v>
      </c>
      <c r="H111" s="182">
        <v>1</v>
      </c>
      <c r="I111" s="183"/>
      <c r="J111" s="184">
        <f>ROUND(I111*H111,2)</f>
        <v>0</v>
      </c>
      <c r="K111" s="180" t="s">
        <v>199</v>
      </c>
      <c r="L111" s="185"/>
      <c r="M111" s="186" t="s">
        <v>19</v>
      </c>
      <c r="N111" s="187" t="s">
        <v>45</v>
      </c>
      <c r="P111" s="142">
        <f>O111*H111</f>
        <v>0</v>
      </c>
      <c r="Q111" s="142">
        <v>0</v>
      </c>
      <c r="R111" s="142">
        <f>Q111*H111</f>
        <v>0</v>
      </c>
      <c r="S111" s="142">
        <v>0</v>
      </c>
      <c r="T111" s="143">
        <f>S111*H111</f>
        <v>0</v>
      </c>
      <c r="AR111" s="144" t="s">
        <v>406</v>
      </c>
      <c r="AT111" s="144" t="s">
        <v>327</v>
      </c>
      <c r="AU111" s="144" t="s">
        <v>121</v>
      </c>
      <c r="AY111" s="18" t="s">
        <v>177</v>
      </c>
      <c r="BE111" s="145">
        <f>IF(N111="základní",J111,0)</f>
        <v>0</v>
      </c>
      <c r="BF111" s="145">
        <f>IF(N111="snížená",J111,0)</f>
        <v>0</v>
      </c>
      <c r="BG111" s="145">
        <f>IF(N111="zákl. přenesená",J111,0)</f>
        <v>0</v>
      </c>
      <c r="BH111" s="145">
        <f>IF(N111="sníž. přenesená",J111,0)</f>
        <v>0</v>
      </c>
      <c r="BI111" s="145">
        <f>IF(N111="nulová",J111,0)</f>
        <v>0</v>
      </c>
      <c r="BJ111" s="18" t="s">
        <v>81</v>
      </c>
      <c r="BK111" s="145">
        <f>ROUND(I111*H111,2)</f>
        <v>0</v>
      </c>
      <c r="BL111" s="18" t="s">
        <v>276</v>
      </c>
      <c r="BM111" s="144" t="s">
        <v>2559</v>
      </c>
    </row>
    <row r="112" spans="2:65" s="1" customFormat="1" ht="16.5" customHeight="1">
      <c r="B112" s="33"/>
      <c r="C112" s="133" t="s">
        <v>8</v>
      </c>
      <c r="D112" s="133" t="s">
        <v>179</v>
      </c>
      <c r="E112" s="134" t="s">
        <v>1841</v>
      </c>
      <c r="F112" s="135" t="s">
        <v>1842</v>
      </c>
      <c r="G112" s="136" t="s">
        <v>243</v>
      </c>
      <c r="H112" s="137">
        <v>1</v>
      </c>
      <c r="I112" s="138"/>
      <c r="J112" s="139">
        <f>ROUND(I112*H112,2)</f>
        <v>0</v>
      </c>
      <c r="K112" s="135" t="s">
        <v>182</v>
      </c>
      <c r="L112" s="33"/>
      <c r="M112" s="140" t="s">
        <v>19</v>
      </c>
      <c r="N112" s="141" t="s">
        <v>45</v>
      </c>
      <c r="P112" s="142">
        <f>O112*H112</f>
        <v>0</v>
      </c>
      <c r="Q112" s="142">
        <v>0</v>
      </c>
      <c r="R112" s="142">
        <f>Q112*H112</f>
        <v>0</v>
      </c>
      <c r="S112" s="142">
        <v>0</v>
      </c>
      <c r="T112" s="143">
        <f>S112*H112</f>
        <v>0</v>
      </c>
      <c r="AR112" s="144" t="s">
        <v>276</v>
      </c>
      <c r="AT112" s="144" t="s">
        <v>179</v>
      </c>
      <c r="AU112" s="144" t="s">
        <v>121</v>
      </c>
      <c r="AY112" s="18" t="s">
        <v>177</v>
      </c>
      <c r="BE112" s="145">
        <f>IF(N112="základní",J112,0)</f>
        <v>0</v>
      </c>
      <c r="BF112" s="145">
        <f>IF(N112="snížená",J112,0)</f>
        <v>0</v>
      </c>
      <c r="BG112" s="145">
        <f>IF(N112="zákl. přenesená",J112,0)</f>
        <v>0</v>
      </c>
      <c r="BH112" s="145">
        <f>IF(N112="sníž. přenesená",J112,0)</f>
        <v>0</v>
      </c>
      <c r="BI112" s="145">
        <f>IF(N112="nulová",J112,0)</f>
        <v>0</v>
      </c>
      <c r="BJ112" s="18" t="s">
        <v>81</v>
      </c>
      <c r="BK112" s="145">
        <f>ROUND(I112*H112,2)</f>
        <v>0</v>
      </c>
      <c r="BL112" s="18" t="s">
        <v>276</v>
      </c>
      <c r="BM112" s="144" t="s">
        <v>2560</v>
      </c>
    </row>
    <row r="113" spans="2:65" s="1" customFormat="1" ht="10.199999999999999">
      <c r="B113" s="33"/>
      <c r="D113" s="146" t="s">
        <v>185</v>
      </c>
      <c r="F113" s="147" t="s">
        <v>1844</v>
      </c>
      <c r="I113" s="148"/>
      <c r="L113" s="33"/>
      <c r="M113" s="149"/>
      <c r="T113" s="54"/>
      <c r="AT113" s="18" t="s">
        <v>185</v>
      </c>
      <c r="AU113" s="18" t="s">
        <v>121</v>
      </c>
    </row>
    <row r="114" spans="2:65" s="1" customFormat="1" ht="16.5" customHeight="1">
      <c r="B114" s="33"/>
      <c r="C114" s="133" t="s">
        <v>258</v>
      </c>
      <c r="D114" s="133" t="s">
        <v>179</v>
      </c>
      <c r="E114" s="134" t="s">
        <v>1845</v>
      </c>
      <c r="F114" s="135" t="s">
        <v>1846</v>
      </c>
      <c r="G114" s="136" t="s">
        <v>243</v>
      </c>
      <c r="H114" s="137">
        <v>7</v>
      </c>
      <c r="I114" s="138"/>
      <c r="J114" s="139">
        <f>ROUND(I114*H114,2)</f>
        <v>0</v>
      </c>
      <c r="K114" s="135" t="s">
        <v>182</v>
      </c>
      <c r="L114" s="33"/>
      <c r="M114" s="140" t="s">
        <v>19</v>
      </c>
      <c r="N114" s="141" t="s">
        <v>45</v>
      </c>
      <c r="P114" s="142">
        <f>O114*H114</f>
        <v>0</v>
      </c>
      <c r="Q114" s="142">
        <v>0</v>
      </c>
      <c r="R114" s="142">
        <f>Q114*H114</f>
        <v>0</v>
      </c>
      <c r="S114" s="142">
        <v>0</v>
      </c>
      <c r="T114" s="143">
        <f>S114*H114</f>
        <v>0</v>
      </c>
      <c r="AR114" s="144" t="s">
        <v>276</v>
      </c>
      <c r="AT114" s="144" t="s">
        <v>179</v>
      </c>
      <c r="AU114" s="144" t="s">
        <v>121</v>
      </c>
      <c r="AY114" s="18" t="s">
        <v>177</v>
      </c>
      <c r="BE114" s="145">
        <f>IF(N114="základní",J114,0)</f>
        <v>0</v>
      </c>
      <c r="BF114" s="145">
        <f>IF(N114="snížená",J114,0)</f>
        <v>0</v>
      </c>
      <c r="BG114" s="145">
        <f>IF(N114="zákl. přenesená",J114,0)</f>
        <v>0</v>
      </c>
      <c r="BH114" s="145">
        <f>IF(N114="sníž. přenesená",J114,0)</f>
        <v>0</v>
      </c>
      <c r="BI114" s="145">
        <f>IF(N114="nulová",J114,0)</f>
        <v>0</v>
      </c>
      <c r="BJ114" s="18" t="s">
        <v>81</v>
      </c>
      <c r="BK114" s="145">
        <f>ROUND(I114*H114,2)</f>
        <v>0</v>
      </c>
      <c r="BL114" s="18" t="s">
        <v>276</v>
      </c>
      <c r="BM114" s="144" t="s">
        <v>2561</v>
      </c>
    </row>
    <row r="115" spans="2:65" s="1" customFormat="1" ht="10.199999999999999">
      <c r="B115" s="33"/>
      <c r="D115" s="146" t="s">
        <v>185</v>
      </c>
      <c r="F115" s="147" t="s">
        <v>1848</v>
      </c>
      <c r="I115" s="148"/>
      <c r="L115" s="33"/>
      <c r="M115" s="149"/>
      <c r="T115" s="54"/>
      <c r="AT115" s="18" t="s">
        <v>185</v>
      </c>
      <c r="AU115" s="18" t="s">
        <v>121</v>
      </c>
    </row>
    <row r="116" spans="2:65" s="1" customFormat="1" ht="16.5" customHeight="1">
      <c r="B116" s="33"/>
      <c r="C116" s="178" t="s">
        <v>265</v>
      </c>
      <c r="D116" s="178" t="s">
        <v>327</v>
      </c>
      <c r="E116" s="179" t="s">
        <v>1849</v>
      </c>
      <c r="F116" s="180" t="s">
        <v>1850</v>
      </c>
      <c r="G116" s="181" t="s">
        <v>243</v>
      </c>
      <c r="H116" s="182">
        <v>1</v>
      </c>
      <c r="I116" s="183"/>
      <c r="J116" s="184">
        <f>ROUND(I116*H116,2)</f>
        <v>0</v>
      </c>
      <c r="K116" s="180" t="s">
        <v>199</v>
      </c>
      <c r="L116" s="185"/>
      <c r="M116" s="186" t="s">
        <v>19</v>
      </c>
      <c r="N116" s="187" t="s">
        <v>45</v>
      </c>
      <c r="P116" s="142">
        <f>O116*H116</f>
        <v>0</v>
      </c>
      <c r="Q116" s="142">
        <v>0</v>
      </c>
      <c r="R116" s="142">
        <f>Q116*H116</f>
        <v>0</v>
      </c>
      <c r="S116" s="142">
        <v>0</v>
      </c>
      <c r="T116" s="143">
        <f>S116*H116</f>
        <v>0</v>
      </c>
      <c r="AR116" s="144" t="s">
        <v>406</v>
      </c>
      <c r="AT116" s="144" t="s">
        <v>327</v>
      </c>
      <c r="AU116" s="144" t="s">
        <v>121</v>
      </c>
      <c r="AY116" s="18" t="s">
        <v>177</v>
      </c>
      <c r="BE116" s="145">
        <f>IF(N116="základní",J116,0)</f>
        <v>0</v>
      </c>
      <c r="BF116" s="145">
        <f>IF(N116="snížená",J116,0)</f>
        <v>0</v>
      </c>
      <c r="BG116" s="145">
        <f>IF(N116="zákl. přenesená",J116,0)</f>
        <v>0</v>
      </c>
      <c r="BH116" s="145">
        <f>IF(N116="sníž. přenesená",J116,0)</f>
        <v>0</v>
      </c>
      <c r="BI116" s="145">
        <f>IF(N116="nulová",J116,0)</f>
        <v>0</v>
      </c>
      <c r="BJ116" s="18" t="s">
        <v>81</v>
      </c>
      <c r="BK116" s="145">
        <f>ROUND(I116*H116,2)</f>
        <v>0</v>
      </c>
      <c r="BL116" s="18" t="s">
        <v>276</v>
      </c>
      <c r="BM116" s="144" t="s">
        <v>2562</v>
      </c>
    </row>
    <row r="117" spans="2:65" s="1" customFormat="1" ht="16.5" customHeight="1">
      <c r="B117" s="33"/>
      <c r="C117" s="178" t="s">
        <v>271</v>
      </c>
      <c r="D117" s="178" t="s">
        <v>327</v>
      </c>
      <c r="E117" s="179" t="s">
        <v>2563</v>
      </c>
      <c r="F117" s="180" t="s">
        <v>2564</v>
      </c>
      <c r="G117" s="181" t="s">
        <v>243</v>
      </c>
      <c r="H117" s="182">
        <v>1</v>
      </c>
      <c r="I117" s="183"/>
      <c r="J117" s="184">
        <f>ROUND(I117*H117,2)</f>
        <v>0</v>
      </c>
      <c r="K117" s="180" t="s">
        <v>199</v>
      </c>
      <c r="L117" s="185"/>
      <c r="M117" s="186" t="s">
        <v>19</v>
      </c>
      <c r="N117" s="187" t="s">
        <v>45</v>
      </c>
      <c r="P117" s="142">
        <f>O117*H117</f>
        <v>0</v>
      </c>
      <c r="Q117" s="142">
        <v>0</v>
      </c>
      <c r="R117" s="142">
        <f>Q117*H117</f>
        <v>0</v>
      </c>
      <c r="S117" s="142">
        <v>0</v>
      </c>
      <c r="T117" s="143">
        <f>S117*H117</f>
        <v>0</v>
      </c>
      <c r="AR117" s="144" t="s">
        <v>406</v>
      </c>
      <c r="AT117" s="144" t="s">
        <v>327</v>
      </c>
      <c r="AU117" s="144" t="s">
        <v>121</v>
      </c>
      <c r="AY117" s="18" t="s">
        <v>177</v>
      </c>
      <c r="BE117" s="145">
        <f>IF(N117="základní",J117,0)</f>
        <v>0</v>
      </c>
      <c r="BF117" s="145">
        <f>IF(N117="snížená",J117,0)</f>
        <v>0</v>
      </c>
      <c r="BG117" s="145">
        <f>IF(N117="zákl. přenesená",J117,0)</f>
        <v>0</v>
      </c>
      <c r="BH117" s="145">
        <f>IF(N117="sníž. přenesená",J117,0)</f>
        <v>0</v>
      </c>
      <c r="BI117" s="145">
        <f>IF(N117="nulová",J117,0)</f>
        <v>0</v>
      </c>
      <c r="BJ117" s="18" t="s">
        <v>81</v>
      </c>
      <c r="BK117" s="145">
        <f>ROUND(I117*H117,2)</f>
        <v>0</v>
      </c>
      <c r="BL117" s="18" t="s">
        <v>276</v>
      </c>
      <c r="BM117" s="144" t="s">
        <v>2565</v>
      </c>
    </row>
    <row r="118" spans="2:65" s="1" customFormat="1" ht="16.5" customHeight="1">
      <c r="B118" s="33"/>
      <c r="C118" s="178" t="s">
        <v>276</v>
      </c>
      <c r="D118" s="178" t="s">
        <v>327</v>
      </c>
      <c r="E118" s="179" t="s">
        <v>1852</v>
      </c>
      <c r="F118" s="180" t="s">
        <v>1853</v>
      </c>
      <c r="G118" s="181" t="s">
        <v>243</v>
      </c>
      <c r="H118" s="182">
        <v>6</v>
      </c>
      <c r="I118" s="183"/>
      <c r="J118" s="184">
        <f>ROUND(I118*H118,2)</f>
        <v>0</v>
      </c>
      <c r="K118" s="180" t="s">
        <v>199</v>
      </c>
      <c r="L118" s="185"/>
      <c r="M118" s="186" t="s">
        <v>19</v>
      </c>
      <c r="N118" s="187" t="s">
        <v>45</v>
      </c>
      <c r="P118" s="142">
        <f>O118*H118</f>
        <v>0</v>
      </c>
      <c r="Q118" s="142">
        <v>0</v>
      </c>
      <c r="R118" s="142">
        <f>Q118*H118</f>
        <v>0</v>
      </c>
      <c r="S118" s="142">
        <v>0</v>
      </c>
      <c r="T118" s="143">
        <f>S118*H118</f>
        <v>0</v>
      </c>
      <c r="AR118" s="144" t="s">
        <v>406</v>
      </c>
      <c r="AT118" s="144" t="s">
        <v>327</v>
      </c>
      <c r="AU118" s="144" t="s">
        <v>121</v>
      </c>
      <c r="AY118" s="18" t="s">
        <v>177</v>
      </c>
      <c r="BE118" s="145">
        <f>IF(N118="základní",J118,0)</f>
        <v>0</v>
      </c>
      <c r="BF118" s="145">
        <f>IF(N118="snížená",J118,0)</f>
        <v>0</v>
      </c>
      <c r="BG118" s="145">
        <f>IF(N118="zákl. přenesená",J118,0)</f>
        <v>0</v>
      </c>
      <c r="BH118" s="145">
        <f>IF(N118="sníž. přenesená",J118,0)</f>
        <v>0</v>
      </c>
      <c r="BI118" s="145">
        <f>IF(N118="nulová",J118,0)</f>
        <v>0</v>
      </c>
      <c r="BJ118" s="18" t="s">
        <v>81</v>
      </c>
      <c r="BK118" s="145">
        <f>ROUND(I118*H118,2)</f>
        <v>0</v>
      </c>
      <c r="BL118" s="18" t="s">
        <v>276</v>
      </c>
      <c r="BM118" s="144" t="s">
        <v>2566</v>
      </c>
    </row>
    <row r="119" spans="2:65" s="1" customFormat="1" ht="16.5" customHeight="1">
      <c r="B119" s="33"/>
      <c r="C119" s="133" t="s">
        <v>283</v>
      </c>
      <c r="D119" s="133" t="s">
        <v>179</v>
      </c>
      <c r="E119" s="134" t="s">
        <v>1862</v>
      </c>
      <c r="F119" s="135" t="s">
        <v>1863</v>
      </c>
      <c r="G119" s="136" t="s">
        <v>243</v>
      </c>
      <c r="H119" s="137">
        <v>8</v>
      </c>
      <c r="I119" s="138"/>
      <c r="J119" s="139">
        <f>ROUND(I119*H119,2)</f>
        <v>0</v>
      </c>
      <c r="K119" s="135" t="s">
        <v>182</v>
      </c>
      <c r="L119" s="33"/>
      <c r="M119" s="140" t="s">
        <v>19</v>
      </c>
      <c r="N119" s="141" t="s">
        <v>45</v>
      </c>
      <c r="P119" s="142">
        <f>O119*H119</f>
        <v>0</v>
      </c>
      <c r="Q119" s="142">
        <v>0</v>
      </c>
      <c r="R119" s="142">
        <f>Q119*H119</f>
        <v>0</v>
      </c>
      <c r="S119" s="142">
        <v>0</v>
      </c>
      <c r="T119" s="143">
        <f>S119*H119</f>
        <v>0</v>
      </c>
      <c r="AR119" s="144" t="s">
        <v>276</v>
      </c>
      <c r="AT119" s="144" t="s">
        <v>179</v>
      </c>
      <c r="AU119" s="144" t="s">
        <v>121</v>
      </c>
      <c r="AY119" s="18" t="s">
        <v>177</v>
      </c>
      <c r="BE119" s="145">
        <f>IF(N119="základní",J119,0)</f>
        <v>0</v>
      </c>
      <c r="BF119" s="145">
        <f>IF(N119="snížená",J119,0)</f>
        <v>0</v>
      </c>
      <c r="BG119" s="145">
        <f>IF(N119="zákl. přenesená",J119,0)</f>
        <v>0</v>
      </c>
      <c r="BH119" s="145">
        <f>IF(N119="sníž. přenesená",J119,0)</f>
        <v>0</v>
      </c>
      <c r="BI119" s="145">
        <f>IF(N119="nulová",J119,0)</f>
        <v>0</v>
      </c>
      <c r="BJ119" s="18" t="s">
        <v>81</v>
      </c>
      <c r="BK119" s="145">
        <f>ROUND(I119*H119,2)</f>
        <v>0</v>
      </c>
      <c r="BL119" s="18" t="s">
        <v>276</v>
      </c>
      <c r="BM119" s="144" t="s">
        <v>2567</v>
      </c>
    </row>
    <row r="120" spans="2:65" s="1" customFormat="1" ht="10.199999999999999">
      <c r="B120" s="33"/>
      <c r="D120" s="146" t="s">
        <v>185</v>
      </c>
      <c r="F120" s="147" t="s">
        <v>1865</v>
      </c>
      <c r="I120" s="148"/>
      <c r="L120" s="33"/>
      <c r="M120" s="149"/>
      <c r="T120" s="54"/>
      <c r="AT120" s="18" t="s">
        <v>185</v>
      </c>
      <c r="AU120" s="18" t="s">
        <v>121</v>
      </c>
    </row>
    <row r="121" spans="2:65" s="1" customFormat="1" ht="16.5" customHeight="1">
      <c r="B121" s="33"/>
      <c r="C121" s="133" t="s">
        <v>291</v>
      </c>
      <c r="D121" s="133" t="s">
        <v>179</v>
      </c>
      <c r="E121" s="134" t="s">
        <v>2568</v>
      </c>
      <c r="F121" s="135" t="s">
        <v>1814</v>
      </c>
      <c r="G121" s="136" t="s">
        <v>1679</v>
      </c>
      <c r="H121" s="197"/>
      <c r="I121" s="138"/>
      <c r="J121" s="139">
        <f>ROUND(I121*H121,2)</f>
        <v>0</v>
      </c>
      <c r="K121" s="135" t="s">
        <v>182</v>
      </c>
      <c r="L121" s="33"/>
      <c r="M121" s="140" t="s">
        <v>19</v>
      </c>
      <c r="N121" s="141" t="s">
        <v>45</v>
      </c>
      <c r="P121" s="142">
        <f>O121*H121</f>
        <v>0</v>
      </c>
      <c r="Q121" s="142">
        <v>0</v>
      </c>
      <c r="R121" s="142">
        <f>Q121*H121</f>
        <v>0</v>
      </c>
      <c r="S121" s="142">
        <v>0</v>
      </c>
      <c r="T121" s="143">
        <f>S121*H121</f>
        <v>0</v>
      </c>
      <c r="AR121" s="144" t="s">
        <v>276</v>
      </c>
      <c r="AT121" s="144" t="s">
        <v>179</v>
      </c>
      <c r="AU121" s="144" t="s">
        <v>121</v>
      </c>
      <c r="AY121" s="18" t="s">
        <v>177</v>
      </c>
      <c r="BE121" s="145">
        <f>IF(N121="základní",J121,0)</f>
        <v>0</v>
      </c>
      <c r="BF121" s="145">
        <f>IF(N121="snížená",J121,0)</f>
        <v>0</v>
      </c>
      <c r="BG121" s="145">
        <f>IF(N121="zákl. přenesená",J121,0)</f>
        <v>0</v>
      </c>
      <c r="BH121" s="145">
        <f>IF(N121="sníž. přenesená",J121,0)</f>
        <v>0</v>
      </c>
      <c r="BI121" s="145">
        <f>IF(N121="nulová",J121,0)</f>
        <v>0</v>
      </c>
      <c r="BJ121" s="18" t="s">
        <v>81</v>
      </c>
      <c r="BK121" s="145">
        <f>ROUND(I121*H121,2)</f>
        <v>0</v>
      </c>
      <c r="BL121" s="18" t="s">
        <v>276</v>
      </c>
      <c r="BM121" s="144" t="s">
        <v>2569</v>
      </c>
    </row>
    <row r="122" spans="2:65" s="1" customFormat="1" ht="10.199999999999999">
      <c r="B122" s="33"/>
      <c r="D122" s="146" t="s">
        <v>185</v>
      </c>
      <c r="F122" s="147" t="s">
        <v>2570</v>
      </c>
      <c r="I122" s="148"/>
      <c r="L122" s="33"/>
      <c r="M122" s="149"/>
      <c r="T122" s="54"/>
      <c r="AT122" s="18" t="s">
        <v>185</v>
      </c>
      <c r="AU122" s="18" t="s">
        <v>121</v>
      </c>
    </row>
    <row r="123" spans="2:65" s="11" customFormat="1" ht="20.85" customHeight="1">
      <c r="B123" s="121"/>
      <c r="D123" s="122" t="s">
        <v>73</v>
      </c>
      <c r="E123" s="131" t="s">
        <v>2571</v>
      </c>
      <c r="F123" s="131" t="s">
        <v>1870</v>
      </c>
      <c r="I123" s="124"/>
      <c r="J123" s="132">
        <f>BK123</f>
        <v>0</v>
      </c>
      <c r="L123" s="121"/>
      <c r="M123" s="126"/>
      <c r="P123" s="127">
        <f>SUM(P124:P133)</f>
        <v>0</v>
      </c>
      <c r="R123" s="127">
        <f>SUM(R124:R133)</f>
        <v>0</v>
      </c>
      <c r="T123" s="128">
        <f>SUM(T124:T133)</f>
        <v>0</v>
      </c>
      <c r="AR123" s="122" t="s">
        <v>83</v>
      </c>
      <c r="AT123" s="129" t="s">
        <v>73</v>
      </c>
      <c r="AU123" s="129" t="s">
        <v>83</v>
      </c>
      <c r="AY123" s="122" t="s">
        <v>177</v>
      </c>
      <c r="BK123" s="130">
        <f>SUM(BK124:BK133)</f>
        <v>0</v>
      </c>
    </row>
    <row r="124" spans="2:65" s="1" customFormat="1" ht="21.75" customHeight="1">
      <c r="B124" s="33"/>
      <c r="C124" s="133" t="s">
        <v>298</v>
      </c>
      <c r="D124" s="133" t="s">
        <v>179</v>
      </c>
      <c r="E124" s="134" t="s">
        <v>1871</v>
      </c>
      <c r="F124" s="135" t="s">
        <v>1872</v>
      </c>
      <c r="G124" s="136" t="s">
        <v>347</v>
      </c>
      <c r="H124" s="137">
        <v>0.5</v>
      </c>
      <c r="I124" s="138"/>
      <c r="J124" s="139">
        <f>ROUND(I124*H124,2)</f>
        <v>0</v>
      </c>
      <c r="K124" s="135" t="s">
        <v>182</v>
      </c>
      <c r="L124" s="33"/>
      <c r="M124" s="140" t="s">
        <v>19</v>
      </c>
      <c r="N124" s="141" t="s">
        <v>45</v>
      </c>
      <c r="P124" s="142">
        <f>O124*H124</f>
        <v>0</v>
      </c>
      <c r="Q124" s="142">
        <v>0</v>
      </c>
      <c r="R124" s="142">
        <f>Q124*H124</f>
        <v>0</v>
      </c>
      <c r="S124" s="142">
        <v>0</v>
      </c>
      <c r="T124" s="143">
        <f>S124*H124</f>
        <v>0</v>
      </c>
      <c r="AR124" s="144" t="s">
        <v>276</v>
      </c>
      <c r="AT124" s="144" t="s">
        <v>179</v>
      </c>
      <c r="AU124" s="144" t="s">
        <v>121</v>
      </c>
      <c r="AY124" s="18" t="s">
        <v>177</v>
      </c>
      <c r="BE124" s="145">
        <f>IF(N124="základní",J124,0)</f>
        <v>0</v>
      </c>
      <c r="BF124" s="145">
        <f>IF(N124="snížená",J124,0)</f>
        <v>0</v>
      </c>
      <c r="BG124" s="145">
        <f>IF(N124="zákl. přenesená",J124,0)</f>
        <v>0</v>
      </c>
      <c r="BH124" s="145">
        <f>IF(N124="sníž. přenesená",J124,0)</f>
        <v>0</v>
      </c>
      <c r="BI124" s="145">
        <f>IF(N124="nulová",J124,0)</f>
        <v>0</v>
      </c>
      <c r="BJ124" s="18" t="s">
        <v>81</v>
      </c>
      <c r="BK124" s="145">
        <f>ROUND(I124*H124,2)</f>
        <v>0</v>
      </c>
      <c r="BL124" s="18" t="s">
        <v>276</v>
      </c>
      <c r="BM124" s="144" t="s">
        <v>2572</v>
      </c>
    </row>
    <row r="125" spans="2:65" s="1" customFormat="1" ht="10.199999999999999">
      <c r="B125" s="33"/>
      <c r="D125" s="146" t="s">
        <v>185</v>
      </c>
      <c r="F125" s="147" t="s">
        <v>1874</v>
      </c>
      <c r="I125" s="148"/>
      <c r="L125" s="33"/>
      <c r="M125" s="149"/>
      <c r="T125" s="54"/>
      <c r="AT125" s="18" t="s">
        <v>185</v>
      </c>
      <c r="AU125" s="18" t="s">
        <v>121</v>
      </c>
    </row>
    <row r="126" spans="2:65" s="1" customFormat="1" ht="24.15" customHeight="1">
      <c r="B126" s="33"/>
      <c r="C126" s="133" t="s">
        <v>305</v>
      </c>
      <c r="D126" s="133" t="s">
        <v>179</v>
      </c>
      <c r="E126" s="134" t="s">
        <v>1875</v>
      </c>
      <c r="F126" s="135" t="s">
        <v>1876</v>
      </c>
      <c r="G126" s="136" t="s">
        <v>347</v>
      </c>
      <c r="H126" s="137">
        <v>14</v>
      </c>
      <c r="I126" s="138"/>
      <c r="J126" s="139">
        <f>ROUND(I126*H126,2)</f>
        <v>0</v>
      </c>
      <c r="K126" s="135" t="s">
        <v>182</v>
      </c>
      <c r="L126" s="33"/>
      <c r="M126" s="140" t="s">
        <v>19</v>
      </c>
      <c r="N126" s="141" t="s">
        <v>45</v>
      </c>
      <c r="P126" s="142">
        <f>O126*H126</f>
        <v>0</v>
      </c>
      <c r="Q126" s="142">
        <v>0</v>
      </c>
      <c r="R126" s="142">
        <f>Q126*H126</f>
        <v>0</v>
      </c>
      <c r="S126" s="142">
        <v>0</v>
      </c>
      <c r="T126" s="143">
        <f>S126*H126</f>
        <v>0</v>
      </c>
      <c r="AR126" s="144" t="s">
        <v>276</v>
      </c>
      <c r="AT126" s="144" t="s">
        <v>179</v>
      </c>
      <c r="AU126" s="144" t="s">
        <v>121</v>
      </c>
      <c r="AY126" s="18" t="s">
        <v>177</v>
      </c>
      <c r="BE126" s="145">
        <f>IF(N126="základní",J126,0)</f>
        <v>0</v>
      </c>
      <c r="BF126" s="145">
        <f>IF(N126="snížená",J126,0)</f>
        <v>0</v>
      </c>
      <c r="BG126" s="145">
        <f>IF(N126="zákl. přenesená",J126,0)</f>
        <v>0</v>
      </c>
      <c r="BH126" s="145">
        <f>IF(N126="sníž. přenesená",J126,0)</f>
        <v>0</v>
      </c>
      <c r="BI126" s="145">
        <f>IF(N126="nulová",J126,0)</f>
        <v>0</v>
      </c>
      <c r="BJ126" s="18" t="s">
        <v>81</v>
      </c>
      <c r="BK126" s="145">
        <f>ROUND(I126*H126,2)</f>
        <v>0</v>
      </c>
      <c r="BL126" s="18" t="s">
        <v>276</v>
      </c>
      <c r="BM126" s="144" t="s">
        <v>2573</v>
      </c>
    </row>
    <row r="127" spans="2:65" s="1" customFormat="1" ht="10.199999999999999">
      <c r="B127" s="33"/>
      <c r="D127" s="146" t="s">
        <v>185</v>
      </c>
      <c r="F127" s="147" t="s">
        <v>1878</v>
      </c>
      <c r="I127" s="148"/>
      <c r="L127" s="33"/>
      <c r="M127" s="149"/>
      <c r="T127" s="54"/>
      <c r="AT127" s="18" t="s">
        <v>185</v>
      </c>
      <c r="AU127" s="18" t="s">
        <v>121</v>
      </c>
    </row>
    <row r="128" spans="2:65" s="1" customFormat="1" ht="16.5" customHeight="1">
      <c r="B128" s="33"/>
      <c r="C128" s="133" t="s">
        <v>7</v>
      </c>
      <c r="D128" s="133" t="s">
        <v>179</v>
      </c>
      <c r="E128" s="134" t="s">
        <v>1883</v>
      </c>
      <c r="F128" s="135" t="s">
        <v>1884</v>
      </c>
      <c r="G128" s="136" t="s">
        <v>347</v>
      </c>
      <c r="H128" s="137">
        <v>14</v>
      </c>
      <c r="I128" s="138"/>
      <c r="J128" s="139">
        <f>ROUND(I128*H128,2)</f>
        <v>0</v>
      </c>
      <c r="K128" s="135" t="s">
        <v>182</v>
      </c>
      <c r="L128" s="33"/>
      <c r="M128" s="140" t="s">
        <v>19</v>
      </c>
      <c r="N128" s="141" t="s">
        <v>45</v>
      </c>
      <c r="P128" s="142">
        <f>O128*H128</f>
        <v>0</v>
      </c>
      <c r="Q128" s="142">
        <v>0</v>
      </c>
      <c r="R128" s="142">
        <f>Q128*H128</f>
        <v>0</v>
      </c>
      <c r="S128" s="142">
        <v>0</v>
      </c>
      <c r="T128" s="143">
        <f>S128*H128</f>
        <v>0</v>
      </c>
      <c r="AR128" s="144" t="s">
        <v>276</v>
      </c>
      <c r="AT128" s="144" t="s">
        <v>179</v>
      </c>
      <c r="AU128" s="144" t="s">
        <v>121</v>
      </c>
      <c r="AY128" s="18" t="s">
        <v>177</v>
      </c>
      <c r="BE128" s="145">
        <f>IF(N128="základní",J128,0)</f>
        <v>0</v>
      </c>
      <c r="BF128" s="145">
        <f>IF(N128="snížená",J128,0)</f>
        <v>0</v>
      </c>
      <c r="BG128" s="145">
        <f>IF(N128="zákl. přenesená",J128,0)</f>
        <v>0</v>
      </c>
      <c r="BH128" s="145">
        <f>IF(N128="sníž. přenesená",J128,0)</f>
        <v>0</v>
      </c>
      <c r="BI128" s="145">
        <f>IF(N128="nulová",J128,0)</f>
        <v>0</v>
      </c>
      <c r="BJ128" s="18" t="s">
        <v>81</v>
      </c>
      <c r="BK128" s="145">
        <f>ROUND(I128*H128,2)</f>
        <v>0</v>
      </c>
      <c r="BL128" s="18" t="s">
        <v>276</v>
      </c>
      <c r="BM128" s="144" t="s">
        <v>2574</v>
      </c>
    </row>
    <row r="129" spans="2:65" s="1" customFormat="1" ht="10.199999999999999">
      <c r="B129" s="33"/>
      <c r="D129" s="146" t="s">
        <v>185</v>
      </c>
      <c r="F129" s="147" t="s">
        <v>1886</v>
      </c>
      <c r="I129" s="148"/>
      <c r="L129" s="33"/>
      <c r="M129" s="149"/>
      <c r="T129" s="54"/>
      <c r="AT129" s="18" t="s">
        <v>185</v>
      </c>
      <c r="AU129" s="18" t="s">
        <v>121</v>
      </c>
    </row>
    <row r="130" spans="2:65" s="1" customFormat="1" ht="16.5" customHeight="1">
      <c r="B130" s="33"/>
      <c r="C130" s="133" t="s">
        <v>326</v>
      </c>
      <c r="D130" s="133" t="s">
        <v>179</v>
      </c>
      <c r="E130" s="134" t="s">
        <v>1887</v>
      </c>
      <c r="F130" s="135" t="s">
        <v>1888</v>
      </c>
      <c r="G130" s="136" t="s">
        <v>243</v>
      </c>
      <c r="H130" s="137">
        <v>3</v>
      </c>
      <c r="I130" s="138"/>
      <c r="J130" s="139">
        <f>ROUND(I130*H130,2)</f>
        <v>0</v>
      </c>
      <c r="K130" s="135" t="s">
        <v>182</v>
      </c>
      <c r="L130" s="33"/>
      <c r="M130" s="140" t="s">
        <v>19</v>
      </c>
      <c r="N130" s="141" t="s">
        <v>45</v>
      </c>
      <c r="P130" s="142">
        <f>O130*H130</f>
        <v>0</v>
      </c>
      <c r="Q130" s="142">
        <v>0</v>
      </c>
      <c r="R130" s="142">
        <f>Q130*H130</f>
        <v>0</v>
      </c>
      <c r="S130" s="142">
        <v>0</v>
      </c>
      <c r="T130" s="143">
        <f>S130*H130</f>
        <v>0</v>
      </c>
      <c r="AR130" s="144" t="s">
        <v>276</v>
      </c>
      <c r="AT130" s="144" t="s">
        <v>179</v>
      </c>
      <c r="AU130" s="144" t="s">
        <v>121</v>
      </c>
      <c r="AY130" s="18" t="s">
        <v>177</v>
      </c>
      <c r="BE130" s="145">
        <f>IF(N130="základní",J130,0)</f>
        <v>0</v>
      </c>
      <c r="BF130" s="145">
        <f>IF(N130="snížená",J130,0)</f>
        <v>0</v>
      </c>
      <c r="BG130" s="145">
        <f>IF(N130="zákl. přenesená",J130,0)</f>
        <v>0</v>
      </c>
      <c r="BH130" s="145">
        <f>IF(N130="sníž. přenesená",J130,0)</f>
        <v>0</v>
      </c>
      <c r="BI130" s="145">
        <f>IF(N130="nulová",J130,0)</f>
        <v>0</v>
      </c>
      <c r="BJ130" s="18" t="s">
        <v>81</v>
      </c>
      <c r="BK130" s="145">
        <f>ROUND(I130*H130,2)</f>
        <v>0</v>
      </c>
      <c r="BL130" s="18" t="s">
        <v>276</v>
      </c>
      <c r="BM130" s="144" t="s">
        <v>2575</v>
      </c>
    </row>
    <row r="131" spans="2:65" s="1" customFormat="1" ht="10.199999999999999">
      <c r="B131" s="33"/>
      <c r="D131" s="146" t="s">
        <v>185</v>
      </c>
      <c r="F131" s="147" t="s">
        <v>1890</v>
      </c>
      <c r="I131" s="148"/>
      <c r="L131" s="33"/>
      <c r="M131" s="149"/>
      <c r="T131" s="54"/>
      <c r="AT131" s="18" t="s">
        <v>185</v>
      </c>
      <c r="AU131" s="18" t="s">
        <v>121</v>
      </c>
    </row>
    <row r="132" spans="2:65" s="1" customFormat="1" ht="16.5" customHeight="1">
      <c r="B132" s="33"/>
      <c r="C132" s="133" t="s">
        <v>332</v>
      </c>
      <c r="D132" s="133" t="s">
        <v>179</v>
      </c>
      <c r="E132" s="134" t="s">
        <v>2576</v>
      </c>
      <c r="F132" s="135" t="s">
        <v>1896</v>
      </c>
      <c r="G132" s="136" t="s">
        <v>1679</v>
      </c>
      <c r="H132" s="197"/>
      <c r="I132" s="138"/>
      <c r="J132" s="139">
        <f>ROUND(I132*H132,2)</f>
        <v>0</v>
      </c>
      <c r="K132" s="135" t="s">
        <v>182</v>
      </c>
      <c r="L132" s="33"/>
      <c r="M132" s="140" t="s">
        <v>19</v>
      </c>
      <c r="N132" s="141" t="s">
        <v>45</v>
      </c>
      <c r="P132" s="142">
        <f>O132*H132</f>
        <v>0</v>
      </c>
      <c r="Q132" s="142">
        <v>0</v>
      </c>
      <c r="R132" s="142">
        <f>Q132*H132</f>
        <v>0</v>
      </c>
      <c r="S132" s="142">
        <v>0</v>
      </c>
      <c r="T132" s="143">
        <f>S132*H132</f>
        <v>0</v>
      </c>
      <c r="AR132" s="144" t="s">
        <v>276</v>
      </c>
      <c r="AT132" s="144" t="s">
        <v>179</v>
      </c>
      <c r="AU132" s="144" t="s">
        <v>121</v>
      </c>
      <c r="AY132" s="18" t="s">
        <v>177</v>
      </c>
      <c r="BE132" s="145">
        <f>IF(N132="základní",J132,0)</f>
        <v>0</v>
      </c>
      <c r="BF132" s="145">
        <f>IF(N132="snížená",J132,0)</f>
        <v>0</v>
      </c>
      <c r="BG132" s="145">
        <f>IF(N132="zákl. přenesená",J132,0)</f>
        <v>0</v>
      </c>
      <c r="BH132" s="145">
        <f>IF(N132="sníž. přenesená",J132,0)</f>
        <v>0</v>
      </c>
      <c r="BI132" s="145">
        <f>IF(N132="nulová",J132,0)</f>
        <v>0</v>
      </c>
      <c r="BJ132" s="18" t="s">
        <v>81</v>
      </c>
      <c r="BK132" s="145">
        <f>ROUND(I132*H132,2)</f>
        <v>0</v>
      </c>
      <c r="BL132" s="18" t="s">
        <v>276</v>
      </c>
      <c r="BM132" s="144" t="s">
        <v>2577</v>
      </c>
    </row>
    <row r="133" spans="2:65" s="1" customFormat="1" ht="10.199999999999999">
      <c r="B133" s="33"/>
      <c r="D133" s="146" t="s">
        <v>185</v>
      </c>
      <c r="F133" s="147" t="s">
        <v>2578</v>
      </c>
      <c r="I133" s="148"/>
      <c r="L133" s="33"/>
      <c r="M133" s="149"/>
      <c r="T133" s="54"/>
      <c r="AT133" s="18" t="s">
        <v>185</v>
      </c>
      <c r="AU133" s="18" t="s">
        <v>121</v>
      </c>
    </row>
    <row r="134" spans="2:65" s="11" customFormat="1" ht="20.85" customHeight="1">
      <c r="B134" s="121"/>
      <c r="D134" s="122" t="s">
        <v>73</v>
      </c>
      <c r="E134" s="131" t="s">
        <v>2579</v>
      </c>
      <c r="F134" s="131" t="s">
        <v>1900</v>
      </c>
      <c r="I134" s="124"/>
      <c r="J134" s="132">
        <f>BK134</f>
        <v>0</v>
      </c>
      <c r="L134" s="121"/>
      <c r="M134" s="126"/>
      <c r="P134" s="127">
        <f>SUM(P135:P139)</f>
        <v>0</v>
      </c>
      <c r="R134" s="127">
        <f>SUM(R135:R139)</f>
        <v>0</v>
      </c>
      <c r="T134" s="128">
        <f>SUM(T135:T139)</f>
        <v>0</v>
      </c>
      <c r="AR134" s="122" t="s">
        <v>83</v>
      </c>
      <c r="AT134" s="129" t="s">
        <v>73</v>
      </c>
      <c r="AU134" s="129" t="s">
        <v>83</v>
      </c>
      <c r="AY134" s="122" t="s">
        <v>177</v>
      </c>
      <c r="BK134" s="130">
        <f>SUM(BK135:BK139)</f>
        <v>0</v>
      </c>
    </row>
    <row r="135" spans="2:65" s="1" customFormat="1" ht="16.5" customHeight="1">
      <c r="B135" s="33"/>
      <c r="C135" s="133" t="s">
        <v>337</v>
      </c>
      <c r="D135" s="133" t="s">
        <v>179</v>
      </c>
      <c r="E135" s="134" t="s">
        <v>1901</v>
      </c>
      <c r="F135" s="135" t="s">
        <v>1902</v>
      </c>
      <c r="G135" s="136" t="s">
        <v>119</v>
      </c>
      <c r="H135" s="137">
        <v>7</v>
      </c>
      <c r="I135" s="138"/>
      <c r="J135" s="139">
        <f>ROUND(I135*H135,2)</f>
        <v>0</v>
      </c>
      <c r="K135" s="135" t="s">
        <v>182</v>
      </c>
      <c r="L135" s="33"/>
      <c r="M135" s="140" t="s">
        <v>19</v>
      </c>
      <c r="N135" s="141" t="s">
        <v>45</v>
      </c>
      <c r="P135" s="142">
        <f>O135*H135</f>
        <v>0</v>
      </c>
      <c r="Q135" s="142">
        <v>0</v>
      </c>
      <c r="R135" s="142">
        <f>Q135*H135</f>
        <v>0</v>
      </c>
      <c r="S135" s="142">
        <v>0</v>
      </c>
      <c r="T135" s="143">
        <f>S135*H135</f>
        <v>0</v>
      </c>
      <c r="AR135" s="144" t="s">
        <v>276</v>
      </c>
      <c r="AT135" s="144" t="s">
        <v>179</v>
      </c>
      <c r="AU135" s="144" t="s">
        <v>121</v>
      </c>
      <c r="AY135" s="18" t="s">
        <v>177</v>
      </c>
      <c r="BE135" s="145">
        <f>IF(N135="základní",J135,0)</f>
        <v>0</v>
      </c>
      <c r="BF135" s="145">
        <f>IF(N135="snížená",J135,0)</f>
        <v>0</v>
      </c>
      <c r="BG135" s="145">
        <f>IF(N135="zákl. přenesená",J135,0)</f>
        <v>0</v>
      </c>
      <c r="BH135" s="145">
        <f>IF(N135="sníž. přenesená",J135,0)</f>
        <v>0</v>
      </c>
      <c r="BI135" s="145">
        <f>IF(N135="nulová",J135,0)</f>
        <v>0</v>
      </c>
      <c r="BJ135" s="18" t="s">
        <v>81</v>
      </c>
      <c r="BK135" s="145">
        <f>ROUND(I135*H135,2)</f>
        <v>0</v>
      </c>
      <c r="BL135" s="18" t="s">
        <v>276</v>
      </c>
      <c r="BM135" s="144" t="s">
        <v>2580</v>
      </c>
    </row>
    <row r="136" spans="2:65" s="1" customFormat="1" ht="10.199999999999999">
      <c r="B136" s="33"/>
      <c r="D136" s="146" t="s">
        <v>185</v>
      </c>
      <c r="F136" s="147" t="s">
        <v>1904</v>
      </c>
      <c r="I136" s="148"/>
      <c r="L136" s="33"/>
      <c r="M136" s="149"/>
      <c r="T136" s="54"/>
      <c r="AT136" s="18" t="s">
        <v>185</v>
      </c>
      <c r="AU136" s="18" t="s">
        <v>121</v>
      </c>
    </row>
    <row r="137" spans="2:65" s="1" customFormat="1" ht="16.5" customHeight="1">
      <c r="B137" s="33"/>
      <c r="C137" s="178" t="s">
        <v>344</v>
      </c>
      <c r="D137" s="178" t="s">
        <v>327</v>
      </c>
      <c r="E137" s="179" t="s">
        <v>1905</v>
      </c>
      <c r="F137" s="180" t="s">
        <v>1906</v>
      </c>
      <c r="G137" s="181" t="s">
        <v>119</v>
      </c>
      <c r="H137" s="182">
        <v>7</v>
      </c>
      <c r="I137" s="183"/>
      <c r="J137" s="184">
        <f>ROUND(I137*H137,2)</f>
        <v>0</v>
      </c>
      <c r="K137" s="180" t="s">
        <v>199</v>
      </c>
      <c r="L137" s="185"/>
      <c r="M137" s="186" t="s">
        <v>19</v>
      </c>
      <c r="N137" s="187" t="s">
        <v>45</v>
      </c>
      <c r="P137" s="142">
        <f>O137*H137</f>
        <v>0</v>
      </c>
      <c r="Q137" s="142">
        <v>0</v>
      </c>
      <c r="R137" s="142">
        <f>Q137*H137</f>
        <v>0</v>
      </c>
      <c r="S137" s="142">
        <v>0</v>
      </c>
      <c r="T137" s="143">
        <f>S137*H137</f>
        <v>0</v>
      </c>
      <c r="AR137" s="144" t="s">
        <v>406</v>
      </c>
      <c r="AT137" s="144" t="s">
        <v>327</v>
      </c>
      <c r="AU137" s="144" t="s">
        <v>121</v>
      </c>
      <c r="AY137" s="18" t="s">
        <v>177</v>
      </c>
      <c r="BE137" s="145">
        <f>IF(N137="základní",J137,0)</f>
        <v>0</v>
      </c>
      <c r="BF137" s="145">
        <f>IF(N137="snížená",J137,0)</f>
        <v>0</v>
      </c>
      <c r="BG137" s="145">
        <f>IF(N137="zákl. přenesená",J137,0)</f>
        <v>0</v>
      </c>
      <c r="BH137" s="145">
        <f>IF(N137="sníž. přenesená",J137,0)</f>
        <v>0</v>
      </c>
      <c r="BI137" s="145">
        <f>IF(N137="nulová",J137,0)</f>
        <v>0</v>
      </c>
      <c r="BJ137" s="18" t="s">
        <v>81</v>
      </c>
      <c r="BK137" s="145">
        <f>ROUND(I137*H137,2)</f>
        <v>0</v>
      </c>
      <c r="BL137" s="18" t="s">
        <v>276</v>
      </c>
      <c r="BM137" s="144" t="s">
        <v>2581</v>
      </c>
    </row>
    <row r="138" spans="2:65" s="1" customFormat="1" ht="16.5" customHeight="1">
      <c r="B138" s="33"/>
      <c r="C138" s="133" t="s">
        <v>358</v>
      </c>
      <c r="D138" s="133" t="s">
        <v>179</v>
      </c>
      <c r="E138" s="134" t="s">
        <v>2582</v>
      </c>
      <c r="F138" s="135" t="s">
        <v>1912</v>
      </c>
      <c r="G138" s="136" t="s">
        <v>1679</v>
      </c>
      <c r="H138" s="197"/>
      <c r="I138" s="138"/>
      <c r="J138" s="139">
        <f>ROUND(I138*H138,2)</f>
        <v>0</v>
      </c>
      <c r="K138" s="135" t="s">
        <v>182</v>
      </c>
      <c r="L138" s="33"/>
      <c r="M138" s="140" t="s">
        <v>19</v>
      </c>
      <c r="N138" s="141" t="s">
        <v>45</v>
      </c>
      <c r="P138" s="142">
        <f>O138*H138</f>
        <v>0</v>
      </c>
      <c r="Q138" s="142">
        <v>0</v>
      </c>
      <c r="R138" s="142">
        <f>Q138*H138</f>
        <v>0</v>
      </c>
      <c r="S138" s="142">
        <v>0</v>
      </c>
      <c r="T138" s="143">
        <f>S138*H138</f>
        <v>0</v>
      </c>
      <c r="AR138" s="144" t="s">
        <v>276</v>
      </c>
      <c r="AT138" s="144" t="s">
        <v>179</v>
      </c>
      <c r="AU138" s="144" t="s">
        <v>121</v>
      </c>
      <c r="AY138" s="18" t="s">
        <v>177</v>
      </c>
      <c r="BE138" s="145">
        <f>IF(N138="základní",J138,0)</f>
        <v>0</v>
      </c>
      <c r="BF138" s="145">
        <f>IF(N138="snížená",J138,0)</f>
        <v>0</v>
      </c>
      <c r="BG138" s="145">
        <f>IF(N138="zákl. přenesená",J138,0)</f>
        <v>0</v>
      </c>
      <c r="BH138" s="145">
        <f>IF(N138="sníž. přenesená",J138,0)</f>
        <v>0</v>
      </c>
      <c r="BI138" s="145">
        <f>IF(N138="nulová",J138,0)</f>
        <v>0</v>
      </c>
      <c r="BJ138" s="18" t="s">
        <v>81</v>
      </c>
      <c r="BK138" s="145">
        <f>ROUND(I138*H138,2)</f>
        <v>0</v>
      </c>
      <c r="BL138" s="18" t="s">
        <v>276</v>
      </c>
      <c r="BM138" s="144" t="s">
        <v>2583</v>
      </c>
    </row>
    <row r="139" spans="2:65" s="1" customFormat="1" ht="10.199999999999999">
      <c r="B139" s="33"/>
      <c r="D139" s="146" t="s">
        <v>185</v>
      </c>
      <c r="F139" s="147" t="s">
        <v>2584</v>
      </c>
      <c r="I139" s="148"/>
      <c r="L139" s="33"/>
      <c r="M139" s="190"/>
      <c r="N139" s="191"/>
      <c r="O139" s="191"/>
      <c r="P139" s="191"/>
      <c r="Q139" s="191"/>
      <c r="R139" s="191"/>
      <c r="S139" s="191"/>
      <c r="T139" s="192"/>
      <c r="AT139" s="18" t="s">
        <v>185</v>
      </c>
      <c r="AU139" s="18" t="s">
        <v>121</v>
      </c>
    </row>
    <row r="140" spans="2:65" s="1" customFormat="1" ht="6.9" customHeight="1">
      <c r="B140" s="42"/>
      <c r="C140" s="43"/>
      <c r="D140" s="43"/>
      <c r="E140" s="43"/>
      <c r="F140" s="43"/>
      <c r="G140" s="43"/>
      <c r="H140" s="43"/>
      <c r="I140" s="43"/>
      <c r="J140" s="43"/>
      <c r="K140" s="43"/>
      <c r="L140" s="33"/>
    </row>
  </sheetData>
  <sheetProtection algorithmName="SHA-512" hashValue="/t8SKTP3UEGNN8rcpzPranC+TFiEcN7tCdARbfxef/wL/65zl8ZlKvcj9ZL31cmUi7sbjDF6O+SSrbGjRNdfdw==" saltValue="vbzPehkIpbN30wTeBv9nvq7YZDyeDwmu+QbFPF4pYWdy3phRZhIwIW94mR0hJlBz4ckCO/7LF57sg6XAjYDQzQ==" spinCount="100000" sheet="1" objects="1" scenarios="1" formatColumns="0" formatRows="0" autoFilter="0"/>
  <autoFilter ref="C90:K139" xr:uid="{00000000-0009-0000-0000-000009000000}"/>
  <mergeCells count="12">
    <mergeCell ref="E83:H83"/>
    <mergeCell ref="L2:V2"/>
    <mergeCell ref="E50:H50"/>
    <mergeCell ref="E52:H52"/>
    <mergeCell ref="E54:H54"/>
    <mergeCell ref="E79:H79"/>
    <mergeCell ref="E81:H81"/>
    <mergeCell ref="E7:H7"/>
    <mergeCell ref="E9:H9"/>
    <mergeCell ref="E11:H11"/>
    <mergeCell ref="E20:H20"/>
    <mergeCell ref="E29:H29"/>
  </mergeCells>
  <hyperlinks>
    <hyperlink ref="F96" r:id="rId1" xr:uid="{00000000-0004-0000-0900-000000000000}"/>
    <hyperlink ref="F101" r:id="rId2" xr:uid="{00000000-0004-0000-0900-000001000000}"/>
    <hyperlink ref="F103" r:id="rId3" xr:uid="{00000000-0004-0000-0900-000002000000}"/>
    <hyperlink ref="F106" r:id="rId4" xr:uid="{00000000-0004-0000-0900-000003000000}"/>
    <hyperlink ref="F109" r:id="rId5" xr:uid="{00000000-0004-0000-0900-000004000000}"/>
    <hyperlink ref="F113" r:id="rId6" xr:uid="{00000000-0004-0000-0900-000005000000}"/>
    <hyperlink ref="F115" r:id="rId7" xr:uid="{00000000-0004-0000-0900-000006000000}"/>
    <hyperlink ref="F120" r:id="rId8" xr:uid="{00000000-0004-0000-0900-000007000000}"/>
    <hyperlink ref="F122" r:id="rId9" xr:uid="{00000000-0004-0000-0900-000008000000}"/>
    <hyperlink ref="F125" r:id="rId10" xr:uid="{00000000-0004-0000-0900-000009000000}"/>
    <hyperlink ref="F127" r:id="rId11" xr:uid="{00000000-0004-0000-0900-00000A000000}"/>
    <hyperlink ref="F129" r:id="rId12" xr:uid="{00000000-0004-0000-0900-00000B000000}"/>
    <hyperlink ref="F131" r:id="rId13" xr:uid="{00000000-0004-0000-0900-00000C000000}"/>
    <hyperlink ref="F133" r:id="rId14" xr:uid="{00000000-0004-0000-0900-00000D000000}"/>
    <hyperlink ref="F136" r:id="rId15" xr:uid="{00000000-0004-0000-0900-00000E000000}"/>
    <hyperlink ref="F139" r:id="rId16" xr:uid="{00000000-0004-0000-0900-00000F000000}"/>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17"/>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2:BM403"/>
  <sheetViews>
    <sheetView showGridLines="0" workbookViewId="0"/>
  </sheetViews>
  <sheetFormatPr defaultRowHeight="14.4"/>
  <cols>
    <col min="1" max="1" width="8.28515625" customWidth="1"/>
    <col min="2" max="2" width="1.140625" customWidth="1"/>
    <col min="3" max="3" width="4.140625" customWidth="1"/>
    <col min="4" max="4" width="4.28515625" customWidth="1"/>
    <col min="5" max="5" width="17.140625" customWidth="1"/>
    <col min="6" max="6" width="100.85546875" customWidth="1"/>
    <col min="7" max="7" width="7.42578125" customWidth="1"/>
    <col min="8" max="8" width="14" customWidth="1"/>
    <col min="9" max="9" width="15.85546875" customWidth="1"/>
    <col min="10" max="11" width="22.28515625"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46" ht="36.9" customHeight="1">
      <c r="L2" s="310"/>
      <c r="M2" s="310"/>
      <c r="N2" s="310"/>
      <c r="O2" s="310"/>
      <c r="P2" s="310"/>
      <c r="Q2" s="310"/>
      <c r="R2" s="310"/>
      <c r="S2" s="310"/>
      <c r="T2" s="310"/>
      <c r="U2" s="310"/>
      <c r="V2" s="310"/>
      <c r="AT2" s="18" t="s">
        <v>110</v>
      </c>
    </row>
    <row r="3" spans="2:46" ht="6.9" customHeight="1">
      <c r="B3" s="19"/>
      <c r="C3" s="20"/>
      <c r="D3" s="20"/>
      <c r="E3" s="20"/>
      <c r="F3" s="20"/>
      <c r="G3" s="20"/>
      <c r="H3" s="20"/>
      <c r="I3" s="20"/>
      <c r="J3" s="20"/>
      <c r="K3" s="20"/>
      <c r="L3" s="21"/>
      <c r="AT3" s="18" t="s">
        <v>83</v>
      </c>
    </row>
    <row r="4" spans="2:46" ht="24.9" customHeight="1">
      <c r="B4" s="21"/>
      <c r="D4" s="22" t="s">
        <v>125</v>
      </c>
      <c r="L4" s="21"/>
      <c r="M4" s="92" t="s">
        <v>10</v>
      </c>
      <c r="AT4" s="18" t="s">
        <v>4</v>
      </c>
    </row>
    <row r="5" spans="2:46" ht="6.9" customHeight="1">
      <c r="B5" s="21"/>
      <c r="L5" s="21"/>
    </row>
    <row r="6" spans="2:46" ht="12" customHeight="1">
      <c r="B6" s="21"/>
      <c r="D6" s="28" t="s">
        <v>16</v>
      </c>
      <c r="L6" s="21"/>
    </row>
    <row r="7" spans="2:46" ht="16.5" customHeight="1">
      <c r="B7" s="21"/>
      <c r="E7" s="339" t="str">
        <f>'Rekapitulace stavby'!K6</f>
        <v>MŠ Záchlumí - přístavba pavilonu</v>
      </c>
      <c r="F7" s="340"/>
      <c r="G7" s="340"/>
      <c r="H7" s="340"/>
      <c r="L7" s="21"/>
    </row>
    <row r="8" spans="2:46" s="1" customFormat="1" ht="12" customHeight="1">
      <c r="B8" s="33"/>
      <c r="D8" s="28" t="s">
        <v>129</v>
      </c>
      <c r="L8" s="33"/>
    </row>
    <row r="9" spans="2:46" s="1" customFormat="1" ht="16.5" customHeight="1">
      <c r="B9" s="33"/>
      <c r="E9" s="303" t="s">
        <v>2585</v>
      </c>
      <c r="F9" s="341"/>
      <c r="G9" s="341"/>
      <c r="H9" s="341"/>
      <c r="L9" s="33"/>
    </row>
    <row r="10" spans="2:46" s="1" customFormat="1" ht="10.199999999999999">
      <c r="B10" s="33"/>
      <c r="L10" s="33"/>
    </row>
    <row r="11" spans="2:46" s="1" customFormat="1" ht="12" customHeight="1">
      <c r="B11" s="33"/>
      <c r="D11" s="28" t="s">
        <v>18</v>
      </c>
      <c r="F11" s="26" t="s">
        <v>19</v>
      </c>
      <c r="I11" s="28" t="s">
        <v>20</v>
      </c>
      <c r="J11" s="26" t="s">
        <v>19</v>
      </c>
      <c r="L11" s="33"/>
    </row>
    <row r="12" spans="2:46" s="1" customFormat="1" ht="12" customHeight="1">
      <c r="B12" s="33"/>
      <c r="D12" s="28" t="s">
        <v>21</v>
      </c>
      <c r="F12" s="26" t="s">
        <v>22</v>
      </c>
      <c r="I12" s="28" t="s">
        <v>23</v>
      </c>
      <c r="J12" s="50" t="str">
        <f>'Rekapitulace stavby'!AN8</f>
        <v>23. 4. 2024</v>
      </c>
      <c r="L12" s="33"/>
    </row>
    <row r="13" spans="2:46" s="1" customFormat="1" ht="10.8" customHeight="1">
      <c r="B13" s="33"/>
      <c r="L13" s="33"/>
    </row>
    <row r="14" spans="2:46" s="1" customFormat="1" ht="12" customHeight="1">
      <c r="B14" s="33"/>
      <c r="D14" s="28" t="s">
        <v>25</v>
      </c>
      <c r="I14" s="28" t="s">
        <v>26</v>
      </c>
      <c r="J14" s="26" t="s">
        <v>19</v>
      </c>
      <c r="L14" s="33"/>
    </row>
    <row r="15" spans="2:46" s="1" customFormat="1" ht="18" customHeight="1">
      <c r="B15" s="33"/>
      <c r="E15" s="26" t="s">
        <v>27</v>
      </c>
      <c r="I15" s="28" t="s">
        <v>28</v>
      </c>
      <c r="J15" s="26" t="s">
        <v>19</v>
      </c>
      <c r="L15" s="33"/>
    </row>
    <row r="16" spans="2:46" s="1" customFormat="1" ht="6.9" customHeight="1">
      <c r="B16" s="33"/>
      <c r="L16" s="33"/>
    </row>
    <row r="17" spans="2:12" s="1" customFormat="1" ht="12" customHeight="1">
      <c r="B17" s="33"/>
      <c r="D17" s="28" t="s">
        <v>29</v>
      </c>
      <c r="I17" s="28" t="s">
        <v>26</v>
      </c>
      <c r="J17" s="29" t="str">
        <f>'Rekapitulace stavby'!AN13</f>
        <v>Vyplň údaj</v>
      </c>
      <c r="L17" s="33"/>
    </row>
    <row r="18" spans="2:12" s="1" customFormat="1" ht="18" customHeight="1">
      <c r="B18" s="33"/>
      <c r="E18" s="342" t="str">
        <f>'Rekapitulace stavby'!E14</f>
        <v>Vyplň údaj</v>
      </c>
      <c r="F18" s="309"/>
      <c r="G18" s="309"/>
      <c r="H18" s="309"/>
      <c r="I18" s="28" t="s">
        <v>28</v>
      </c>
      <c r="J18" s="29" t="str">
        <f>'Rekapitulace stavby'!AN14</f>
        <v>Vyplň údaj</v>
      </c>
      <c r="L18" s="33"/>
    </row>
    <row r="19" spans="2:12" s="1" customFormat="1" ht="6.9" customHeight="1">
      <c r="B19" s="33"/>
      <c r="L19" s="33"/>
    </row>
    <row r="20" spans="2:12" s="1" customFormat="1" ht="12" customHeight="1">
      <c r="B20" s="33"/>
      <c r="D20" s="28" t="s">
        <v>31</v>
      </c>
      <c r="I20" s="28" t="s">
        <v>26</v>
      </c>
      <c r="J20" s="26" t="s">
        <v>32</v>
      </c>
      <c r="L20" s="33"/>
    </row>
    <row r="21" spans="2:12" s="1" customFormat="1" ht="18" customHeight="1">
      <c r="B21" s="33"/>
      <c r="E21" s="26" t="s">
        <v>33</v>
      </c>
      <c r="I21" s="28" t="s">
        <v>28</v>
      </c>
      <c r="J21" s="26" t="s">
        <v>19</v>
      </c>
      <c r="L21" s="33"/>
    </row>
    <row r="22" spans="2:12" s="1" customFormat="1" ht="6.9" customHeight="1">
      <c r="B22" s="33"/>
      <c r="L22" s="33"/>
    </row>
    <row r="23" spans="2:12" s="1" customFormat="1" ht="12" customHeight="1">
      <c r="B23" s="33"/>
      <c r="D23" s="28" t="s">
        <v>35</v>
      </c>
      <c r="I23" s="28" t="s">
        <v>26</v>
      </c>
      <c r="J23" s="26" t="s">
        <v>36</v>
      </c>
      <c r="L23" s="33"/>
    </row>
    <row r="24" spans="2:12" s="1" customFormat="1" ht="18" customHeight="1">
      <c r="B24" s="33"/>
      <c r="E24" s="26" t="s">
        <v>37</v>
      </c>
      <c r="I24" s="28" t="s">
        <v>28</v>
      </c>
      <c r="J24" s="26" t="s">
        <v>19</v>
      </c>
      <c r="L24" s="33"/>
    </row>
    <row r="25" spans="2:12" s="1" customFormat="1" ht="6.9" customHeight="1">
      <c r="B25" s="33"/>
      <c r="L25" s="33"/>
    </row>
    <row r="26" spans="2:12" s="1" customFormat="1" ht="12" customHeight="1">
      <c r="B26" s="33"/>
      <c r="D26" s="28" t="s">
        <v>38</v>
      </c>
      <c r="L26" s="33"/>
    </row>
    <row r="27" spans="2:12" s="7" customFormat="1" ht="16.5" customHeight="1">
      <c r="B27" s="93"/>
      <c r="E27" s="314" t="s">
        <v>19</v>
      </c>
      <c r="F27" s="314"/>
      <c r="G27" s="314"/>
      <c r="H27" s="314"/>
      <c r="L27" s="93"/>
    </row>
    <row r="28" spans="2:12" s="1" customFormat="1" ht="6.9" customHeight="1">
      <c r="B28" s="33"/>
      <c r="L28" s="33"/>
    </row>
    <row r="29" spans="2:12" s="1" customFormat="1" ht="6.9" customHeight="1">
      <c r="B29" s="33"/>
      <c r="D29" s="51"/>
      <c r="E29" s="51"/>
      <c r="F29" s="51"/>
      <c r="G29" s="51"/>
      <c r="H29" s="51"/>
      <c r="I29" s="51"/>
      <c r="J29" s="51"/>
      <c r="K29" s="51"/>
      <c r="L29" s="33"/>
    </row>
    <row r="30" spans="2:12" s="1" customFormat="1" ht="25.35" customHeight="1">
      <c r="B30" s="33"/>
      <c r="D30" s="94" t="s">
        <v>40</v>
      </c>
      <c r="J30" s="64">
        <f>ROUND(J94, 2)</f>
        <v>0</v>
      </c>
      <c r="L30" s="33"/>
    </row>
    <row r="31" spans="2:12" s="1" customFormat="1" ht="6.9" customHeight="1">
      <c r="B31" s="33"/>
      <c r="D31" s="51"/>
      <c r="E31" s="51"/>
      <c r="F31" s="51"/>
      <c r="G31" s="51"/>
      <c r="H31" s="51"/>
      <c r="I31" s="51"/>
      <c r="J31" s="51"/>
      <c r="K31" s="51"/>
      <c r="L31" s="33"/>
    </row>
    <row r="32" spans="2:12" s="1" customFormat="1" ht="14.4" customHeight="1">
      <c r="B32" s="33"/>
      <c r="F32" s="36" t="s">
        <v>42</v>
      </c>
      <c r="I32" s="36" t="s">
        <v>41</v>
      </c>
      <c r="J32" s="36" t="s">
        <v>43</v>
      </c>
      <c r="L32" s="33"/>
    </row>
    <row r="33" spans="2:12" s="1" customFormat="1" ht="14.4" customHeight="1">
      <c r="B33" s="33"/>
      <c r="D33" s="53" t="s">
        <v>44</v>
      </c>
      <c r="E33" s="28" t="s">
        <v>45</v>
      </c>
      <c r="F33" s="84">
        <f>ROUND((SUM(BE94:BE402)),  2)</f>
        <v>0</v>
      </c>
      <c r="I33" s="95">
        <v>0.21</v>
      </c>
      <c r="J33" s="84">
        <f>ROUND(((SUM(BE94:BE402))*I33),  2)</f>
        <v>0</v>
      </c>
      <c r="L33" s="33"/>
    </row>
    <row r="34" spans="2:12" s="1" customFormat="1" ht="14.4" customHeight="1">
      <c r="B34" s="33"/>
      <c r="E34" s="28" t="s">
        <v>46</v>
      </c>
      <c r="F34" s="84">
        <f>ROUND((SUM(BF94:BF402)),  2)</f>
        <v>0</v>
      </c>
      <c r="I34" s="95">
        <v>0.12</v>
      </c>
      <c r="J34" s="84">
        <f>ROUND(((SUM(BF94:BF402))*I34),  2)</f>
        <v>0</v>
      </c>
      <c r="L34" s="33"/>
    </row>
    <row r="35" spans="2:12" s="1" customFormat="1" ht="14.4" hidden="1" customHeight="1">
      <c r="B35" s="33"/>
      <c r="E35" s="28" t="s">
        <v>47</v>
      </c>
      <c r="F35" s="84">
        <f>ROUND((SUM(BG94:BG402)),  2)</f>
        <v>0</v>
      </c>
      <c r="I35" s="95">
        <v>0.21</v>
      </c>
      <c r="J35" s="84">
        <f>0</f>
        <v>0</v>
      </c>
      <c r="L35" s="33"/>
    </row>
    <row r="36" spans="2:12" s="1" customFormat="1" ht="14.4" hidden="1" customHeight="1">
      <c r="B36" s="33"/>
      <c r="E36" s="28" t="s">
        <v>48</v>
      </c>
      <c r="F36" s="84">
        <f>ROUND((SUM(BH94:BH402)),  2)</f>
        <v>0</v>
      </c>
      <c r="I36" s="95">
        <v>0.12</v>
      </c>
      <c r="J36" s="84">
        <f>0</f>
        <v>0</v>
      </c>
      <c r="L36" s="33"/>
    </row>
    <row r="37" spans="2:12" s="1" customFormat="1" ht="14.4" hidden="1" customHeight="1">
      <c r="B37" s="33"/>
      <c r="E37" s="28" t="s">
        <v>49</v>
      </c>
      <c r="F37" s="84">
        <f>ROUND((SUM(BI94:BI402)),  2)</f>
        <v>0</v>
      </c>
      <c r="I37" s="95">
        <v>0</v>
      </c>
      <c r="J37" s="84">
        <f>0</f>
        <v>0</v>
      </c>
      <c r="L37" s="33"/>
    </row>
    <row r="38" spans="2:12" s="1" customFormat="1" ht="6.9" customHeight="1">
      <c r="B38" s="33"/>
      <c r="L38" s="33"/>
    </row>
    <row r="39" spans="2:12" s="1" customFormat="1" ht="25.35" customHeight="1">
      <c r="B39" s="33"/>
      <c r="C39" s="96"/>
      <c r="D39" s="97" t="s">
        <v>50</v>
      </c>
      <c r="E39" s="55"/>
      <c r="F39" s="55"/>
      <c r="G39" s="98" t="s">
        <v>51</v>
      </c>
      <c r="H39" s="99" t="s">
        <v>52</v>
      </c>
      <c r="I39" s="55"/>
      <c r="J39" s="100">
        <f>SUM(J30:J37)</f>
        <v>0</v>
      </c>
      <c r="K39" s="101"/>
      <c r="L39" s="33"/>
    </row>
    <row r="40" spans="2:12" s="1" customFormat="1" ht="14.4" customHeight="1">
      <c r="B40" s="42"/>
      <c r="C40" s="43"/>
      <c r="D40" s="43"/>
      <c r="E40" s="43"/>
      <c r="F40" s="43"/>
      <c r="G40" s="43"/>
      <c r="H40" s="43"/>
      <c r="I40" s="43"/>
      <c r="J40" s="43"/>
      <c r="K40" s="43"/>
      <c r="L40" s="33"/>
    </row>
    <row r="44" spans="2:12" s="1" customFormat="1" ht="6.9" customHeight="1">
      <c r="B44" s="44"/>
      <c r="C44" s="45"/>
      <c r="D44" s="45"/>
      <c r="E44" s="45"/>
      <c r="F44" s="45"/>
      <c r="G44" s="45"/>
      <c r="H44" s="45"/>
      <c r="I44" s="45"/>
      <c r="J44" s="45"/>
      <c r="K44" s="45"/>
      <c r="L44" s="33"/>
    </row>
    <row r="45" spans="2:12" s="1" customFormat="1" ht="24.9" customHeight="1">
      <c r="B45" s="33"/>
      <c r="C45" s="22" t="s">
        <v>133</v>
      </c>
      <c r="L45" s="33"/>
    </row>
    <row r="46" spans="2:12" s="1" customFormat="1" ht="6.9" customHeight="1">
      <c r="B46" s="33"/>
      <c r="L46" s="33"/>
    </row>
    <row r="47" spans="2:12" s="1" customFormat="1" ht="12" customHeight="1">
      <c r="B47" s="33"/>
      <c r="C47" s="28" t="s">
        <v>16</v>
      </c>
      <c r="L47" s="33"/>
    </row>
    <row r="48" spans="2:12" s="1" customFormat="1" ht="16.5" customHeight="1">
      <c r="B48" s="33"/>
      <c r="E48" s="339" t="str">
        <f>E7</f>
        <v>MŠ Záchlumí - přístavba pavilonu</v>
      </c>
      <c r="F48" s="340"/>
      <c r="G48" s="340"/>
      <c r="H48" s="340"/>
      <c r="L48" s="33"/>
    </row>
    <row r="49" spans="2:47" s="1" customFormat="1" ht="12" customHeight="1">
      <c r="B49" s="33"/>
      <c r="C49" s="28" t="s">
        <v>129</v>
      </c>
      <c r="L49" s="33"/>
    </row>
    <row r="50" spans="2:47" s="1" customFormat="1" ht="16.5" customHeight="1">
      <c r="B50" s="33"/>
      <c r="E50" s="303" t="str">
        <f>E9</f>
        <v>SO 03 - Terénní a sadové úpravy, oplocení</v>
      </c>
      <c r="F50" s="341"/>
      <c r="G50" s="341"/>
      <c r="H50" s="341"/>
      <c r="L50" s="33"/>
    </row>
    <row r="51" spans="2:47" s="1" customFormat="1" ht="6.9" customHeight="1">
      <c r="B51" s="33"/>
      <c r="L51" s="33"/>
    </row>
    <row r="52" spans="2:47" s="1" customFormat="1" ht="12" customHeight="1">
      <c r="B52" s="33"/>
      <c r="C52" s="28" t="s">
        <v>21</v>
      </c>
      <c r="F52" s="26" t="str">
        <f>F12</f>
        <v xml:space="preserve"> </v>
      </c>
      <c r="I52" s="28" t="s">
        <v>23</v>
      </c>
      <c r="J52" s="50" t="str">
        <f>IF(J12="","",J12)</f>
        <v>23. 4. 2024</v>
      </c>
      <c r="L52" s="33"/>
    </row>
    <row r="53" spans="2:47" s="1" customFormat="1" ht="6.9" customHeight="1">
      <c r="B53" s="33"/>
      <c r="L53" s="33"/>
    </row>
    <row r="54" spans="2:47" s="1" customFormat="1" ht="15.15" customHeight="1">
      <c r="B54" s="33"/>
      <c r="C54" s="28" t="s">
        <v>25</v>
      </c>
      <c r="F54" s="26" t="str">
        <f>E15</f>
        <v>Obec Záchlumí</v>
      </c>
      <c r="I54" s="28" t="s">
        <v>31</v>
      </c>
      <c r="J54" s="31" t="str">
        <f>E21</f>
        <v>Ing. Miloš Valíček</v>
      </c>
      <c r="L54" s="33"/>
    </row>
    <row r="55" spans="2:47" s="1" customFormat="1" ht="15.15" customHeight="1">
      <c r="B55" s="33"/>
      <c r="C55" s="28" t="s">
        <v>29</v>
      </c>
      <c r="F55" s="26" t="str">
        <f>IF(E18="","",E18)</f>
        <v>Vyplň údaj</v>
      </c>
      <c r="I55" s="28" t="s">
        <v>35</v>
      </c>
      <c r="J55" s="31" t="str">
        <f>E24</f>
        <v xml:space="preserve">Veronika Šoulová </v>
      </c>
      <c r="L55" s="33"/>
    </row>
    <row r="56" spans="2:47" s="1" customFormat="1" ht="10.35" customHeight="1">
      <c r="B56" s="33"/>
      <c r="L56" s="33"/>
    </row>
    <row r="57" spans="2:47" s="1" customFormat="1" ht="29.25" customHeight="1">
      <c r="B57" s="33"/>
      <c r="C57" s="102" t="s">
        <v>134</v>
      </c>
      <c r="D57" s="96"/>
      <c r="E57" s="96"/>
      <c r="F57" s="96"/>
      <c r="G57" s="96"/>
      <c r="H57" s="96"/>
      <c r="I57" s="96"/>
      <c r="J57" s="103" t="s">
        <v>135</v>
      </c>
      <c r="K57" s="96"/>
      <c r="L57" s="33"/>
    </row>
    <row r="58" spans="2:47" s="1" customFormat="1" ht="10.35" customHeight="1">
      <c r="B58" s="33"/>
      <c r="L58" s="33"/>
    </row>
    <row r="59" spans="2:47" s="1" customFormat="1" ht="22.8" customHeight="1">
      <c r="B59" s="33"/>
      <c r="C59" s="104" t="s">
        <v>72</v>
      </c>
      <c r="J59" s="64">
        <f>J94</f>
        <v>0</v>
      </c>
      <c r="L59" s="33"/>
      <c r="AU59" s="18" t="s">
        <v>136</v>
      </c>
    </row>
    <row r="60" spans="2:47" s="8" customFormat="1" ht="24.9" customHeight="1">
      <c r="B60" s="105"/>
      <c r="D60" s="106" t="s">
        <v>137</v>
      </c>
      <c r="E60" s="107"/>
      <c r="F60" s="107"/>
      <c r="G60" s="107"/>
      <c r="H60" s="107"/>
      <c r="I60" s="107"/>
      <c r="J60" s="108">
        <f>J95</f>
        <v>0</v>
      </c>
      <c r="L60" s="105"/>
    </row>
    <row r="61" spans="2:47" s="9" customFormat="1" ht="19.95" customHeight="1">
      <c r="B61" s="109"/>
      <c r="D61" s="110" t="s">
        <v>138</v>
      </c>
      <c r="E61" s="111"/>
      <c r="F61" s="111"/>
      <c r="G61" s="111"/>
      <c r="H61" s="111"/>
      <c r="I61" s="111"/>
      <c r="J61" s="112">
        <f>J96</f>
        <v>0</v>
      </c>
      <c r="L61" s="109"/>
    </row>
    <row r="62" spans="2:47" s="9" customFormat="1" ht="19.95" customHeight="1">
      <c r="B62" s="109"/>
      <c r="D62" s="110" t="s">
        <v>139</v>
      </c>
      <c r="E62" s="111"/>
      <c r="F62" s="111"/>
      <c r="G62" s="111"/>
      <c r="H62" s="111"/>
      <c r="I62" s="111"/>
      <c r="J62" s="112">
        <f>J184</f>
        <v>0</v>
      </c>
      <c r="L62" s="109"/>
    </row>
    <row r="63" spans="2:47" s="9" customFormat="1" ht="19.95" customHeight="1">
      <c r="B63" s="109"/>
      <c r="D63" s="110" t="s">
        <v>2117</v>
      </c>
      <c r="E63" s="111"/>
      <c r="F63" s="111"/>
      <c r="G63" s="111"/>
      <c r="H63" s="111"/>
      <c r="I63" s="111"/>
      <c r="J63" s="112">
        <f>J238</f>
        <v>0</v>
      </c>
      <c r="L63" s="109"/>
    </row>
    <row r="64" spans="2:47" s="9" customFormat="1" ht="19.95" customHeight="1">
      <c r="B64" s="109"/>
      <c r="D64" s="110" t="s">
        <v>2586</v>
      </c>
      <c r="E64" s="111"/>
      <c r="F64" s="111"/>
      <c r="G64" s="111"/>
      <c r="H64" s="111"/>
      <c r="I64" s="111"/>
      <c r="J64" s="112">
        <f>J328</f>
        <v>0</v>
      </c>
      <c r="L64" s="109"/>
    </row>
    <row r="65" spans="2:12" s="9" customFormat="1" ht="19.95" customHeight="1">
      <c r="B65" s="109"/>
      <c r="D65" s="110" t="s">
        <v>141</v>
      </c>
      <c r="E65" s="111"/>
      <c r="F65" s="111"/>
      <c r="G65" s="111"/>
      <c r="H65" s="111"/>
      <c r="I65" s="111"/>
      <c r="J65" s="112">
        <f>J338</f>
        <v>0</v>
      </c>
      <c r="L65" s="109"/>
    </row>
    <row r="66" spans="2:12" s="9" customFormat="1" ht="19.95" customHeight="1">
      <c r="B66" s="109"/>
      <c r="D66" s="110" t="s">
        <v>2118</v>
      </c>
      <c r="E66" s="111"/>
      <c r="F66" s="111"/>
      <c r="G66" s="111"/>
      <c r="H66" s="111"/>
      <c r="I66" s="111"/>
      <c r="J66" s="112">
        <f>J364</f>
        <v>0</v>
      </c>
      <c r="L66" s="109"/>
    </row>
    <row r="67" spans="2:12" s="9" customFormat="1" ht="19.95" customHeight="1">
      <c r="B67" s="109"/>
      <c r="D67" s="110" t="s">
        <v>142</v>
      </c>
      <c r="E67" s="111"/>
      <c r="F67" s="111"/>
      <c r="G67" s="111"/>
      <c r="H67" s="111"/>
      <c r="I67" s="111"/>
      <c r="J67" s="112">
        <f>J373</f>
        <v>0</v>
      </c>
      <c r="L67" s="109"/>
    </row>
    <row r="68" spans="2:12" s="8" customFormat="1" ht="24.9" customHeight="1">
      <c r="B68" s="105"/>
      <c r="D68" s="106" t="s">
        <v>143</v>
      </c>
      <c r="E68" s="107"/>
      <c r="F68" s="107"/>
      <c r="G68" s="107"/>
      <c r="H68" s="107"/>
      <c r="I68" s="107"/>
      <c r="J68" s="108">
        <f>J376</f>
        <v>0</v>
      </c>
      <c r="L68" s="105"/>
    </row>
    <row r="69" spans="2:12" s="9" customFormat="1" ht="19.95" customHeight="1">
      <c r="B69" s="109"/>
      <c r="D69" s="110" t="s">
        <v>144</v>
      </c>
      <c r="E69" s="111"/>
      <c r="F69" s="111"/>
      <c r="G69" s="111"/>
      <c r="H69" s="111"/>
      <c r="I69" s="111"/>
      <c r="J69" s="112">
        <f>J377</f>
        <v>0</v>
      </c>
      <c r="L69" s="109"/>
    </row>
    <row r="70" spans="2:12" s="9" customFormat="1" ht="19.95" customHeight="1">
      <c r="B70" s="109"/>
      <c r="D70" s="110" t="s">
        <v>146</v>
      </c>
      <c r="E70" s="111"/>
      <c r="F70" s="111"/>
      <c r="G70" s="111"/>
      <c r="H70" s="111"/>
      <c r="I70" s="111"/>
      <c r="J70" s="112">
        <f>J386</f>
        <v>0</v>
      </c>
      <c r="L70" s="109"/>
    </row>
    <row r="71" spans="2:12" s="8" customFormat="1" ht="24.9" customHeight="1">
      <c r="B71" s="105"/>
      <c r="D71" s="106" t="s">
        <v>158</v>
      </c>
      <c r="E71" s="107"/>
      <c r="F71" s="107"/>
      <c r="G71" s="107"/>
      <c r="H71" s="107"/>
      <c r="I71" s="107"/>
      <c r="J71" s="108">
        <f>J393</f>
        <v>0</v>
      </c>
      <c r="L71" s="105"/>
    </row>
    <row r="72" spans="2:12" s="9" customFormat="1" ht="19.95" customHeight="1">
      <c r="B72" s="109"/>
      <c r="D72" s="110" t="s">
        <v>159</v>
      </c>
      <c r="E72" s="111"/>
      <c r="F72" s="111"/>
      <c r="G72" s="111"/>
      <c r="H72" s="111"/>
      <c r="I72" s="111"/>
      <c r="J72" s="112">
        <f>J394</f>
        <v>0</v>
      </c>
      <c r="L72" s="109"/>
    </row>
    <row r="73" spans="2:12" s="9" customFormat="1" ht="19.95" customHeight="1">
      <c r="B73" s="109"/>
      <c r="D73" s="110" t="s">
        <v>160</v>
      </c>
      <c r="E73" s="111"/>
      <c r="F73" s="111"/>
      <c r="G73" s="111"/>
      <c r="H73" s="111"/>
      <c r="I73" s="111"/>
      <c r="J73" s="112">
        <f>J397</f>
        <v>0</v>
      </c>
      <c r="L73" s="109"/>
    </row>
    <row r="74" spans="2:12" s="9" customFormat="1" ht="19.95" customHeight="1">
      <c r="B74" s="109"/>
      <c r="D74" s="110" t="s">
        <v>161</v>
      </c>
      <c r="E74" s="111"/>
      <c r="F74" s="111"/>
      <c r="G74" s="111"/>
      <c r="H74" s="111"/>
      <c r="I74" s="111"/>
      <c r="J74" s="112">
        <f>J400</f>
        <v>0</v>
      </c>
      <c r="L74" s="109"/>
    </row>
    <row r="75" spans="2:12" s="1" customFormat="1" ht="21.75" customHeight="1">
      <c r="B75" s="33"/>
      <c r="L75" s="33"/>
    </row>
    <row r="76" spans="2:12" s="1" customFormat="1" ht="6.9" customHeight="1">
      <c r="B76" s="42"/>
      <c r="C76" s="43"/>
      <c r="D76" s="43"/>
      <c r="E76" s="43"/>
      <c r="F76" s="43"/>
      <c r="G76" s="43"/>
      <c r="H76" s="43"/>
      <c r="I76" s="43"/>
      <c r="J76" s="43"/>
      <c r="K76" s="43"/>
      <c r="L76" s="33"/>
    </row>
    <row r="80" spans="2:12" s="1" customFormat="1" ht="6.9" customHeight="1">
      <c r="B80" s="44"/>
      <c r="C80" s="45"/>
      <c r="D80" s="45"/>
      <c r="E80" s="45"/>
      <c r="F80" s="45"/>
      <c r="G80" s="45"/>
      <c r="H80" s="45"/>
      <c r="I80" s="45"/>
      <c r="J80" s="45"/>
      <c r="K80" s="45"/>
      <c r="L80" s="33"/>
    </row>
    <row r="81" spans="2:63" s="1" customFormat="1" ht="24.9" customHeight="1">
      <c r="B81" s="33"/>
      <c r="C81" s="22" t="s">
        <v>162</v>
      </c>
      <c r="L81" s="33"/>
    </row>
    <row r="82" spans="2:63" s="1" customFormat="1" ht="6.9" customHeight="1">
      <c r="B82" s="33"/>
      <c r="L82" s="33"/>
    </row>
    <row r="83" spans="2:63" s="1" customFormat="1" ht="12" customHeight="1">
      <c r="B83" s="33"/>
      <c r="C83" s="28" t="s">
        <v>16</v>
      </c>
      <c r="L83" s="33"/>
    </row>
    <row r="84" spans="2:63" s="1" customFormat="1" ht="16.5" customHeight="1">
      <c r="B84" s="33"/>
      <c r="E84" s="339" t="str">
        <f>E7</f>
        <v>MŠ Záchlumí - přístavba pavilonu</v>
      </c>
      <c r="F84" s="340"/>
      <c r="G84" s="340"/>
      <c r="H84" s="340"/>
      <c r="L84" s="33"/>
    </row>
    <row r="85" spans="2:63" s="1" customFormat="1" ht="12" customHeight="1">
      <c r="B85" s="33"/>
      <c r="C85" s="28" t="s">
        <v>129</v>
      </c>
      <c r="L85" s="33"/>
    </row>
    <row r="86" spans="2:63" s="1" customFormat="1" ht="16.5" customHeight="1">
      <c r="B86" s="33"/>
      <c r="E86" s="303" t="str">
        <f>E9</f>
        <v>SO 03 - Terénní a sadové úpravy, oplocení</v>
      </c>
      <c r="F86" s="341"/>
      <c r="G86" s="341"/>
      <c r="H86" s="341"/>
      <c r="L86" s="33"/>
    </row>
    <row r="87" spans="2:63" s="1" customFormat="1" ht="6.9" customHeight="1">
      <c r="B87" s="33"/>
      <c r="L87" s="33"/>
    </row>
    <row r="88" spans="2:63" s="1" customFormat="1" ht="12" customHeight="1">
      <c r="B88" s="33"/>
      <c r="C88" s="28" t="s">
        <v>21</v>
      </c>
      <c r="F88" s="26" t="str">
        <f>F12</f>
        <v xml:space="preserve"> </v>
      </c>
      <c r="I88" s="28" t="s">
        <v>23</v>
      </c>
      <c r="J88" s="50" t="str">
        <f>IF(J12="","",J12)</f>
        <v>23. 4. 2024</v>
      </c>
      <c r="L88" s="33"/>
    </row>
    <row r="89" spans="2:63" s="1" customFormat="1" ht="6.9" customHeight="1">
      <c r="B89" s="33"/>
      <c r="L89" s="33"/>
    </row>
    <row r="90" spans="2:63" s="1" customFormat="1" ht="15.15" customHeight="1">
      <c r="B90" s="33"/>
      <c r="C90" s="28" t="s">
        <v>25</v>
      </c>
      <c r="F90" s="26" t="str">
        <f>E15</f>
        <v>Obec Záchlumí</v>
      </c>
      <c r="I90" s="28" t="s">
        <v>31</v>
      </c>
      <c r="J90" s="31" t="str">
        <f>E21</f>
        <v>Ing. Miloš Valíček</v>
      </c>
      <c r="L90" s="33"/>
    </row>
    <row r="91" spans="2:63" s="1" customFormat="1" ht="15.15" customHeight="1">
      <c r="B91" s="33"/>
      <c r="C91" s="28" t="s">
        <v>29</v>
      </c>
      <c r="F91" s="26" t="str">
        <f>IF(E18="","",E18)</f>
        <v>Vyplň údaj</v>
      </c>
      <c r="I91" s="28" t="s">
        <v>35</v>
      </c>
      <c r="J91" s="31" t="str">
        <f>E24</f>
        <v xml:space="preserve">Veronika Šoulová </v>
      </c>
      <c r="L91" s="33"/>
    </row>
    <row r="92" spans="2:63" s="1" customFormat="1" ht="10.35" customHeight="1">
      <c r="B92" s="33"/>
      <c r="L92" s="33"/>
    </row>
    <row r="93" spans="2:63" s="10" customFormat="1" ht="29.25" customHeight="1">
      <c r="B93" s="113"/>
      <c r="C93" s="114" t="s">
        <v>163</v>
      </c>
      <c r="D93" s="115" t="s">
        <v>59</v>
      </c>
      <c r="E93" s="115" t="s">
        <v>55</v>
      </c>
      <c r="F93" s="115" t="s">
        <v>56</v>
      </c>
      <c r="G93" s="115" t="s">
        <v>164</v>
      </c>
      <c r="H93" s="115" t="s">
        <v>165</v>
      </c>
      <c r="I93" s="115" t="s">
        <v>166</v>
      </c>
      <c r="J93" s="115" t="s">
        <v>135</v>
      </c>
      <c r="K93" s="116" t="s">
        <v>167</v>
      </c>
      <c r="L93" s="113"/>
      <c r="M93" s="57" t="s">
        <v>19</v>
      </c>
      <c r="N93" s="58" t="s">
        <v>44</v>
      </c>
      <c r="O93" s="58" t="s">
        <v>168</v>
      </c>
      <c r="P93" s="58" t="s">
        <v>169</v>
      </c>
      <c r="Q93" s="58" t="s">
        <v>170</v>
      </c>
      <c r="R93" s="58" t="s">
        <v>171</v>
      </c>
      <c r="S93" s="58" t="s">
        <v>172</v>
      </c>
      <c r="T93" s="59" t="s">
        <v>173</v>
      </c>
    </row>
    <row r="94" spans="2:63" s="1" customFormat="1" ht="22.8" customHeight="1">
      <c r="B94" s="33"/>
      <c r="C94" s="62" t="s">
        <v>174</v>
      </c>
      <c r="J94" s="117">
        <f>BK94</f>
        <v>0</v>
      </c>
      <c r="L94" s="33"/>
      <c r="M94" s="60"/>
      <c r="N94" s="51"/>
      <c r="O94" s="51"/>
      <c r="P94" s="118">
        <f>P95+P376+P393</f>
        <v>0</v>
      </c>
      <c r="Q94" s="51"/>
      <c r="R94" s="118">
        <f>R95+R376+R393</f>
        <v>114.88466151000002</v>
      </c>
      <c r="S94" s="51"/>
      <c r="T94" s="119">
        <f>T95+T376+T393</f>
        <v>26.39716</v>
      </c>
      <c r="AT94" s="18" t="s">
        <v>73</v>
      </c>
      <c r="AU94" s="18" t="s">
        <v>136</v>
      </c>
      <c r="BK94" s="120">
        <f>BK95+BK376+BK393</f>
        <v>0</v>
      </c>
    </row>
    <row r="95" spans="2:63" s="11" customFormat="1" ht="25.95" customHeight="1">
      <c r="B95" s="121"/>
      <c r="D95" s="122" t="s">
        <v>73</v>
      </c>
      <c r="E95" s="123" t="s">
        <v>175</v>
      </c>
      <c r="F95" s="123" t="s">
        <v>176</v>
      </c>
      <c r="I95" s="124"/>
      <c r="J95" s="125">
        <f>BK95</f>
        <v>0</v>
      </c>
      <c r="L95" s="121"/>
      <c r="M95" s="126"/>
      <c r="P95" s="127">
        <f>P96+P184+P238+P328+P338+P364+P373</f>
        <v>0</v>
      </c>
      <c r="R95" s="127">
        <f>R96+R184+R238+R328+R338+R364+R373</f>
        <v>114.87357567000001</v>
      </c>
      <c r="T95" s="128">
        <f>T96+T184+T238+T328+T338+T364+T373</f>
        <v>26.39716</v>
      </c>
      <c r="AR95" s="122" t="s">
        <v>81</v>
      </c>
      <c r="AT95" s="129" t="s">
        <v>73</v>
      </c>
      <c r="AU95" s="129" t="s">
        <v>74</v>
      </c>
      <c r="AY95" s="122" t="s">
        <v>177</v>
      </c>
      <c r="BK95" s="130">
        <f>BK96+BK184+BK238+BK328+BK338+BK364+BK373</f>
        <v>0</v>
      </c>
    </row>
    <row r="96" spans="2:63" s="11" customFormat="1" ht="22.8" customHeight="1">
      <c r="B96" s="121"/>
      <c r="D96" s="122" t="s">
        <v>73</v>
      </c>
      <c r="E96" s="131" t="s">
        <v>81</v>
      </c>
      <c r="F96" s="131" t="s">
        <v>178</v>
      </c>
      <c r="I96" s="124"/>
      <c r="J96" s="132">
        <f>BK96</f>
        <v>0</v>
      </c>
      <c r="L96" s="121"/>
      <c r="M96" s="126"/>
      <c r="P96" s="127">
        <f>SUM(P97:P183)</f>
        <v>0</v>
      </c>
      <c r="R96" s="127">
        <f>SUM(R97:R183)</f>
        <v>0.28079999999999999</v>
      </c>
      <c r="T96" s="128">
        <f>SUM(T97:T183)</f>
        <v>13.520999999999997</v>
      </c>
      <c r="AR96" s="122" t="s">
        <v>81</v>
      </c>
      <c r="AT96" s="129" t="s">
        <v>73</v>
      </c>
      <c r="AU96" s="129" t="s">
        <v>81</v>
      </c>
      <c r="AY96" s="122" t="s">
        <v>177</v>
      </c>
      <c r="BK96" s="130">
        <f>SUM(BK97:BK183)</f>
        <v>0</v>
      </c>
    </row>
    <row r="97" spans="2:65" s="1" customFormat="1" ht="24.15" customHeight="1">
      <c r="B97" s="33"/>
      <c r="C97" s="133" t="s">
        <v>81</v>
      </c>
      <c r="D97" s="133" t="s">
        <v>179</v>
      </c>
      <c r="E97" s="134" t="s">
        <v>2587</v>
      </c>
      <c r="F97" s="135" t="s">
        <v>2588</v>
      </c>
      <c r="G97" s="136" t="s">
        <v>383</v>
      </c>
      <c r="H97" s="137">
        <v>9</v>
      </c>
      <c r="I97" s="138"/>
      <c r="J97" s="139">
        <f>ROUND(I97*H97,2)</f>
        <v>0</v>
      </c>
      <c r="K97" s="135" t="s">
        <v>182</v>
      </c>
      <c r="L97" s="33"/>
      <c r="M97" s="140" t="s">
        <v>19</v>
      </c>
      <c r="N97" s="141" t="s">
        <v>45</v>
      </c>
      <c r="P97" s="142">
        <f>O97*H97</f>
        <v>0</v>
      </c>
      <c r="Q97" s="142">
        <v>0</v>
      </c>
      <c r="R97" s="142">
        <f>Q97*H97</f>
        <v>0</v>
      </c>
      <c r="S97" s="142">
        <v>0</v>
      </c>
      <c r="T97" s="143">
        <f>S97*H97</f>
        <v>0</v>
      </c>
      <c r="AR97" s="144" t="s">
        <v>183</v>
      </c>
      <c r="AT97" s="144" t="s">
        <v>179</v>
      </c>
      <c r="AU97" s="144" t="s">
        <v>83</v>
      </c>
      <c r="AY97" s="18" t="s">
        <v>177</v>
      </c>
      <c r="BE97" s="145">
        <f>IF(N97="základní",J97,0)</f>
        <v>0</v>
      </c>
      <c r="BF97" s="145">
        <f>IF(N97="snížená",J97,0)</f>
        <v>0</v>
      </c>
      <c r="BG97" s="145">
        <f>IF(N97="zákl. přenesená",J97,0)</f>
        <v>0</v>
      </c>
      <c r="BH97" s="145">
        <f>IF(N97="sníž. přenesená",J97,0)</f>
        <v>0</v>
      </c>
      <c r="BI97" s="145">
        <f>IF(N97="nulová",J97,0)</f>
        <v>0</v>
      </c>
      <c r="BJ97" s="18" t="s">
        <v>81</v>
      </c>
      <c r="BK97" s="145">
        <f>ROUND(I97*H97,2)</f>
        <v>0</v>
      </c>
      <c r="BL97" s="18" t="s">
        <v>183</v>
      </c>
      <c r="BM97" s="144" t="s">
        <v>2589</v>
      </c>
    </row>
    <row r="98" spans="2:65" s="1" customFormat="1" ht="10.199999999999999">
      <c r="B98" s="33"/>
      <c r="D98" s="146" t="s">
        <v>185</v>
      </c>
      <c r="F98" s="147" t="s">
        <v>2590</v>
      </c>
      <c r="I98" s="148"/>
      <c r="L98" s="33"/>
      <c r="M98" s="149"/>
      <c r="T98" s="54"/>
      <c r="AT98" s="18" t="s">
        <v>185</v>
      </c>
      <c r="AU98" s="18" t="s">
        <v>83</v>
      </c>
    </row>
    <row r="99" spans="2:65" s="1" customFormat="1" ht="16.5" customHeight="1">
      <c r="B99" s="33"/>
      <c r="C99" s="133" t="s">
        <v>83</v>
      </c>
      <c r="D99" s="133" t="s">
        <v>179</v>
      </c>
      <c r="E99" s="134" t="s">
        <v>2591</v>
      </c>
      <c r="F99" s="135" t="s">
        <v>2592</v>
      </c>
      <c r="G99" s="136" t="s">
        <v>383</v>
      </c>
      <c r="H99" s="137">
        <v>9</v>
      </c>
      <c r="I99" s="138"/>
      <c r="J99" s="139">
        <f>ROUND(I99*H99,2)</f>
        <v>0</v>
      </c>
      <c r="K99" s="135" t="s">
        <v>182</v>
      </c>
      <c r="L99" s="33"/>
      <c r="M99" s="140" t="s">
        <v>19</v>
      </c>
      <c r="N99" s="141" t="s">
        <v>45</v>
      </c>
      <c r="P99" s="142">
        <f>O99*H99</f>
        <v>0</v>
      </c>
      <c r="Q99" s="142">
        <v>0</v>
      </c>
      <c r="R99" s="142">
        <f>Q99*H99</f>
        <v>0</v>
      </c>
      <c r="S99" s="142">
        <v>0</v>
      </c>
      <c r="T99" s="143">
        <f>S99*H99</f>
        <v>0</v>
      </c>
      <c r="AR99" s="144" t="s">
        <v>183</v>
      </c>
      <c r="AT99" s="144" t="s">
        <v>179</v>
      </c>
      <c r="AU99" s="144" t="s">
        <v>83</v>
      </c>
      <c r="AY99" s="18" t="s">
        <v>177</v>
      </c>
      <c r="BE99" s="145">
        <f>IF(N99="základní",J99,0)</f>
        <v>0</v>
      </c>
      <c r="BF99" s="145">
        <f>IF(N99="snížená",J99,0)</f>
        <v>0</v>
      </c>
      <c r="BG99" s="145">
        <f>IF(N99="zákl. přenesená",J99,0)</f>
        <v>0</v>
      </c>
      <c r="BH99" s="145">
        <f>IF(N99="sníž. přenesená",J99,0)</f>
        <v>0</v>
      </c>
      <c r="BI99" s="145">
        <f>IF(N99="nulová",J99,0)</f>
        <v>0</v>
      </c>
      <c r="BJ99" s="18" t="s">
        <v>81</v>
      </c>
      <c r="BK99" s="145">
        <f>ROUND(I99*H99,2)</f>
        <v>0</v>
      </c>
      <c r="BL99" s="18" t="s">
        <v>183</v>
      </c>
      <c r="BM99" s="144" t="s">
        <v>2593</v>
      </c>
    </row>
    <row r="100" spans="2:65" s="1" customFormat="1" ht="10.199999999999999">
      <c r="B100" s="33"/>
      <c r="D100" s="146" t="s">
        <v>185</v>
      </c>
      <c r="F100" s="147" t="s">
        <v>2594</v>
      </c>
      <c r="I100" s="148"/>
      <c r="L100" s="33"/>
      <c r="M100" s="149"/>
      <c r="T100" s="54"/>
      <c r="AT100" s="18" t="s">
        <v>185</v>
      </c>
      <c r="AU100" s="18" t="s">
        <v>83</v>
      </c>
    </row>
    <row r="101" spans="2:65" s="1" customFormat="1" ht="16.5" customHeight="1">
      <c r="B101" s="33"/>
      <c r="C101" s="133" t="s">
        <v>121</v>
      </c>
      <c r="D101" s="201" t="s">
        <v>179</v>
      </c>
      <c r="E101" s="134" t="s">
        <v>2595</v>
      </c>
      <c r="F101" s="135" t="s">
        <v>2596</v>
      </c>
      <c r="G101" s="136" t="s">
        <v>243</v>
      </c>
      <c r="H101" s="137">
        <v>2</v>
      </c>
      <c r="I101" s="138"/>
      <c r="J101" s="139">
        <f>ROUND(I101*H101,2)</f>
        <v>0</v>
      </c>
      <c r="K101" s="135" t="s">
        <v>199</v>
      </c>
      <c r="L101" s="33"/>
      <c r="M101" s="140" t="s">
        <v>19</v>
      </c>
      <c r="N101" s="141" t="s">
        <v>45</v>
      </c>
      <c r="P101" s="142">
        <f>O101*H101</f>
        <v>0</v>
      </c>
      <c r="Q101" s="142">
        <v>0</v>
      </c>
      <c r="R101" s="142">
        <f>Q101*H101</f>
        <v>0</v>
      </c>
      <c r="S101" s="142">
        <v>0.26</v>
      </c>
      <c r="T101" s="143">
        <f>S101*H101</f>
        <v>0.52</v>
      </c>
      <c r="AR101" s="144" t="s">
        <v>183</v>
      </c>
      <c r="AT101" s="144" t="s">
        <v>179</v>
      </c>
      <c r="AU101" s="144" t="s">
        <v>83</v>
      </c>
      <c r="AY101" s="18" t="s">
        <v>177</v>
      </c>
      <c r="BE101" s="145">
        <f>IF(N101="základní",J101,0)</f>
        <v>0</v>
      </c>
      <c r="BF101" s="145">
        <f>IF(N101="snížená",J101,0)</f>
        <v>0</v>
      </c>
      <c r="BG101" s="145">
        <f>IF(N101="zákl. přenesená",J101,0)</f>
        <v>0</v>
      </c>
      <c r="BH101" s="145">
        <f>IF(N101="sníž. přenesená",J101,0)</f>
        <v>0</v>
      </c>
      <c r="BI101" s="145">
        <f>IF(N101="nulová",J101,0)</f>
        <v>0</v>
      </c>
      <c r="BJ101" s="18" t="s">
        <v>81</v>
      </c>
      <c r="BK101" s="145">
        <f>ROUND(I101*H101,2)</f>
        <v>0</v>
      </c>
      <c r="BL101" s="18" t="s">
        <v>183</v>
      </c>
      <c r="BM101" s="144" t="s">
        <v>2597</v>
      </c>
    </row>
    <row r="102" spans="2:65" s="12" customFormat="1" ht="10.199999999999999">
      <c r="B102" s="150"/>
      <c r="D102" s="151" t="s">
        <v>187</v>
      </c>
      <c r="E102" s="152" t="s">
        <v>19</v>
      </c>
      <c r="F102" s="153" t="s">
        <v>2598</v>
      </c>
      <c r="H102" s="152" t="s">
        <v>19</v>
      </c>
      <c r="I102" s="154"/>
      <c r="L102" s="150"/>
      <c r="M102" s="155"/>
      <c r="T102" s="156"/>
      <c r="AT102" s="152" t="s">
        <v>187</v>
      </c>
      <c r="AU102" s="152" t="s">
        <v>83</v>
      </c>
      <c r="AV102" s="12" t="s">
        <v>81</v>
      </c>
      <c r="AW102" s="12" t="s">
        <v>34</v>
      </c>
      <c r="AX102" s="12" t="s">
        <v>74</v>
      </c>
      <c r="AY102" s="152" t="s">
        <v>177</v>
      </c>
    </row>
    <row r="103" spans="2:65" s="13" customFormat="1" ht="10.199999999999999">
      <c r="B103" s="157"/>
      <c r="D103" s="151" t="s">
        <v>187</v>
      </c>
      <c r="E103" s="158" t="s">
        <v>19</v>
      </c>
      <c r="F103" s="159" t="s">
        <v>83</v>
      </c>
      <c r="H103" s="160">
        <v>2</v>
      </c>
      <c r="I103" s="161"/>
      <c r="L103" s="157"/>
      <c r="M103" s="162"/>
      <c r="T103" s="163"/>
      <c r="AT103" s="158" t="s">
        <v>187</v>
      </c>
      <c r="AU103" s="158" t="s">
        <v>83</v>
      </c>
      <c r="AV103" s="13" t="s">
        <v>83</v>
      </c>
      <c r="AW103" s="13" t="s">
        <v>34</v>
      </c>
      <c r="AX103" s="13" t="s">
        <v>81</v>
      </c>
      <c r="AY103" s="158" t="s">
        <v>177</v>
      </c>
    </row>
    <row r="104" spans="2:65" s="1" customFormat="1" ht="37.799999999999997" customHeight="1">
      <c r="B104" s="33"/>
      <c r="C104" s="133" t="s">
        <v>183</v>
      </c>
      <c r="D104" s="133" t="s">
        <v>179</v>
      </c>
      <c r="E104" s="134" t="s">
        <v>2599</v>
      </c>
      <c r="F104" s="135" t="s">
        <v>2600</v>
      </c>
      <c r="G104" s="136" t="s">
        <v>119</v>
      </c>
      <c r="H104" s="137">
        <v>43.8</v>
      </c>
      <c r="I104" s="138"/>
      <c r="J104" s="139">
        <f>ROUND(I104*H104,2)</f>
        <v>0</v>
      </c>
      <c r="K104" s="135" t="s">
        <v>182</v>
      </c>
      <c r="L104" s="33"/>
      <c r="M104" s="140" t="s">
        <v>19</v>
      </c>
      <c r="N104" s="141" t="s">
        <v>45</v>
      </c>
      <c r="P104" s="142">
        <f>O104*H104</f>
        <v>0</v>
      </c>
      <c r="Q104" s="142">
        <v>0</v>
      </c>
      <c r="R104" s="142">
        <f>Q104*H104</f>
        <v>0</v>
      </c>
      <c r="S104" s="142">
        <v>0.29499999999999998</v>
      </c>
      <c r="T104" s="143">
        <f>S104*H104</f>
        <v>12.920999999999998</v>
      </c>
      <c r="AR104" s="144" t="s">
        <v>183</v>
      </c>
      <c r="AT104" s="144" t="s">
        <v>179</v>
      </c>
      <c r="AU104" s="144" t="s">
        <v>83</v>
      </c>
      <c r="AY104" s="18" t="s">
        <v>177</v>
      </c>
      <c r="BE104" s="145">
        <f>IF(N104="základní",J104,0)</f>
        <v>0</v>
      </c>
      <c r="BF104" s="145">
        <f>IF(N104="snížená",J104,0)</f>
        <v>0</v>
      </c>
      <c r="BG104" s="145">
        <f>IF(N104="zákl. přenesená",J104,0)</f>
        <v>0</v>
      </c>
      <c r="BH104" s="145">
        <f>IF(N104="sníž. přenesená",J104,0)</f>
        <v>0</v>
      </c>
      <c r="BI104" s="145">
        <f>IF(N104="nulová",J104,0)</f>
        <v>0</v>
      </c>
      <c r="BJ104" s="18" t="s">
        <v>81</v>
      </c>
      <c r="BK104" s="145">
        <f>ROUND(I104*H104,2)</f>
        <v>0</v>
      </c>
      <c r="BL104" s="18" t="s">
        <v>183</v>
      </c>
      <c r="BM104" s="144" t="s">
        <v>2601</v>
      </c>
    </row>
    <row r="105" spans="2:65" s="1" customFormat="1" ht="10.199999999999999">
      <c r="B105" s="33"/>
      <c r="D105" s="146" t="s">
        <v>185</v>
      </c>
      <c r="F105" s="147" t="s">
        <v>2602</v>
      </c>
      <c r="I105" s="148"/>
      <c r="L105" s="33"/>
      <c r="M105" s="149"/>
      <c r="T105" s="54"/>
      <c r="AT105" s="18" t="s">
        <v>185</v>
      </c>
      <c r="AU105" s="18" t="s">
        <v>83</v>
      </c>
    </row>
    <row r="106" spans="2:65" s="13" customFormat="1" ht="10.199999999999999">
      <c r="B106" s="157"/>
      <c r="D106" s="151" t="s">
        <v>187</v>
      </c>
      <c r="E106" s="158" t="s">
        <v>19</v>
      </c>
      <c r="F106" s="159" t="s">
        <v>2603</v>
      </c>
      <c r="H106" s="160">
        <v>30.8</v>
      </c>
      <c r="I106" s="161"/>
      <c r="L106" s="157"/>
      <c r="M106" s="162"/>
      <c r="T106" s="163"/>
      <c r="AT106" s="158" t="s">
        <v>187</v>
      </c>
      <c r="AU106" s="158" t="s">
        <v>83</v>
      </c>
      <c r="AV106" s="13" t="s">
        <v>83</v>
      </c>
      <c r="AW106" s="13" t="s">
        <v>34</v>
      </c>
      <c r="AX106" s="13" t="s">
        <v>74</v>
      </c>
      <c r="AY106" s="158" t="s">
        <v>177</v>
      </c>
    </row>
    <row r="107" spans="2:65" s="13" customFormat="1" ht="10.199999999999999">
      <c r="B107" s="157"/>
      <c r="D107" s="151" t="s">
        <v>187</v>
      </c>
      <c r="E107" s="158" t="s">
        <v>19</v>
      </c>
      <c r="F107" s="159" t="s">
        <v>2604</v>
      </c>
      <c r="H107" s="160">
        <v>13</v>
      </c>
      <c r="I107" s="161"/>
      <c r="L107" s="157"/>
      <c r="M107" s="162"/>
      <c r="T107" s="163"/>
      <c r="AT107" s="158" t="s">
        <v>187</v>
      </c>
      <c r="AU107" s="158" t="s">
        <v>83</v>
      </c>
      <c r="AV107" s="13" t="s">
        <v>83</v>
      </c>
      <c r="AW107" s="13" t="s">
        <v>34</v>
      </c>
      <c r="AX107" s="13" t="s">
        <v>74</v>
      </c>
      <c r="AY107" s="158" t="s">
        <v>177</v>
      </c>
    </row>
    <row r="108" spans="2:65" s="14" customFormat="1" ht="10.199999999999999">
      <c r="B108" s="164"/>
      <c r="D108" s="151" t="s">
        <v>187</v>
      </c>
      <c r="E108" s="165" t="s">
        <v>19</v>
      </c>
      <c r="F108" s="166" t="s">
        <v>224</v>
      </c>
      <c r="H108" s="167">
        <v>43.8</v>
      </c>
      <c r="I108" s="168"/>
      <c r="L108" s="164"/>
      <c r="M108" s="169"/>
      <c r="T108" s="170"/>
      <c r="AT108" s="165" t="s">
        <v>187</v>
      </c>
      <c r="AU108" s="165" t="s">
        <v>83</v>
      </c>
      <c r="AV108" s="14" t="s">
        <v>183</v>
      </c>
      <c r="AW108" s="14" t="s">
        <v>34</v>
      </c>
      <c r="AX108" s="14" t="s">
        <v>81</v>
      </c>
      <c r="AY108" s="165" t="s">
        <v>177</v>
      </c>
    </row>
    <row r="109" spans="2:65" s="1" customFormat="1" ht="16.5" customHeight="1">
      <c r="B109" s="33"/>
      <c r="C109" s="133" t="s">
        <v>206</v>
      </c>
      <c r="D109" s="201" t="s">
        <v>179</v>
      </c>
      <c r="E109" s="134" t="s">
        <v>2605</v>
      </c>
      <c r="F109" s="135" t="s">
        <v>2606</v>
      </c>
      <c r="G109" s="136" t="s">
        <v>243</v>
      </c>
      <c r="H109" s="137">
        <v>2</v>
      </c>
      <c r="I109" s="138"/>
      <c r="J109" s="139">
        <f>ROUND(I109*H109,2)</f>
        <v>0</v>
      </c>
      <c r="K109" s="135" t="s">
        <v>199</v>
      </c>
      <c r="L109" s="33"/>
      <c r="M109" s="140" t="s">
        <v>19</v>
      </c>
      <c r="N109" s="141" t="s">
        <v>45</v>
      </c>
      <c r="P109" s="142">
        <f>O109*H109</f>
        <v>0</v>
      </c>
      <c r="Q109" s="142">
        <v>0</v>
      </c>
      <c r="R109" s="142">
        <f>Q109*H109</f>
        <v>0</v>
      </c>
      <c r="S109" s="142">
        <v>0.04</v>
      </c>
      <c r="T109" s="143">
        <f>S109*H109</f>
        <v>0.08</v>
      </c>
      <c r="AR109" s="144" t="s">
        <v>183</v>
      </c>
      <c r="AT109" s="144" t="s">
        <v>179</v>
      </c>
      <c r="AU109" s="144" t="s">
        <v>83</v>
      </c>
      <c r="AY109" s="18" t="s">
        <v>177</v>
      </c>
      <c r="BE109" s="145">
        <f>IF(N109="základní",J109,0)</f>
        <v>0</v>
      </c>
      <c r="BF109" s="145">
        <f>IF(N109="snížená",J109,0)</f>
        <v>0</v>
      </c>
      <c r="BG109" s="145">
        <f>IF(N109="zákl. přenesená",J109,0)</f>
        <v>0</v>
      </c>
      <c r="BH109" s="145">
        <f>IF(N109="sníž. přenesená",J109,0)</f>
        <v>0</v>
      </c>
      <c r="BI109" s="145">
        <f>IF(N109="nulová",J109,0)</f>
        <v>0</v>
      </c>
      <c r="BJ109" s="18" t="s">
        <v>81</v>
      </c>
      <c r="BK109" s="145">
        <f>ROUND(I109*H109,2)</f>
        <v>0</v>
      </c>
      <c r="BL109" s="18" t="s">
        <v>183</v>
      </c>
      <c r="BM109" s="144" t="s">
        <v>2607</v>
      </c>
    </row>
    <row r="110" spans="2:65" s="12" customFormat="1" ht="10.199999999999999">
      <c r="B110" s="150"/>
      <c r="D110" s="151" t="s">
        <v>187</v>
      </c>
      <c r="E110" s="152" t="s">
        <v>19</v>
      </c>
      <c r="F110" s="153" t="s">
        <v>2598</v>
      </c>
      <c r="H110" s="152" t="s">
        <v>19</v>
      </c>
      <c r="I110" s="154"/>
      <c r="L110" s="150"/>
      <c r="M110" s="155"/>
      <c r="T110" s="156"/>
      <c r="AT110" s="152" t="s">
        <v>187</v>
      </c>
      <c r="AU110" s="152" t="s">
        <v>83</v>
      </c>
      <c r="AV110" s="12" t="s">
        <v>81</v>
      </c>
      <c r="AW110" s="12" t="s">
        <v>34</v>
      </c>
      <c r="AX110" s="12" t="s">
        <v>74</v>
      </c>
      <c r="AY110" s="152" t="s">
        <v>177</v>
      </c>
    </row>
    <row r="111" spans="2:65" s="13" customFormat="1" ht="10.199999999999999">
      <c r="B111" s="157"/>
      <c r="D111" s="151" t="s">
        <v>187</v>
      </c>
      <c r="E111" s="158" t="s">
        <v>19</v>
      </c>
      <c r="F111" s="159" t="s">
        <v>83</v>
      </c>
      <c r="H111" s="160">
        <v>2</v>
      </c>
      <c r="I111" s="161"/>
      <c r="L111" s="157"/>
      <c r="M111" s="162"/>
      <c r="T111" s="163"/>
      <c r="AT111" s="158" t="s">
        <v>187</v>
      </c>
      <c r="AU111" s="158" t="s">
        <v>83</v>
      </c>
      <c r="AV111" s="13" t="s">
        <v>83</v>
      </c>
      <c r="AW111" s="13" t="s">
        <v>34</v>
      </c>
      <c r="AX111" s="13" t="s">
        <v>81</v>
      </c>
      <c r="AY111" s="158" t="s">
        <v>177</v>
      </c>
    </row>
    <row r="112" spans="2:65" s="1" customFormat="1" ht="16.5" customHeight="1">
      <c r="B112" s="33"/>
      <c r="C112" s="133" t="s">
        <v>211</v>
      </c>
      <c r="D112" s="201" t="s">
        <v>179</v>
      </c>
      <c r="E112" s="134" t="s">
        <v>2608</v>
      </c>
      <c r="F112" s="135" t="s">
        <v>2609</v>
      </c>
      <c r="G112" s="136" t="s">
        <v>347</v>
      </c>
      <c r="H112" s="137">
        <v>4</v>
      </c>
      <c r="I112" s="138"/>
      <c r="J112" s="139">
        <f>ROUND(I112*H112,2)</f>
        <v>0</v>
      </c>
      <c r="K112" s="135" t="s">
        <v>182</v>
      </c>
      <c r="L112" s="33"/>
      <c r="M112" s="140" t="s">
        <v>19</v>
      </c>
      <c r="N112" s="141" t="s">
        <v>45</v>
      </c>
      <c r="P112" s="142">
        <f>O112*H112</f>
        <v>0</v>
      </c>
      <c r="Q112" s="142">
        <v>0</v>
      </c>
      <c r="R112" s="142">
        <f>Q112*H112</f>
        <v>0</v>
      </c>
      <c r="S112" s="142">
        <v>0</v>
      </c>
      <c r="T112" s="143">
        <f>S112*H112</f>
        <v>0</v>
      </c>
      <c r="AR112" s="144" t="s">
        <v>183</v>
      </c>
      <c r="AT112" s="144" t="s">
        <v>179</v>
      </c>
      <c r="AU112" s="144" t="s">
        <v>83</v>
      </c>
      <c r="AY112" s="18" t="s">
        <v>177</v>
      </c>
      <c r="BE112" s="145">
        <f>IF(N112="základní",J112,0)</f>
        <v>0</v>
      </c>
      <c r="BF112" s="145">
        <f>IF(N112="snížená",J112,0)</f>
        <v>0</v>
      </c>
      <c r="BG112" s="145">
        <f>IF(N112="zákl. přenesená",J112,0)</f>
        <v>0</v>
      </c>
      <c r="BH112" s="145">
        <f>IF(N112="sníž. přenesená",J112,0)</f>
        <v>0</v>
      </c>
      <c r="BI112" s="145">
        <f>IF(N112="nulová",J112,0)</f>
        <v>0</v>
      </c>
      <c r="BJ112" s="18" t="s">
        <v>81</v>
      </c>
      <c r="BK112" s="145">
        <f>ROUND(I112*H112,2)</f>
        <v>0</v>
      </c>
      <c r="BL112" s="18" t="s">
        <v>183</v>
      </c>
      <c r="BM112" s="144" t="s">
        <v>2610</v>
      </c>
    </row>
    <row r="113" spans="2:65" s="1" customFormat="1" ht="10.199999999999999">
      <c r="B113" s="33"/>
      <c r="D113" s="146" t="s">
        <v>185</v>
      </c>
      <c r="F113" s="147" t="s">
        <v>2611</v>
      </c>
      <c r="I113" s="148"/>
      <c r="L113" s="33"/>
      <c r="M113" s="149"/>
      <c r="T113" s="54"/>
      <c r="AT113" s="18" t="s">
        <v>185</v>
      </c>
      <c r="AU113" s="18" t="s">
        <v>83</v>
      </c>
    </row>
    <row r="114" spans="2:65" s="12" customFormat="1" ht="10.199999999999999">
      <c r="B114" s="150"/>
      <c r="D114" s="151" t="s">
        <v>187</v>
      </c>
      <c r="E114" s="152" t="s">
        <v>19</v>
      </c>
      <c r="F114" s="153" t="s">
        <v>2598</v>
      </c>
      <c r="H114" s="152" t="s">
        <v>19</v>
      </c>
      <c r="I114" s="154"/>
      <c r="L114" s="150"/>
      <c r="M114" s="155"/>
      <c r="T114" s="156"/>
      <c r="AT114" s="152" t="s">
        <v>187</v>
      </c>
      <c r="AU114" s="152" t="s">
        <v>83</v>
      </c>
      <c r="AV114" s="12" t="s">
        <v>81</v>
      </c>
      <c r="AW114" s="12" t="s">
        <v>34</v>
      </c>
      <c r="AX114" s="12" t="s">
        <v>74</v>
      </c>
      <c r="AY114" s="152" t="s">
        <v>177</v>
      </c>
    </row>
    <row r="115" spans="2:65" s="13" customFormat="1" ht="10.199999999999999">
      <c r="B115" s="157"/>
      <c r="D115" s="151" t="s">
        <v>187</v>
      </c>
      <c r="E115" s="158" t="s">
        <v>19</v>
      </c>
      <c r="F115" s="159" t="s">
        <v>2612</v>
      </c>
      <c r="H115" s="160">
        <v>4</v>
      </c>
      <c r="I115" s="161"/>
      <c r="L115" s="157"/>
      <c r="M115" s="162"/>
      <c r="T115" s="163"/>
      <c r="AT115" s="158" t="s">
        <v>187</v>
      </c>
      <c r="AU115" s="158" t="s">
        <v>83</v>
      </c>
      <c r="AV115" s="13" t="s">
        <v>83</v>
      </c>
      <c r="AW115" s="13" t="s">
        <v>34</v>
      </c>
      <c r="AX115" s="13" t="s">
        <v>81</v>
      </c>
      <c r="AY115" s="158" t="s">
        <v>177</v>
      </c>
    </row>
    <row r="116" spans="2:65" s="1" customFormat="1" ht="24.15" customHeight="1">
      <c r="B116" s="33"/>
      <c r="C116" s="133" t="s">
        <v>216</v>
      </c>
      <c r="D116" s="133" t="s">
        <v>179</v>
      </c>
      <c r="E116" s="134" t="s">
        <v>201</v>
      </c>
      <c r="F116" s="135" t="s">
        <v>202</v>
      </c>
      <c r="G116" s="136" t="s">
        <v>192</v>
      </c>
      <c r="H116" s="137">
        <v>31.954999999999998</v>
      </c>
      <c r="I116" s="138"/>
      <c r="J116" s="139">
        <f>ROUND(I116*H116,2)</f>
        <v>0</v>
      </c>
      <c r="K116" s="135" t="s">
        <v>182</v>
      </c>
      <c r="L116" s="33"/>
      <c r="M116" s="140" t="s">
        <v>19</v>
      </c>
      <c r="N116" s="141" t="s">
        <v>45</v>
      </c>
      <c r="P116" s="142">
        <f>O116*H116</f>
        <v>0</v>
      </c>
      <c r="Q116" s="142">
        <v>0</v>
      </c>
      <c r="R116" s="142">
        <f>Q116*H116</f>
        <v>0</v>
      </c>
      <c r="S116" s="142">
        <v>0</v>
      </c>
      <c r="T116" s="143">
        <f>S116*H116</f>
        <v>0</v>
      </c>
      <c r="AR116" s="144" t="s">
        <v>183</v>
      </c>
      <c r="AT116" s="144" t="s">
        <v>179</v>
      </c>
      <c r="AU116" s="144" t="s">
        <v>83</v>
      </c>
      <c r="AY116" s="18" t="s">
        <v>177</v>
      </c>
      <c r="BE116" s="145">
        <f>IF(N116="základní",J116,0)</f>
        <v>0</v>
      </c>
      <c r="BF116" s="145">
        <f>IF(N116="snížená",J116,0)</f>
        <v>0</v>
      </c>
      <c r="BG116" s="145">
        <f>IF(N116="zákl. přenesená",J116,0)</f>
        <v>0</v>
      </c>
      <c r="BH116" s="145">
        <f>IF(N116="sníž. přenesená",J116,0)</f>
        <v>0</v>
      </c>
      <c r="BI116" s="145">
        <f>IF(N116="nulová",J116,0)</f>
        <v>0</v>
      </c>
      <c r="BJ116" s="18" t="s">
        <v>81</v>
      </c>
      <c r="BK116" s="145">
        <f>ROUND(I116*H116,2)</f>
        <v>0</v>
      </c>
      <c r="BL116" s="18" t="s">
        <v>183</v>
      </c>
      <c r="BM116" s="144" t="s">
        <v>2613</v>
      </c>
    </row>
    <row r="117" spans="2:65" s="1" customFormat="1" ht="10.199999999999999">
      <c r="B117" s="33"/>
      <c r="D117" s="146" t="s">
        <v>185</v>
      </c>
      <c r="F117" s="147" t="s">
        <v>204</v>
      </c>
      <c r="I117" s="148"/>
      <c r="L117" s="33"/>
      <c r="M117" s="149"/>
      <c r="T117" s="54"/>
      <c r="AT117" s="18" t="s">
        <v>185</v>
      </c>
      <c r="AU117" s="18" t="s">
        <v>83</v>
      </c>
    </row>
    <row r="118" spans="2:65" s="13" customFormat="1" ht="10.199999999999999">
      <c r="B118" s="157"/>
      <c r="D118" s="151" t="s">
        <v>187</v>
      </c>
      <c r="E118" s="158" t="s">
        <v>19</v>
      </c>
      <c r="F118" s="159" t="s">
        <v>2614</v>
      </c>
      <c r="H118" s="160">
        <v>2.8740000000000001</v>
      </c>
      <c r="I118" s="161"/>
      <c r="L118" s="157"/>
      <c r="M118" s="162"/>
      <c r="T118" s="163"/>
      <c r="AT118" s="158" t="s">
        <v>187</v>
      </c>
      <c r="AU118" s="158" t="s">
        <v>83</v>
      </c>
      <c r="AV118" s="13" t="s">
        <v>83</v>
      </c>
      <c r="AW118" s="13" t="s">
        <v>34</v>
      </c>
      <c r="AX118" s="13" t="s">
        <v>74</v>
      </c>
      <c r="AY118" s="158" t="s">
        <v>177</v>
      </c>
    </row>
    <row r="119" spans="2:65" s="13" customFormat="1" ht="10.199999999999999">
      <c r="B119" s="157"/>
      <c r="D119" s="151" t="s">
        <v>187</v>
      </c>
      <c r="E119" s="158" t="s">
        <v>19</v>
      </c>
      <c r="F119" s="159" t="s">
        <v>2615</v>
      </c>
      <c r="H119" s="160">
        <v>2.4860000000000002</v>
      </c>
      <c r="I119" s="161"/>
      <c r="L119" s="157"/>
      <c r="M119" s="162"/>
      <c r="T119" s="163"/>
      <c r="AT119" s="158" t="s">
        <v>187</v>
      </c>
      <c r="AU119" s="158" t="s">
        <v>83</v>
      </c>
      <c r="AV119" s="13" t="s">
        <v>83</v>
      </c>
      <c r="AW119" s="13" t="s">
        <v>34</v>
      </c>
      <c r="AX119" s="13" t="s">
        <v>74</v>
      </c>
      <c r="AY119" s="158" t="s">
        <v>177</v>
      </c>
    </row>
    <row r="120" spans="2:65" s="13" customFormat="1" ht="10.199999999999999">
      <c r="B120" s="157"/>
      <c r="D120" s="151" t="s">
        <v>187</v>
      </c>
      <c r="E120" s="158" t="s">
        <v>19</v>
      </c>
      <c r="F120" s="159" t="s">
        <v>2616</v>
      </c>
      <c r="H120" s="160">
        <v>6.75</v>
      </c>
      <c r="I120" s="161"/>
      <c r="L120" s="157"/>
      <c r="M120" s="162"/>
      <c r="T120" s="163"/>
      <c r="AT120" s="158" t="s">
        <v>187</v>
      </c>
      <c r="AU120" s="158" t="s">
        <v>83</v>
      </c>
      <c r="AV120" s="13" t="s">
        <v>83</v>
      </c>
      <c r="AW120" s="13" t="s">
        <v>34</v>
      </c>
      <c r="AX120" s="13" t="s">
        <v>74</v>
      </c>
      <c r="AY120" s="158" t="s">
        <v>177</v>
      </c>
    </row>
    <row r="121" spans="2:65" s="13" customFormat="1" ht="10.199999999999999">
      <c r="B121" s="157"/>
      <c r="D121" s="151" t="s">
        <v>187</v>
      </c>
      <c r="E121" s="158" t="s">
        <v>19</v>
      </c>
      <c r="F121" s="159" t="s">
        <v>2617</v>
      </c>
      <c r="H121" s="160">
        <v>2.67</v>
      </c>
      <c r="I121" s="161"/>
      <c r="L121" s="157"/>
      <c r="M121" s="162"/>
      <c r="T121" s="163"/>
      <c r="AT121" s="158" t="s">
        <v>187</v>
      </c>
      <c r="AU121" s="158" t="s">
        <v>83</v>
      </c>
      <c r="AV121" s="13" t="s">
        <v>83</v>
      </c>
      <c r="AW121" s="13" t="s">
        <v>34</v>
      </c>
      <c r="AX121" s="13" t="s">
        <v>74</v>
      </c>
      <c r="AY121" s="158" t="s">
        <v>177</v>
      </c>
    </row>
    <row r="122" spans="2:65" s="13" customFormat="1" ht="10.199999999999999">
      <c r="B122" s="157"/>
      <c r="D122" s="151" t="s">
        <v>187</v>
      </c>
      <c r="E122" s="158" t="s">
        <v>19</v>
      </c>
      <c r="F122" s="159" t="s">
        <v>2618</v>
      </c>
      <c r="H122" s="160">
        <v>10</v>
      </c>
      <c r="I122" s="161"/>
      <c r="L122" s="157"/>
      <c r="M122" s="162"/>
      <c r="T122" s="163"/>
      <c r="AT122" s="158" t="s">
        <v>187</v>
      </c>
      <c r="AU122" s="158" t="s">
        <v>83</v>
      </c>
      <c r="AV122" s="13" t="s">
        <v>83</v>
      </c>
      <c r="AW122" s="13" t="s">
        <v>34</v>
      </c>
      <c r="AX122" s="13" t="s">
        <v>74</v>
      </c>
      <c r="AY122" s="158" t="s">
        <v>177</v>
      </c>
    </row>
    <row r="123" spans="2:65" s="13" customFormat="1" ht="10.199999999999999">
      <c r="B123" s="157"/>
      <c r="D123" s="151" t="s">
        <v>187</v>
      </c>
      <c r="E123" s="158" t="s">
        <v>19</v>
      </c>
      <c r="F123" s="159" t="s">
        <v>2619</v>
      </c>
      <c r="H123" s="160">
        <v>7.1749999999999998</v>
      </c>
      <c r="I123" s="161"/>
      <c r="L123" s="157"/>
      <c r="M123" s="162"/>
      <c r="T123" s="163"/>
      <c r="AT123" s="158" t="s">
        <v>187</v>
      </c>
      <c r="AU123" s="158" t="s">
        <v>83</v>
      </c>
      <c r="AV123" s="13" t="s">
        <v>83</v>
      </c>
      <c r="AW123" s="13" t="s">
        <v>34</v>
      </c>
      <c r="AX123" s="13" t="s">
        <v>74</v>
      </c>
      <c r="AY123" s="158" t="s">
        <v>177</v>
      </c>
    </row>
    <row r="124" spans="2:65" s="14" customFormat="1" ht="10.199999999999999">
      <c r="B124" s="164"/>
      <c r="D124" s="151" t="s">
        <v>187</v>
      </c>
      <c r="E124" s="165" t="s">
        <v>19</v>
      </c>
      <c r="F124" s="166" t="s">
        <v>224</v>
      </c>
      <c r="H124" s="167">
        <v>31.955000000000002</v>
      </c>
      <c r="I124" s="168"/>
      <c r="L124" s="164"/>
      <c r="M124" s="169"/>
      <c r="T124" s="170"/>
      <c r="AT124" s="165" t="s">
        <v>187</v>
      </c>
      <c r="AU124" s="165" t="s">
        <v>83</v>
      </c>
      <c r="AV124" s="14" t="s">
        <v>183</v>
      </c>
      <c r="AW124" s="14" t="s">
        <v>34</v>
      </c>
      <c r="AX124" s="14" t="s">
        <v>81</v>
      </c>
      <c r="AY124" s="165" t="s">
        <v>177</v>
      </c>
    </row>
    <row r="125" spans="2:65" s="1" customFormat="1" ht="24.15" customHeight="1">
      <c r="B125" s="33"/>
      <c r="C125" s="133" t="s">
        <v>225</v>
      </c>
      <c r="D125" s="133" t="s">
        <v>179</v>
      </c>
      <c r="E125" s="134" t="s">
        <v>2620</v>
      </c>
      <c r="F125" s="135" t="s">
        <v>2621</v>
      </c>
      <c r="G125" s="136" t="s">
        <v>383</v>
      </c>
      <c r="H125" s="137">
        <v>9</v>
      </c>
      <c r="I125" s="138"/>
      <c r="J125" s="139">
        <f>ROUND(I125*H125,2)</f>
        <v>0</v>
      </c>
      <c r="K125" s="135" t="s">
        <v>182</v>
      </c>
      <c r="L125" s="33"/>
      <c r="M125" s="140" t="s">
        <v>19</v>
      </c>
      <c r="N125" s="141" t="s">
        <v>45</v>
      </c>
      <c r="P125" s="142">
        <f>O125*H125</f>
        <v>0</v>
      </c>
      <c r="Q125" s="142">
        <v>0</v>
      </c>
      <c r="R125" s="142">
        <f>Q125*H125</f>
        <v>0</v>
      </c>
      <c r="S125" s="142">
        <v>0</v>
      </c>
      <c r="T125" s="143">
        <f>S125*H125</f>
        <v>0</v>
      </c>
      <c r="AR125" s="144" t="s">
        <v>183</v>
      </c>
      <c r="AT125" s="144" t="s">
        <v>179</v>
      </c>
      <c r="AU125" s="144" t="s">
        <v>83</v>
      </c>
      <c r="AY125" s="18" t="s">
        <v>177</v>
      </c>
      <c r="BE125" s="145">
        <f>IF(N125="základní",J125,0)</f>
        <v>0</v>
      </c>
      <c r="BF125" s="145">
        <f>IF(N125="snížená",J125,0)</f>
        <v>0</v>
      </c>
      <c r="BG125" s="145">
        <f>IF(N125="zákl. přenesená",J125,0)</f>
        <v>0</v>
      </c>
      <c r="BH125" s="145">
        <f>IF(N125="sníž. přenesená",J125,0)</f>
        <v>0</v>
      </c>
      <c r="BI125" s="145">
        <f>IF(N125="nulová",J125,0)</f>
        <v>0</v>
      </c>
      <c r="BJ125" s="18" t="s">
        <v>81</v>
      </c>
      <c r="BK125" s="145">
        <f>ROUND(I125*H125,2)</f>
        <v>0</v>
      </c>
      <c r="BL125" s="18" t="s">
        <v>183</v>
      </c>
      <c r="BM125" s="144" t="s">
        <v>2622</v>
      </c>
    </row>
    <row r="126" spans="2:65" s="1" customFormat="1" ht="10.199999999999999">
      <c r="B126" s="33"/>
      <c r="D126" s="146" t="s">
        <v>185</v>
      </c>
      <c r="F126" s="147" t="s">
        <v>2623</v>
      </c>
      <c r="I126" s="148"/>
      <c r="L126" s="33"/>
      <c r="M126" s="149"/>
      <c r="T126" s="54"/>
      <c r="AT126" s="18" t="s">
        <v>185</v>
      </c>
      <c r="AU126" s="18" t="s">
        <v>83</v>
      </c>
    </row>
    <row r="127" spans="2:65" s="1" customFormat="1" ht="24.15" customHeight="1">
      <c r="B127" s="33"/>
      <c r="C127" s="133" t="s">
        <v>232</v>
      </c>
      <c r="D127" s="133" t="s">
        <v>179</v>
      </c>
      <c r="E127" s="134" t="s">
        <v>2624</v>
      </c>
      <c r="F127" s="135" t="s">
        <v>2625</v>
      </c>
      <c r="G127" s="136" t="s">
        <v>383</v>
      </c>
      <c r="H127" s="137">
        <v>9</v>
      </c>
      <c r="I127" s="138"/>
      <c r="J127" s="139">
        <f>ROUND(I127*H127,2)</f>
        <v>0</v>
      </c>
      <c r="K127" s="135" t="s">
        <v>182</v>
      </c>
      <c r="L127" s="33"/>
      <c r="M127" s="140" t="s">
        <v>19</v>
      </c>
      <c r="N127" s="141" t="s">
        <v>45</v>
      </c>
      <c r="P127" s="142">
        <f>O127*H127</f>
        <v>0</v>
      </c>
      <c r="Q127" s="142">
        <v>0</v>
      </c>
      <c r="R127" s="142">
        <f>Q127*H127</f>
        <v>0</v>
      </c>
      <c r="S127" s="142">
        <v>0</v>
      </c>
      <c r="T127" s="143">
        <f>S127*H127</f>
        <v>0</v>
      </c>
      <c r="AR127" s="144" t="s">
        <v>183</v>
      </c>
      <c r="AT127" s="144" t="s">
        <v>179</v>
      </c>
      <c r="AU127" s="144" t="s">
        <v>83</v>
      </c>
      <c r="AY127" s="18" t="s">
        <v>177</v>
      </c>
      <c r="BE127" s="145">
        <f>IF(N127="základní",J127,0)</f>
        <v>0</v>
      </c>
      <c r="BF127" s="145">
        <f>IF(N127="snížená",J127,0)</f>
        <v>0</v>
      </c>
      <c r="BG127" s="145">
        <f>IF(N127="zákl. přenesená",J127,0)</f>
        <v>0</v>
      </c>
      <c r="BH127" s="145">
        <f>IF(N127="sníž. přenesená",J127,0)</f>
        <v>0</v>
      </c>
      <c r="BI127" s="145">
        <f>IF(N127="nulová",J127,0)</f>
        <v>0</v>
      </c>
      <c r="BJ127" s="18" t="s">
        <v>81</v>
      </c>
      <c r="BK127" s="145">
        <f>ROUND(I127*H127,2)</f>
        <v>0</v>
      </c>
      <c r="BL127" s="18" t="s">
        <v>183</v>
      </c>
      <c r="BM127" s="144" t="s">
        <v>2626</v>
      </c>
    </row>
    <row r="128" spans="2:65" s="1" customFormat="1" ht="10.199999999999999">
      <c r="B128" s="33"/>
      <c r="D128" s="146" t="s">
        <v>185</v>
      </c>
      <c r="F128" s="147" t="s">
        <v>2627</v>
      </c>
      <c r="I128" s="148"/>
      <c r="L128" s="33"/>
      <c r="M128" s="149"/>
      <c r="T128" s="54"/>
      <c r="AT128" s="18" t="s">
        <v>185</v>
      </c>
      <c r="AU128" s="18" t="s">
        <v>83</v>
      </c>
    </row>
    <row r="129" spans="2:65" s="1" customFormat="1" ht="24.15" customHeight="1">
      <c r="B129" s="33"/>
      <c r="C129" s="133" t="s">
        <v>240</v>
      </c>
      <c r="D129" s="133" t="s">
        <v>179</v>
      </c>
      <c r="E129" s="134" t="s">
        <v>2628</v>
      </c>
      <c r="F129" s="135" t="s">
        <v>2629</v>
      </c>
      <c r="G129" s="136" t="s">
        <v>383</v>
      </c>
      <c r="H129" s="137">
        <v>9</v>
      </c>
      <c r="I129" s="138"/>
      <c r="J129" s="139">
        <f>ROUND(I129*H129,2)</f>
        <v>0</v>
      </c>
      <c r="K129" s="135" t="s">
        <v>182</v>
      </c>
      <c r="L129" s="33"/>
      <c r="M129" s="140" t="s">
        <v>19</v>
      </c>
      <c r="N129" s="141" t="s">
        <v>45</v>
      </c>
      <c r="P129" s="142">
        <f>O129*H129</f>
        <v>0</v>
      </c>
      <c r="Q129" s="142">
        <v>0</v>
      </c>
      <c r="R129" s="142">
        <f>Q129*H129</f>
        <v>0</v>
      </c>
      <c r="S129" s="142">
        <v>0</v>
      </c>
      <c r="T129" s="143">
        <f>S129*H129</f>
        <v>0</v>
      </c>
      <c r="AR129" s="144" t="s">
        <v>183</v>
      </c>
      <c r="AT129" s="144" t="s">
        <v>179</v>
      </c>
      <c r="AU129" s="144" t="s">
        <v>83</v>
      </c>
      <c r="AY129" s="18" t="s">
        <v>177</v>
      </c>
      <c r="BE129" s="145">
        <f>IF(N129="základní",J129,0)</f>
        <v>0</v>
      </c>
      <c r="BF129" s="145">
        <f>IF(N129="snížená",J129,0)</f>
        <v>0</v>
      </c>
      <c r="BG129" s="145">
        <f>IF(N129="zákl. přenesená",J129,0)</f>
        <v>0</v>
      </c>
      <c r="BH129" s="145">
        <f>IF(N129="sníž. přenesená",J129,0)</f>
        <v>0</v>
      </c>
      <c r="BI129" s="145">
        <f>IF(N129="nulová",J129,0)</f>
        <v>0</v>
      </c>
      <c r="BJ129" s="18" t="s">
        <v>81</v>
      </c>
      <c r="BK129" s="145">
        <f>ROUND(I129*H129,2)</f>
        <v>0</v>
      </c>
      <c r="BL129" s="18" t="s">
        <v>183</v>
      </c>
      <c r="BM129" s="144" t="s">
        <v>2630</v>
      </c>
    </row>
    <row r="130" spans="2:65" s="1" customFormat="1" ht="10.199999999999999">
      <c r="B130" s="33"/>
      <c r="D130" s="146" t="s">
        <v>185</v>
      </c>
      <c r="F130" s="147" t="s">
        <v>2631</v>
      </c>
      <c r="I130" s="148"/>
      <c r="L130" s="33"/>
      <c r="M130" s="149"/>
      <c r="T130" s="54"/>
      <c r="AT130" s="18" t="s">
        <v>185</v>
      </c>
      <c r="AU130" s="18" t="s">
        <v>83</v>
      </c>
    </row>
    <row r="131" spans="2:65" s="1" customFormat="1" ht="21.75" customHeight="1">
      <c r="B131" s="33"/>
      <c r="C131" s="133" t="s">
        <v>245</v>
      </c>
      <c r="D131" s="133" t="s">
        <v>179</v>
      </c>
      <c r="E131" s="134" t="s">
        <v>2632</v>
      </c>
      <c r="F131" s="135" t="s">
        <v>2633</v>
      </c>
      <c r="G131" s="136" t="s">
        <v>119</v>
      </c>
      <c r="H131" s="137">
        <v>9</v>
      </c>
      <c r="I131" s="138"/>
      <c r="J131" s="139">
        <f>ROUND(I131*H131,2)</f>
        <v>0</v>
      </c>
      <c r="K131" s="135" t="s">
        <v>182</v>
      </c>
      <c r="L131" s="33"/>
      <c r="M131" s="140" t="s">
        <v>19</v>
      </c>
      <c r="N131" s="141" t="s">
        <v>45</v>
      </c>
      <c r="P131" s="142">
        <f>O131*H131</f>
        <v>0</v>
      </c>
      <c r="Q131" s="142">
        <v>0</v>
      </c>
      <c r="R131" s="142">
        <f>Q131*H131</f>
        <v>0</v>
      </c>
      <c r="S131" s="142">
        <v>0</v>
      </c>
      <c r="T131" s="143">
        <f>S131*H131</f>
        <v>0</v>
      </c>
      <c r="AR131" s="144" t="s">
        <v>183</v>
      </c>
      <c r="AT131" s="144" t="s">
        <v>179</v>
      </c>
      <c r="AU131" s="144" t="s">
        <v>83</v>
      </c>
      <c r="AY131" s="18" t="s">
        <v>177</v>
      </c>
      <c r="BE131" s="145">
        <f>IF(N131="základní",J131,0)</f>
        <v>0</v>
      </c>
      <c r="BF131" s="145">
        <f>IF(N131="snížená",J131,0)</f>
        <v>0</v>
      </c>
      <c r="BG131" s="145">
        <f>IF(N131="zákl. přenesená",J131,0)</f>
        <v>0</v>
      </c>
      <c r="BH131" s="145">
        <f>IF(N131="sníž. přenesená",J131,0)</f>
        <v>0</v>
      </c>
      <c r="BI131" s="145">
        <f>IF(N131="nulová",J131,0)</f>
        <v>0</v>
      </c>
      <c r="BJ131" s="18" t="s">
        <v>81</v>
      </c>
      <c r="BK131" s="145">
        <f>ROUND(I131*H131,2)</f>
        <v>0</v>
      </c>
      <c r="BL131" s="18" t="s">
        <v>183</v>
      </c>
      <c r="BM131" s="144" t="s">
        <v>2634</v>
      </c>
    </row>
    <row r="132" spans="2:65" s="1" customFormat="1" ht="10.199999999999999">
      <c r="B132" s="33"/>
      <c r="D132" s="146" t="s">
        <v>185</v>
      </c>
      <c r="F132" s="147" t="s">
        <v>2635</v>
      </c>
      <c r="I132" s="148"/>
      <c r="L132" s="33"/>
      <c r="M132" s="149"/>
      <c r="T132" s="54"/>
      <c r="AT132" s="18" t="s">
        <v>185</v>
      </c>
      <c r="AU132" s="18" t="s">
        <v>83</v>
      </c>
    </row>
    <row r="133" spans="2:65" s="1" customFormat="1" ht="37.799999999999997" customHeight="1">
      <c r="B133" s="33"/>
      <c r="C133" s="133" t="s">
        <v>8</v>
      </c>
      <c r="D133" s="133" t="s">
        <v>179</v>
      </c>
      <c r="E133" s="134" t="s">
        <v>2636</v>
      </c>
      <c r="F133" s="135" t="s">
        <v>2637</v>
      </c>
      <c r="G133" s="136" t="s">
        <v>383</v>
      </c>
      <c r="H133" s="137">
        <v>9</v>
      </c>
      <c r="I133" s="138"/>
      <c r="J133" s="139">
        <f>ROUND(I133*H133,2)</f>
        <v>0</v>
      </c>
      <c r="K133" s="135" t="s">
        <v>182</v>
      </c>
      <c r="L133" s="33"/>
      <c r="M133" s="140" t="s">
        <v>19</v>
      </c>
      <c r="N133" s="141" t="s">
        <v>45</v>
      </c>
      <c r="P133" s="142">
        <f>O133*H133</f>
        <v>0</v>
      </c>
      <c r="Q133" s="142">
        <v>0</v>
      </c>
      <c r="R133" s="142">
        <f>Q133*H133</f>
        <v>0</v>
      </c>
      <c r="S133" s="142">
        <v>0</v>
      </c>
      <c r="T133" s="143">
        <f>S133*H133</f>
        <v>0</v>
      </c>
      <c r="AR133" s="144" t="s">
        <v>183</v>
      </c>
      <c r="AT133" s="144" t="s">
        <v>179</v>
      </c>
      <c r="AU133" s="144" t="s">
        <v>83</v>
      </c>
      <c r="AY133" s="18" t="s">
        <v>177</v>
      </c>
      <c r="BE133" s="145">
        <f>IF(N133="základní",J133,0)</f>
        <v>0</v>
      </c>
      <c r="BF133" s="145">
        <f>IF(N133="snížená",J133,0)</f>
        <v>0</v>
      </c>
      <c r="BG133" s="145">
        <f>IF(N133="zákl. přenesená",J133,0)</f>
        <v>0</v>
      </c>
      <c r="BH133" s="145">
        <f>IF(N133="sníž. přenesená",J133,0)</f>
        <v>0</v>
      </c>
      <c r="BI133" s="145">
        <f>IF(N133="nulová",J133,0)</f>
        <v>0</v>
      </c>
      <c r="BJ133" s="18" t="s">
        <v>81</v>
      </c>
      <c r="BK133" s="145">
        <f>ROUND(I133*H133,2)</f>
        <v>0</v>
      </c>
      <c r="BL133" s="18" t="s">
        <v>183</v>
      </c>
      <c r="BM133" s="144" t="s">
        <v>2638</v>
      </c>
    </row>
    <row r="134" spans="2:65" s="1" customFormat="1" ht="10.199999999999999">
      <c r="B134" s="33"/>
      <c r="D134" s="146" t="s">
        <v>185</v>
      </c>
      <c r="F134" s="147" t="s">
        <v>2639</v>
      </c>
      <c r="I134" s="148"/>
      <c r="L134" s="33"/>
      <c r="M134" s="149"/>
      <c r="T134" s="54"/>
      <c r="AT134" s="18" t="s">
        <v>185</v>
      </c>
      <c r="AU134" s="18" t="s">
        <v>83</v>
      </c>
    </row>
    <row r="135" spans="2:65" s="1" customFormat="1" ht="33" customHeight="1">
      <c r="B135" s="33"/>
      <c r="C135" s="133" t="s">
        <v>258</v>
      </c>
      <c r="D135" s="133" t="s">
        <v>179</v>
      </c>
      <c r="E135" s="134" t="s">
        <v>2640</v>
      </c>
      <c r="F135" s="135" t="s">
        <v>2641</v>
      </c>
      <c r="G135" s="136" t="s">
        <v>383</v>
      </c>
      <c r="H135" s="137">
        <v>9</v>
      </c>
      <c r="I135" s="138"/>
      <c r="J135" s="139">
        <f>ROUND(I135*H135,2)</f>
        <v>0</v>
      </c>
      <c r="K135" s="135" t="s">
        <v>182</v>
      </c>
      <c r="L135" s="33"/>
      <c r="M135" s="140" t="s">
        <v>19</v>
      </c>
      <c r="N135" s="141" t="s">
        <v>45</v>
      </c>
      <c r="P135" s="142">
        <f>O135*H135</f>
        <v>0</v>
      </c>
      <c r="Q135" s="142">
        <v>0</v>
      </c>
      <c r="R135" s="142">
        <f>Q135*H135</f>
        <v>0</v>
      </c>
      <c r="S135" s="142">
        <v>0</v>
      </c>
      <c r="T135" s="143">
        <f>S135*H135</f>
        <v>0</v>
      </c>
      <c r="AR135" s="144" t="s">
        <v>183</v>
      </c>
      <c r="AT135" s="144" t="s">
        <v>179</v>
      </c>
      <c r="AU135" s="144" t="s">
        <v>83</v>
      </c>
      <c r="AY135" s="18" t="s">
        <v>177</v>
      </c>
      <c r="BE135" s="145">
        <f>IF(N135="základní",J135,0)</f>
        <v>0</v>
      </c>
      <c r="BF135" s="145">
        <f>IF(N135="snížená",J135,0)</f>
        <v>0</v>
      </c>
      <c r="BG135" s="145">
        <f>IF(N135="zákl. přenesená",J135,0)</f>
        <v>0</v>
      </c>
      <c r="BH135" s="145">
        <f>IF(N135="sníž. přenesená",J135,0)</f>
        <v>0</v>
      </c>
      <c r="BI135" s="145">
        <f>IF(N135="nulová",J135,0)</f>
        <v>0</v>
      </c>
      <c r="BJ135" s="18" t="s">
        <v>81</v>
      </c>
      <c r="BK135" s="145">
        <f>ROUND(I135*H135,2)</f>
        <v>0</v>
      </c>
      <c r="BL135" s="18" t="s">
        <v>183</v>
      </c>
      <c r="BM135" s="144" t="s">
        <v>2642</v>
      </c>
    </row>
    <row r="136" spans="2:65" s="1" customFormat="1" ht="10.199999999999999">
      <c r="B136" s="33"/>
      <c r="D136" s="146" t="s">
        <v>185</v>
      </c>
      <c r="F136" s="147" t="s">
        <v>2643</v>
      </c>
      <c r="I136" s="148"/>
      <c r="L136" s="33"/>
      <c r="M136" s="149"/>
      <c r="T136" s="54"/>
      <c r="AT136" s="18" t="s">
        <v>185</v>
      </c>
      <c r="AU136" s="18" t="s">
        <v>83</v>
      </c>
    </row>
    <row r="137" spans="2:65" s="1" customFormat="1" ht="33" customHeight="1">
      <c r="B137" s="33"/>
      <c r="C137" s="133" t="s">
        <v>265</v>
      </c>
      <c r="D137" s="133" t="s">
        <v>179</v>
      </c>
      <c r="E137" s="134" t="s">
        <v>2644</v>
      </c>
      <c r="F137" s="135" t="s">
        <v>2645</v>
      </c>
      <c r="G137" s="136" t="s">
        <v>383</v>
      </c>
      <c r="H137" s="137">
        <v>9</v>
      </c>
      <c r="I137" s="138"/>
      <c r="J137" s="139">
        <f>ROUND(I137*H137,2)</f>
        <v>0</v>
      </c>
      <c r="K137" s="135" t="s">
        <v>182</v>
      </c>
      <c r="L137" s="33"/>
      <c r="M137" s="140" t="s">
        <v>19</v>
      </c>
      <c r="N137" s="141" t="s">
        <v>45</v>
      </c>
      <c r="P137" s="142">
        <f>O137*H137</f>
        <v>0</v>
      </c>
      <c r="Q137" s="142">
        <v>0</v>
      </c>
      <c r="R137" s="142">
        <f>Q137*H137</f>
        <v>0</v>
      </c>
      <c r="S137" s="142">
        <v>0</v>
      </c>
      <c r="T137" s="143">
        <f>S137*H137</f>
        <v>0</v>
      </c>
      <c r="AR137" s="144" t="s">
        <v>183</v>
      </c>
      <c r="AT137" s="144" t="s">
        <v>179</v>
      </c>
      <c r="AU137" s="144" t="s">
        <v>83</v>
      </c>
      <c r="AY137" s="18" t="s">
        <v>177</v>
      </c>
      <c r="BE137" s="145">
        <f>IF(N137="základní",J137,0)</f>
        <v>0</v>
      </c>
      <c r="BF137" s="145">
        <f>IF(N137="snížená",J137,0)</f>
        <v>0</v>
      </c>
      <c r="BG137" s="145">
        <f>IF(N137="zákl. přenesená",J137,0)</f>
        <v>0</v>
      </c>
      <c r="BH137" s="145">
        <f>IF(N137="sníž. přenesená",J137,0)</f>
        <v>0</v>
      </c>
      <c r="BI137" s="145">
        <f>IF(N137="nulová",J137,0)</f>
        <v>0</v>
      </c>
      <c r="BJ137" s="18" t="s">
        <v>81</v>
      </c>
      <c r="BK137" s="145">
        <f>ROUND(I137*H137,2)</f>
        <v>0</v>
      </c>
      <c r="BL137" s="18" t="s">
        <v>183</v>
      </c>
      <c r="BM137" s="144" t="s">
        <v>2646</v>
      </c>
    </row>
    <row r="138" spans="2:65" s="1" customFormat="1" ht="10.199999999999999">
      <c r="B138" s="33"/>
      <c r="D138" s="146" t="s">
        <v>185</v>
      </c>
      <c r="F138" s="147" t="s">
        <v>2647</v>
      </c>
      <c r="I138" s="148"/>
      <c r="L138" s="33"/>
      <c r="M138" s="149"/>
      <c r="T138" s="54"/>
      <c r="AT138" s="18" t="s">
        <v>185</v>
      </c>
      <c r="AU138" s="18" t="s">
        <v>83</v>
      </c>
    </row>
    <row r="139" spans="2:65" s="1" customFormat="1" ht="21.75" customHeight="1">
      <c r="B139" s="33"/>
      <c r="C139" s="133" t="s">
        <v>271</v>
      </c>
      <c r="D139" s="133" t="s">
        <v>179</v>
      </c>
      <c r="E139" s="134" t="s">
        <v>2648</v>
      </c>
      <c r="F139" s="135" t="s">
        <v>2649</v>
      </c>
      <c r="G139" s="136" t="s">
        <v>119</v>
      </c>
      <c r="H139" s="137">
        <v>9</v>
      </c>
      <c r="I139" s="138"/>
      <c r="J139" s="139">
        <f>ROUND(I139*H139,2)</f>
        <v>0</v>
      </c>
      <c r="K139" s="135" t="s">
        <v>182</v>
      </c>
      <c r="L139" s="33"/>
      <c r="M139" s="140" t="s">
        <v>19</v>
      </c>
      <c r="N139" s="141" t="s">
        <v>45</v>
      </c>
      <c r="P139" s="142">
        <f>O139*H139</f>
        <v>0</v>
      </c>
      <c r="Q139" s="142">
        <v>0</v>
      </c>
      <c r="R139" s="142">
        <f>Q139*H139</f>
        <v>0</v>
      </c>
      <c r="S139" s="142">
        <v>0</v>
      </c>
      <c r="T139" s="143">
        <f>S139*H139</f>
        <v>0</v>
      </c>
      <c r="AR139" s="144" t="s">
        <v>183</v>
      </c>
      <c r="AT139" s="144" t="s">
        <v>179</v>
      </c>
      <c r="AU139" s="144" t="s">
        <v>83</v>
      </c>
      <c r="AY139" s="18" t="s">
        <v>177</v>
      </c>
      <c r="BE139" s="145">
        <f>IF(N139="základní",J139,0)</f>
        <v>0</v>
      </c>
      <c r="BF139" s="145">
        <f>IF(N139="snížená",J139,0)</f>
        <v>0</v>
      </c>
      <c r="BG139" s="145">
        <f>IF(N139="zákl. přenesená",J139,0)</f>
        <v>0</v>
      </c>
      <c r="BH139" s="145">
        <f>IF(N139="sníž. přenesená",J139,0)</f>
        <v>0</v>
      </c>
      <c r="BI139" s="145">
        <f>IF(N139="nulová",J139,0)</f>
        <v>0</v>
      </c>
      <c r="BJ139" s="18" t="s">
        <v>81</v>
      </c>
      <c r="BK139" s="145">
        <f>ROUND(I139*H139,2)</f>
        <v>0</v>
      </c>
      <c r="BL139" s="18" t="s">
        <v>183</v>
      </c>
      <c r="BM139" s="144" t="s">
        <v>2650</v>
      </c>
    </row>
    <row r="140" spans="2:65" s="1" customFormat="1" ht="10.199999999999999">
      <c r="B140" s="33"/>
      <c r="D140" s="146" t="s">
        <v>185</v>
      </c>
      <c r="F140" s="147" t="s">
        <v>2651</v>
      </c>
      <c r="I140" s="148"/>
      <c r="L140" s="33"/>
      <c r="M140" s="149"/>
      <c r="T140" s="54"/>
      <c r="AT140" s="18" t="s">
        <v>185</v>
      </c>
      <c r="AU140" s="18" t="s">
        <v>83</v>
      </c>
    </row>
    <row r="141" spans="2:65" s="1" customFormat="1" ht="37.799999999999997" customHeight="1">
      <c r="B141" s="33"/>
      <c r="C141" s="133" t="s">
        <v>276</v>
      </c>
      <c r="D141" s="133" t="s">
        <v>179</v>
      </c>
      <c r="E141" s="134" t="s">
        <v>207</v>
      </c>
      <c r="F141" s="135" t="s">
        <v>208</v>
      </c>
      <c r="G141" s="136" t="s">
        <v>192</v>
      </c>
      <c r="H141" s="137">
        <v>31.954999999999998</v>
      </c>
      <c r="I141" s="138"/>
      <c r="J141" s="139">
        <f>ROUND(I141*H141,2)</f>
        <v>0</v>
      </c>
      <c r="K141" s="135" t="s">
        <v>182</v>
      </c>
      <c r="L141" s="33"/>
      <c r="M141" s="140" t="s">
        <v>19</v>
      </c>
      <c r="N141" s="141" t="s">
        <v>45</v>
      </c>
      <c r="P141" s="142">
        <f>O141*H141</f>
        <v>0</v>
      </c>
      <c r="Q141" s="142">
        <v>0</v>
      </c>
      <c r="R141" s="142">
        <f>Q141*H141</f>
        <v>0</v>
      </c>
      <c r="S141" s="142">
        <v>0</v>
      </c>
      <c r="T141" s="143">
        <f>S141*H141</f>
        <v>0</v>
      </c>
      <c r="AR141" s="144" t="s">
        <v>183</v>
      </c>
      <c r="AT141" s="144" t="s">
        <v>179</v>
      </c>
      <c r="AU141" s="144" t="s">
        <v>83</v>
      </c>
      <c r="AY141" s="18" t="s">
        <v>177</v>
      </c>
      <c r="BE141" s="145">
        <f>IF(N141="základní",J141,0)</f>
        <v>0</v>
      </c>
      <c r="BF141" s="145">
        <f>IF(N141="snížená",J141,0)</f>
        <v>0</v>
      </c>
      <c r="BG141" s="145">
        <f>IF(N141="zákl. přenesená",J141,0)</f>
        <v>0</v>
      </c>
      <c r="BH141" s="145">
        <f>IF(N141="sníž. přenesená",J141,0)</f>
        <v>0</v>
      </c>
      <c r="BI141" s="145">
        <f>IF(N141="nulová",J141,0)</f>
        <v>0</v>
      </c>
      <c r="BJ141" s="18" t="s">
        <v>81</v>
      </c>
      <c r="BK141" s="145">
        <f>ROUND(I141*H141,2)</f>
        <v>0</v>
      </c>
      <c r="BL141" s="18" t="s">
        <v>183</v>
      </c>
      <c r="BM141" s="144" t="s">
        <v>2652</v>
      </c>
    </row>
    <row r="142" spans="2:65" s="1" customFormat="1" ht="10.199999999999999">
      <c r="B142" s="33"/>
      <c r="D142" s="146" t="s">
        <v>185</v>
      </c>
      <c r="F142" s="147" t="s">
        <v>210</v>
      </c>
      <c r="I142" s="148"/>
      <c r="L142" s="33"/>
      <c r="M142" s="149"/>
      <c r="T142" s="54"/>
      <c r="AT142" s="18" t="s">
        <v>185</v>
      </c>
      <c r="AU142" s="18" t="s">
        <v>83</v>
      </c>
    </row>
    <row r="143" spans="2:65" s="13" customFormat="1" ht="10.199999999999999">
      <c r="B143" s="157"/>
      <c r="D143" s="151" t="s">
        <v>187</v>
      </c>
      <c r="E143" s="158" t="s">
        <v>19</v>
      </c>
      <c r="F143" s="159" t="s">
        <v>2614</v>
      </c>
      <c r="H143" s="160">
        <v>2.8740000000000001</v>
      </c>
      <c r="I143" s="161"/>
      <c r="L143" s="157"/>
      <c r="M143" s="162"/>
      <c r="T143" s="163"/>
      <c r="AT143" s="158" t="s">
        <v>187</v>
      </c>
      <c r="AU143" s="158" t="s">
        <v>83</v>
      </c>
      <c r="AV143" s="13" t="s">
        <v>83</v>
      </c>
      <c r="AW143" s="13" t="s">
        <v>34</v>
      </c>
      <c r="AX143" s="13" t="s">
        <v>74</v>
      </c>
      <c r="AY143" s="158" t="s">
        <v>177</v>
      </c>
    </row>
    <row r="144" spans="2:65" s="13" customFormat="1" ht="10.199999999999999">
      <c r="B144" s="157"/>
      <c r="D144" s="151" t="s">
        <v>187</v>
      </c>
      <c r="E144" s="158" t="s">
        <v>19</v>
      </c>
      <c r="F144" s="159" t="s">
        <v>2615</v>
      </c>
      <c r="H144" s="160">
        <v>2.4860000000000002</v>
      </c>
      <c r="I144" s="161"/>
      <c r="L144" s="157"/>
      <c r="M144" s="162"/>
      <c r="T144" s="163"/>
      <c r="AT144" s="158" t="s">
        <v>187</v>
      </c>
      <c r="AU144" s="158" t="s">
        <v>83</v>
      </c>
      <c r="AV144" s="13" t="s">
        <v>83</v>
      </c>
      <c r="AW144" s="13" t="s">
        <v>34</v>
      </c>
      <c r="AX144" s="13" t="s">
        <v>74</v>
      </c>
      <c r="AY144" s="158" t="s">
        <v>177</v>
      </c>
    </row>
    <row r="145" spans="2:65" s="13" customFormat="1" ht="10.199999999999999">
      <c r="B145" s="157"/>
      <c r="D145" s="151" t="s">
        <v>187</v>
      </c>
      <c r="E145" s="158" t="s">
        <v>19</v>
      </c>
      <c r="F145" s="159" t="s">
        <v>2616</v>
      </c>
      <c r="H145" s="160">
        <v>6.75</v>
      </c>
      <c r="I145" s="161"/>
      <c r="L145" s="157"/>
      <c r="M145" s="162"/>
      <c r="T145" s="163"/>
      <c r="AT145" s="158" t="s">
        <v>187</v>
      </c>
      <c r="AU145" s="158" t="s">
        <v>83</v>
      </c>
      <c r="AV145" s="13" t="s">
        <v>83</v>
      </c>
      <c r="AW145" s="13" t="s">
        <v>34</v>
      </c>
      <c r="AX145" s="13" t="s">
        <v>74</v>
      </c>
      <c r="AY145" s="158" t="s">
        <v>177</v>
      </c>
    </row>
    <row r="146" spans="2:65" s="13" customFormat="1" ht="10.199999999999999">
      <c r="B146" s="157"/>
      <c r="D146" s="151" t="s">
        <v>187</v>
      </c>
      <c r="E146" s="158" t="s">
        <v>19</v>
      </c>
      <c r="F146" s="159" t="s">
        <v>2617</v>
      </c>
      <c r="H146" s="160">
        <v>2.67</v>
      </c>
      <c r="I146" s="161"/>
      <c r="L146" s="157"/>
      <c r="M146" s="162"/>
      <c r="T146" s="163"/>
      <c r="AT146" s="158" t="s">
        <v>187</v>
      </c>
      <c r="AU146" s="158" t="s">
        <v>83</v>
      </c>
      <c r="AV146" s="13" t="s">
        <v>83</v>
      </c>
      <c r="AW146" s="13" t="s">
        <v>34</v>
      </c>
      <c r="AX146" s="13" t="s">
        <v>74</v>
      </c>
      <c r="AY146" s="158" t="s">
        <v>177</v>
      </c>
    </row>
    <row r="147" spans="2:65" s="13" customFormat="1" ht="10.199999999999999">
      <c r="B147" s="157"/>
      <c r="D147" s="151" t="s">
        <v>187</v>
      </c>
      <c r="E147" s="158" t="s">
        <v>19</v>
      </c>
      <c r="F147" s="159" t="s">
        <v>2618</v>
      </c>
      <c r="H147" s="160">
        <v>10</v>
      </c>
      <c r="I147" s="161"/>
      <c r="L147" s="157"/>
      <c r="M147" s="162"/>
      <c r="T147" s="163"/>
      <c r="AT147" s="158" t="s">
        <v>187</v>
      </c>
      <c r="AU147" s="158" t="s">
        <v>83</v>
      </c>
      <c r="AV147" s="13" t="s">
        <v>83</v>
      </c>
      <c r="AW147" s="13" t="s">
        <v>34</v>
      </c>
      <c r="AX147" s="13" t="s">
        <v>74</v>
      </c>
      <c r="AY147" s="158" t="s">
        <v>177</v>
      </c>
    </row>
    <row r="148" spans="2:65" s="13" customFormat="1" ht="10.199999999999999">
      <c r="B148" s="157"/>
      <c r="D148" s="151" t="s">
        <v>187</v>
      </c>
      <c r="E148" s="158" t="s">
        <v>19</v>
      </c>
      <c r="F148" s="159" t="s">
        <v>2619</v>
      </c>
      <c r="H148" s="160">
        <v>7.1749999999999998</v>
      </c>
      <c r="I148" s="161"/>
      <c r="L148" s="157"/>
      <c r="M148" s="162"/>
      <c r="T148" s="163"/>
      <c r="AT148" s="158" t="s">
        <v>187</v>
      </c>
      <c r="AU148" s="158" t="s">
        <v>83</v>
      </c>
      <c r="AV148" s="13" t="s">
        <v>83</v>
      </c>
      <c r="AW148" s="13" t="s">
        <v>34</v>
      </c>
      <c r="AX148" s="13" t="s">
        <v>74</v>
      </c>
      <c r="AY148" s="158" t="s">
        <v>177</v>
      </c>
    </row>
    <row r="149" spans="2:65" s="14" customFormat="1" ht="10.199999999999999">
      <c r="B149" s="164"/>
      <c r="D149" s="151" t="s">
        <v>187</v>
      </c>
      <c r="E149" s="165" t="s">
        <v>19</v>
      </c>
      <c r="F149" s="166" t="s">
        <v>224</v>
      </c>
      <c r="H149" s="167">
        <v>31.955000000000002</v>
      </c>
      <c r="I149" s="168"/>
      <c r="L149" s="164"/>
      <c r="M149" s="169"/>
      <c r="T149" s="170"/>
      <c r="AT149" s="165" t="s">
        <v>187</v>
      </c>
      <c r="AU149" s="165" t="s">
        <v>83</v>
      </c>
      <c r="AV149" s="14" t="s">
        <v>183</v>
      </c>
      <c r="AW149" s="14" t="s">
        <v>34</v>
      </c>
      <c r="AX149" s="14" t="s">
        <v>81</v>
      </c>
      <c r="AY149" s="165" t="s">
        <v>177</v>
      </c>
    </row>
    <row r="150" spans="2:65" s="1" customFormat="1" ht="37.799999999999997" customHeight="1">
      <c r="B150" s="33"/>
      <c r="C150" s="133" t="s">
        <v>283</v>
      </c>
      <c r="D150" s="133" t="s">
        <v>179</v>
      </c>
      <c r="E150" s="134" t="s">
        <v>212</v>
      </c>
      <c r="F150" s="135" t="s">
        <v>213</v>
      </c>
      <c r="G150" s="136" t="s">
        <v>192</v>
      </c>
      <c r="H150" s="137">
        <v>16.954999999999998</v>
      </c>
      <c r="I150" s="138"/>
      <c r="J150" s="139">
        <f>ROUND(I150*H150,2)</f>
        <v>0</v>
      </c>
      <c r="K150" s="135" t="s">
        <v>182</v>
      </c>
      <c r="L150" s="33"/>
      <c r="M150" s="140" t="s">
        <v>19</v>
      </c>
      <c r="N150" s="141" t="s">
        <v>45</v>
      </c>
      <c r="P150" s="142">
        <f>O150*H150</f>
        <v>0</v>
      </c>
      <c r="Q150" s="142">
        <v>0</v>
      </c>
      <c r="R150" s="142">
        <f>Q150*H150</f>
        <v>0</v>
      </c>
      <c r="S150" s="142">
        <v>0</v>
      </c>
      <c r="T150" s="143">
        <f>S150*H150</f>
        <v>0</v>
      </c>
      <c r="AR150" s="144" t="s">
        <v>183</v>
      </c>
      <c r="AT150" s="144" t="s">
        <v>179</v>
      </c>
      <c r="AU150" s="144" t="s">
        <v>83</v>
      </c>
      <c r="AY150" s="18" t="s">
        <v>177</v>
      </c>
      <c r="BE150" s="145">
        <f>IF(N150="základní",J150,0)</f>
        <v>0</v>
      </c>
      <c r="BF150" s="145">
        <f>IF(N150="snížená",J150,0)</f>
        <v>0</v>
      </c>
      <c r="BG150" s="145">
        <f>IF(N150="zákl. přenesená",J150,0)</f>
        <v>0</v>
      </c>
      <c r="BH150" s="145">
        <f>IF(N150="sníž. přenesená",J150,0)</f>
        <v>0</v>
      </c>
      <c r="BI150" s="145">
        <f>IF(N150="nulová",J150,0)</f>
        <v>0</v>
      </c>
      <c r="BJ150" s="18" t="s">
        <v>81</v>
      </c>
      <c r="BK150" s="145">
        <f>ROUND(I150*H150,2)</f>
        <v>0</v>
      </c>
      <c r="BL150" s="18" t="s">
        <v>183</v>
      </c>
      <c r="BM150" s="144" t="s">
        <v>2653</v>
      </c>
    </row>
    <row r="151" spans="2:65" s="1" customFormat="1" ht="10.199999999999999">
      <c r="B151" s="33"/>
      <c r="D151" s="146" t="s">
        <v>185</v>
      </c>
      <c r="F151" s="147" t="s">
        <v>215</v>
      </c>
      <c r="I151" s="148"/>
      <c r="L151" s="33"/>
      <c r="M151" s="149"/>
      <c r="T151" s="54"/>
      <c r="AT151" s="18" t="s">
        <v>185</v>
      </c>
      <c r="AU151" s="18" t="s">
        <v>83</v>
      </c>
    </row>
    <row r="152" spans="2:65" s="13" customFormat="1" ht="10.199999999999999">
      <c r="B152" s="157"/>
      <c r="D152" s="151" t="s">
        <v>187</v>
      </c>
      <c r="E152" s="158" t="s">
        <v>19</v>
      </c>
      <c r="F152" s="159" t="s">
        <v>2654</v>
      </c>
      <c r="H152" s="160">
        <v>31.954999999999998</v>
      </c>
      <c r="I152" s="161"/>
      <c r="L152" s="157"/>
      <c r="M152" s="162"/>
      <c r="T152" s="163"/>
      <c r="AT152" s="158" t="s">
        <v>187</v>
      </c>
      <c r="AU152" s="158" t="s">
        <v>83</v>
      </c>
      <c r="AV152" s="13" t="s">
        <v>83</v>
      </c>
      <c r="AW152" s="13" t="s">
        <v>34</v>
      </c>
      <c r="AX152" s="13" t="s">
        <v>74</v>
      </c>
      <c r="AY152" s="158" t="s">
        <v>177</v>
      </c>
    </row>
    <row r="153" spans="2:65" s="13" customFormat="1" ht="10.199999999999999">
      <c r="B153" s="157"/>
      <c r="D153" s="151" t="s">
        <v>187</v>
      </c>
      <c r="E153" s="158" t="s">
        <v>19</v>
      </c>
      <c r="F153" s="159" t="s">
        <v>2655</v>
      </c>
      <c r="H153" s="160">
        <v>-15</v>
      </c>
      <c r="I153" s="161"/>
      <c r="L153" s="157"/>
      <c r="M153" s="162"/>
      <c r="T153" s="163"/>
      <c r="AT153" s="158" t="s">
        <v>187</v>
      </c>
      <c r="AU153" s="158" t="s">
        <v>83</v>
      </c>
      <c r="AV153" s="13" t="s">
        <v>83</v>
      </c>
      <c r="AW153" s="13" t="s">
        <v>34</v>
      </c>
      <c r="AX153" s="13" t="s">
        <v>74</v>
      </c>
      <c r="AY153" s="158" t="s">
        <v>177</v>
      </c>
    </row>
    <row r="154" spans="2:65" s="14" customFormat="1" ht="10.199999999999999">
      <c r="B154" s="164"/>
      <c r="D154" s="151" t="s">
        <v>187</v>
      </c>
      <c r="E154" s="165" t="s">
        <v>19</v>
      </c>
      <c r="F154" s="166" t="s">
        <v>224</v>
      </c>
      <c r="H154" s="167">
        <v>16.954999999999998</v>
      </c>
      <c r="I154" s="168"/>
      <c r="L154" s="164"/>
      <c r="M154" s="169"/>
      <c r="T154" s="170"/>
      <c r="AT154" s="165" t="s">
        <v>187</v>
      </c>
      <c r="AU154" s="165" t="s">
        <v>83</v>
      </c>
      <c r="AV154" s="14" t="s">
        <v>183</v>
      </c>
      <c r="AW154" s="14" t="s">
        <v>34</v>
      </c>
      <c r="AX154" s="14" t="s">
        <v>81</v>
      </c>
      <c r="AY154" s="165" t="s">
        <v>177</v>
      </c>
    </row>
    <row r="155" spans="2:65" s="1" customFormat="1" ht="24.15" customHeight="1">
      <c r="B155" s="33"/>
      <c r="C155" s="133" t="s">
        <v>291</v>
      </c>
      <c r="D155" s="133" t="s">
        <v>179</v>
      </c>
      <c r="E155" s="134" t="s">
        <v>217</v>
      </c>
      <c r="F155" s="135" t="s">
        <v>218</v>
      </c>
      <c r="G155" s="136" t="s">
        <v>192</v>
      </c>
      <c r="H155" s="137">
        <v>31.954999999999998</v>
      </c>
      <c r="I155" s="138"/>
      <c r="J155" s="139">
        <f>ROUND(I155*H155,2)</f>
        <v>0</v>
      </c>
      <c r="K155" s="135" t="s">
        <v>182</v>
      </c>
      <c r="L155" s="33"/>
      <c r="M155" s="140" t="s">
        <v>19</v>
      </c>
      <c r="N155" s="141" t="s">
        <v>45</v>
      </c>
      <c r="P155" s="142">
        <f>O155*H155</f>
        <v>0</v>
      </c>
      <c r="Q155" s="142">
        <v>0</v>
      </c>
      <c r="R155" s="142">
        <f>Q155*H155</f>
        <v>0</v>
      </c>
      <c r="S155" s="142">
        <v>0</v>
      </c>
      <c r="T155" s="143">
        <f>S155*H155</f>
        <v>0</v>
      </c>
      <c r="AR155" s="144" t="s">
        <v>183</v>
      </c>
      <c r="AT155" s="144" t="s">
        <v>179</v>
      </c>
      <c r="AU155" s="144" t="s">
        <v>83</v>
      </c>
      <c r="AY155" s="18" t="s">
        <v>177</v>
      </c>
      <c r="BE155" s="145">
        <f>IF(N155="základní",J155,0)</f>
        <v>0</v>
      </c>
      <c r="BF155" s="145">
        <f>IF(N155="snížená",J155,0)</f>
        <v>0</v>
      </c>
      <c r="BG155" s="145">
        <f>IF(N155="zákl. přenesená",J155,0)</f>
        <v>0</v>
      </c>
      <c r="BH155" s="145">
        <f>IF(N155="sníž. přenesená",J155,0)</f>
        <v>0</v>
      </c>
      <c r="BI155" s="145">
        <f>IF(N155="nulová",J155,0)</f>
        <v>0</v>
      </c>
      <c r="BJ155" s="18" t="s">
        <v>81</v>
      </c>
      <c r="BK155" s="145">
        <f>ROUND(I155*H155,2)</f>
        <v>0</v>
      </c>
      <c r="BL155" s="18" t="s">
        <v>183</v>
      </c>
      <c r="BM155" s="144" t="s">
        <v>2656</v>
      </c>
    </row>
    <row r="156" spans="2:65" s="1" customFormat="1" ht="10.199999999999999">
      <c r="B156" s="33"/>
      <c r="D156" s="146" t="s">
        <v>185</v>
      </c>
      <c r="F156" s="147" t="s">
        <v>220</v>
      </c>
      <c r="I156" s="148"/>
      <c r="L156" s="33"/>
      <c r="M156" s="149"/>
      <c r="T156" s="54"/>
      <c r="AT156" s="18" t="s">
        <v>185</v>
      </c>
      <c r="AU156" s="18" t="s">
        <v>83</v>
      </c>
    </row>
    <row r="157" spans="2:65" s="1" customFormat="1" ht="24.15" customHeight="1">
      <c r="B157" s="33"/>
      <c r="C157" s="133" t="s">
        <v>298</v>
      </c>
      <c r="D157" s="133" t="s">
        <v>179</v>
      </c>
      <c r="E157" s="134" t="s">
        <v>226</v>
      </c>
      <c r="F157" s="135" t="s">
        <v>227</v>
      </c>
      <c r="G157" s="136" t="s">
        <v>228</v>
      </c>
      <c r="H157" s="137">
        <v>33.909999999999997</v>
      </c>
      <c r="I157" s="138"/>
      <c r="J157" s="139">
        <f>ROUND(I157*H157,2)</f>
        <v>0</v>
      </c>
      <c r="K157" s="135" t="s">
        <v>182</v>
      </c>
      <c r="L157" s="33"/>
      <c r="M157" s="140" t="s">
        <v>19</v>
      </c>
      <c r="N157" s="141" t="s">
        <v>45</v>
      </c>
      <c r="P157" s="142">
        <f>O157*H157</f>
        <v>0</v>
      </c>
      <c r="Q157" s="142">
        <v>0</v>
      </c>
      <c r="R157" s="142">
        <f>Q157*H157</f>
        <v>0</v>
      </c>
      <c r="S157" s="142">
        <v>0</v>
      </c>
      <c r="T157" s="143">
        <f>S157*H157</f>
        <v>0</v>
      </c>
      <c r="AR157" s="144" t="s">
        <v>183</v>
      </c>
      <c r="AT157" s="144" t="s">
        <v>179</v>
      </c>
      <c r="AU157" s="144" t="s">
        <v>83</v>
      </c>
      <c r="AY157" s="18" t="s">
        <v>177</v>
      </c>
      <c r="BE157" s="145">
        <f>IF(N157="základní",J157,0)</f>
        <v>0</v>
      </c>
      <c r="BF157" s="145">
        <f>IF(N157="snížená",J157,0)</f>
        <v>0</v>
      </c>
      <c r="BG157" s="145">
        <f>IF(N157="zákl. přenesená",J157,0)</f>
        <v>0</v>
      </c>
      <c r="BH157" s="145">
        <f>IF(N157="sníž. přenesená",J157,0)</f>
        <v>0</v>
      </c>
      <c r="BI157" s="145">
        <f>IF(N157="nulová",J157,0)</f>
        <v>0</v>
      </c>
      <c r="BJ157" s="18" t="s">
        <v>81</v>
      </c>
      <c r="BK157" s="145">
        <f>ROUND(I157*H157,2)</f>
        <v>0</v>
      </c>
      <c r="BL157" s="18" t="s">
        <v>183</v>
      </c>
      <c r="BM157" s="144" t="s">
        <v>2657</v>
      </c>
    </row>
    <row r="158" spans="2:65" s="1" customFormat="1" ht="10.199999999999999">
      <c r="B158" s="33"/>
      <c r="D158" s="146" t="s">
        <v>185</v>
      </c>
      <c r="F158" s="147" t="s">
        <v>230</v>
      </c>
      <c r="I158" s="148"/>
      <c r="L158" s="33"/>
      <c r="M158" s="149"/>
      <c r="T158" s="54"/>
      <c r="AT158" s="18" t="s">
        <v>185</v>
      </c>
      <c r="AU158" s="18" t="s">
        <v>83</v>
      </c>
    </row>
    <row r="159" spans="2:65" s="13" customFormat="1" ht="10.199999999999999">
      <c r="B159" s="157"/>
      <c r="D159" s="151" t="s">
        <v>187</v>
      </c>
      <c r="E159" s="158" t="s">
        <v>19</v>
      </c>
      <c r="F159" s="159" t="s">
        <v>2658</v>
      </c>
      <c r="H159" s="160">
        <v>33.909999999999997</v>
      </c>
      <c r="I159" s="161"/>
      <c r="L159" s="157"/>
      <c r="M159" s="162"/>
      <c r="T159" s="163"/>
      <c r="AT159" s="158" t="s">
        <v>187</v>
      </c>
      <c r="AU159" s="158" t="s">
        <v>83</v>
      </c>
      <c r="AV159" s="13" t="s">
        <v>83</v>
      </c>
      <c r="AW159" s="13" t="s">
        <v>34</v>
      </c>
      <c r="AX159" s="13" t="s">
        <v>81</v>
      </c>
      <c r="AY159" s="158" t="s">
        <v>177</v>
      </c>
    </row>
    <row r="160" spans="2:65" s="1" customFormat="1" ht="24.15" customHeight="1">
      <c r="B160" s="33"/>
      <c r="C160" s="133" t="s">
        <v>305</v>
      </c>
      <c r="D160" s="133" t="s">
        <v>179</v>
      </c>
      <c r="E160" s="134" t="s">
        <v>2659</v>
      </c>
      <c r="F160" s="135" t="s">
        <v>2660</v>
      </c>
      <c r="G160" s="136" t="s">
        <v>192</v>
      </c>
      <c r="H160" s="137">
        <v>15</v>
      </c>
      <c r="I160" s="138"/>
      <c r="J160" s="139">
        <f>ROUND(I160*H160,2)</f>
        <v>0</v>
      </c>
      <c r="K160" s="135" t="s">
        <v>182</v>
      </c>
      <c r="L160" s="33"/>
      <c r="M160" s="140" t="s">
        <v>19</v>
      </c>
      <c r="N160" s="141" t="s">
        <v>45</v>
      </c>
      <c r="P160" s="142">
        <f>O160*H160</f>
        <v>0</v>
      </c>
      <c r="Q160" s="142">
        <v>0</v>
      </c>
      <c r="R160" s="142">
        <f>Q160*H160</f>
        <v>0</v>
      </c>
      <c r="S160" s="142">
        <v>0</v>
      </c>
      <c r="T160" s="143">
        <f>S160*H160</f>
        <v>0</v>
      </c>
      <c r="AR160" s="144" t="s">
        <v>183</v>
      </c>
      <c r="AT160" s="144" t="s">
        <v>179</v>
      </c>
      <c r="AU160" s="144" t="s">
        <v>83</v>
      </c>
      <c r="AY160" s="18" t="s">
        <v>177</v>
      </c>
      <c r="BE160" s="145">
        <f>IF(N160="základní",J160,0)</f>
        <v>0</v>
      </c>
      <c r="BF160" s="145">
        <f>IF(N160="snížená",J160,0)</f>
        <v>0</v>
      </c>
      <c r="BG160" s="145">
        <f>IF(N160="zákl. přenesená",J160,0)</f>
        <v>0</v>
      </c>
      <c r="BH160" s="145">
        <f>IF(N160="sníž. přenesená",J160,0)</f>
        <v>0</v>
      </c>
      <c r="BI160" s="145">
        <f>IF(N160="nulová",J160,0)</f>
        <v>0</v>
      </c>
      <c r="BJ160" s="18" t="s">
        <v>81</v>
      </c>
      <c r="BK160" s="145">
        <f>ROUND(I160*H160,2)</f>
        <v>0</v>
      </c>
      <c r="BL160" s="18" t="s">
        <v>183</v>
      </c>
      <c r="BM160" s="144" t="s">
        <v>2661</v>
      </c>
    </row>
    <row r="161" spans="2:65" s="1" customFormat="1" ht="10.199999999999999">
      <c r="B161" s="33"/>
      <c r="D161" s="146" t="s">
        <v>185</v>
      </c>
      <c r="F161" s="147" t="s">
        <v>2662</v>
      </c>
      <c r="I161" s="148"/>
      <c r="L161" s="33"/>
      <c r="M161" s="149"/>
      <c r="T161" s="54"/>
      <c r="AT161" s="18" t="s">
        <v>185</v>
      </c>
      <c r="AU161" s="18" t="s">
        <v>83</v>
      </c>
    </row>
    <row r="162" spans="2:65" s="12" customFormat="1" ht="10.199999999999999">
      <c r="B162" s="150"/>
      <c r="D162" s="151" t="s">
        <v>187</v>
      </c>
      <c r="E162" s="152" t="s">
        <v>19</v>
      </c>
      <c r="F162" s="153" t="s">
        <v>296</v>
      </c>
      <c r="H162" s="152" t="s">
        <v>19</v>
      </c>
      <c r="I162" s="154"/>
      <c r="L162" s="150"/>
      <c r="M162" s="155"/>
      <c r="T162" s="156"/>
      <c r="AT162" s="152" t="s">
        <v>187</v>
      </c>
      <c r="AU162" s="152" t="s">
        <v>83</v>
      </c>
      <c r="AV162" s="12" t="s">
        <v>81</v>
      </c>
      <c r="AW162" s="12" t="s">
        <v>34</v>
      </c>
      <c r="AX162" s="12" t="s">
        <v>74</v>
      </c>
      <c r="AY162" s="152" t="s">
        <v>177</v>
      </c>
    </row>
    <row r="163" spans="2:65" s="13" customFormat="1" ht="10.199999999999999">
      <c r="B163" s="157"/>
      <c r="D163" s="151" t="s">
        <v>187</v>
      </c>
      <c r="E163" s="158" t="s">
        <v>19</v>
      </c>
      <c r="F163" s="159" t="s">
        <v>271</v>
      </c>
      <c r="H163" s="160">
        <v>15</v>
      </c>
      <c r="I163" s="161"/>
      <c r="L163" s="157"/>
      <c r="M163" s="162"/>
      <c r="T163" s="163"/>
      <c r="AT163" s="158" t="s">
        <v>187</v>
      </c>
      <c r="AU163" s="158" t="s">
        <v>83</v>
      </c>
      <c r="AV163" s="13" t="s">
        <v>83</v>
      </c>
      <c r="AW163" s="13" t="s">
        <v>34</v>
      </c>
      <c r="AX163" s="13" t="s">
        <v>81</v>
      </c>
      <c r="AY163" s="158" t="s">
        <v>177</v>
      </c>
    </row>
    <row r="164" spans="2:65" s="1" customFormat="1" ht="24.15" customHeight="1">
      <c r="B164" s="33"/>
      <c r="C164" s="133" t="s">
        <v>7</v>
      </c>
      <c r="D164" s="133" t="s">
        <v>179</v>
      </c>
      <c r="E164" s="134" t="s">
        <v>2663</v>
      </c>
      <c r="F164" s="135" t="s">
        <v>2664</v>
      </c>
      <c r="G164" s="136" t="s">
        <v>119</v>
      </c>
      <c r="H164" s="137">
        <v>520</v>
      </c>
      <c r="I164" s="138"/>
      <c r="J164" s="139">
        <f>ROUND(I164*H164,2)</f>
        <v>0</v>
      </c>
      <c r="K164" s="135" t="s">
        <v>182</v>
      </c>
      <c r="L164" s="33"/>
      <c r="M164" s="140" t="s">
        <v>19</v>
      </c>
      <c r="N164" s="141" t="s">
        <v>45</v>
      </c>
      <c r="P164" s="142">
        <f>O164*H164</f>
        <v>0</v>
      </c>
      <c r="Q164" s="142">
        <v>0</v>
      </c>
      <c r="R164" s="142">
        <f>Q164*H164</f>
        <v>0</v>
      </c>
      <c r="S164" s="142">
        <v>0</v>
      </c>
      <c r="T164" s="143">
        <f>S164*H164</f>
        <v>0</v>
      </c>
      <c r="AR164" s="144" t="s">
        <v>183</v>
      </c>
      <c r="AT164" s="144" t="s">
        <v>179</v>
      </c>
      <c r="AU164" s="144" t="s">
        <v>83</v>
      </c>
      <c r="AY164" s="18" t="s">
        <v>177</v>
      </c>
      <c r="BE164" s="145">
        <f>IF(N164="základní",J164,0)</f>
        <v>0</v>
      </c>
      <c r="BF164" s="145">
        <f>IF(N164="snížená",J164,0)</f>
        <v>0</v>
      </c>
      <c r="BG164" s="145">
        <f>IF(N164="zákl. přenesená",J164,0)</f>
        <v>0</v>
      </c>
      <c r="BH164" s="145">
        <f>IF(N164="sníž. přenesená",J164,0)</f>
        <v>0</v>
      </c>
      <c r="BI164" s="145">
        <f>IF(N164="nulová",J164,0)</f>
        <v>0</v>
      </c>
      <c r="BJ164" s="18" t="s">
        <v>81</v>
      </c>
      <c r="BK164" s="145">
        <f>ROUND(I164*H164,2)</f>
        <v>0</v>
      </c>
      <c r="BL164" s="18" t="s">
        <v>183</v>
      </c>
      <c r="BM164" s="144" t="s">
        <v>2665</v>
      </c>
    </row>
    <row r="165" spans="2:65" s="1" customFormat="1" ht="10.199999999999999">
      <c r="B165" s="33"/>
      <c r="D165" s="146" t="s">
        <v>185</v>
      </c>
      <c r="F165" s="147" t="s">
        <v>2666</v>
      </c>
      <c r="I165" s="148"/>
      <c r="L165" s="33"/>
      <c r="M165" s="149"/>
      <c r="T165" s="54"/>
      <c r="AT165" s="18" t="s">
        <v>185</v>
      </c>
      <c r="AU165" s="18" t="s">
        <v>83</v>
      </c>
    </row>
    <row r="166" spans="2:65" s="12" customFormat="1" ht="10.199999999999999">
      <c r="B166" s="150"/>
      <c r="D166" s="151" t="s">
        <v>187</v>
      </c>
      <c r="E166" s="152" t="s">
        <v>19</v>
      </c>
      <c r="F166" s="153" t="s">
        <v>237</v>
      </c>
      <c r="H166" s="152" t="s">
        <v>19</v>
      </c>
      <c r="I166" s="154"/>
      <c r="L166" s="150"/>
      <c r="M166" s="155"/>
      <c r="T166" s="156"/>
      <c r="AT166" s="152" t="s">
        <v>187</v>
      </c>
      <c r="AU166" s="152" t="s">
        <v>83</v>
      </c>
      <c r="AV166" s="12" t="s">
        <v>81</v>
      </c>
      <c r="AW166" s="12" t="s">
        <v>34</v>
      </c>
      <c r="AX166" s="12" t="s">
        <v>74</v>
      </c>
      <c r="AY166" s="152" t="s">
        <v>177</v>
      </c>
    </row>
    <row r="167" spans="2:65" s="13" customFormat="1" ht="10.199999999999999">
      <c r="B167" s="157"/>
      <c r="D167" s="151" t="s">
        <v>187</v>
      </c>
      <c r="E167" s="158" t="s">
        <v>19</v>
      </c>
      <c r="F167" s="159" t="s">
        <v>2667</v>
      </c>
      <c r="H167" s="160">
        <v>520</v>
      </c>
      <c r="I167" s="161"/>
      <c r="L167" s="157"/>
      <c r="M167" s="162"/>
      <c r="T167" s="163"/>
      <c r="AT167" s="158" t="s">
        <v>187</v>
      </c>
      <c r="AU167" s="158" t="s">
        <v>83</v>
      </c>
      <c r="AV167" s="13" t="s">
        <v>83</v>
      </c>
      <c r="AW167" s="13" t="s">
        <v>34</v>
      </c>
      <c r="AX167" s="13" t="s">
        <v>81</v>
      </c>
      <c r="AY167" s="158" t="s">
        <v>177</v>
      </c>
    </row>
    <row r="168" spans="2:65" s="1" customFormat="1" ht="16.5" customHeight="1">
      <c r="B168" s="33"/>
      <c r="C168" s="178" t="s">
        <v>326</v>
      </c>
      <c r="D168" s="178" t="s">
        <v>327</v>
      </c>
      <c r="E168" s="179" t="s">
        <v>2668</v>
      </c>
      <c r="F168" s="180" t="s">
        <v>2669</v>
      </c>
      <c r="G168" s="181" t="s">
        <v>1617</v>
      </c>
      <c r="H168" s="182">
        <v>10.4</v>
      </c>
      <c r="I168" s="183"/>
      <c r="J168" s="184">
        <f>ROUND(I168*H168,2)</f>
        <v>0</v>
      </c>
      <c r="K168" s="180" t="s">
        <v>182</v>
      </c>
      <c r="L168" s="185"/>
      <c r="M168" s="186" t="s">
        <v>19</v>
      </c>
      <c r="N168" s="187" t="s">
        <v>45</v>
      </c>
      <c r="P168" s="142">
        <f>O168*H168</f>
        <v>0</v>
      </c>
      <c r="Q168" s="142">
        <v>1E-3</v>
      </c>
      <c r="R168" s="142">
        <f>Q168*H168</f>
        <v>1.0400000000000001E-2</v>
      </c>
      <c r="S168" s="142">
        <v>0</v>
      </c>
      <c r="T168" s="143">
        <f>S168*H168</f>
        <v>0</v>
      </c>
      <c r="AR168" s="144" t="s">
        <v>225</v>
      </c>
      <c r="AT168" s="144" t="s">
        <v>327</v>
      </c>
      <c r="AU168" s="144" t="s">
        <v>83</v>
      </c>
      <c r="AY168" s="18" t="s">
        <v>177</v>
      </c>
      <c r="BE168" s="145">
        <f>IF(N168="základní",J168,0)</f>
        <v>0</v>
      </c>
      <c r="BF168" s="145">
        <f>IF(N168="snížená",J168,0)</f>
        <v>0</v>
      </c>
      <c r="BG168" s="145">
        <f>IF(N168="zákl. přenesená",J168,0)</f>
        <v>0</v>
      </c>
      <c r="BH168" s="145">
        <f>IF(N168="sníž. přenesená",J168,0)</f>
        <v>0</v>
      </c>
      <c r="BI168" s="145">
        <f>IF(N168="nulová",J168,0)</f>
        <v>0</v>
      </c>
      <c r="BJ168" s="18" t="s">
        <v>81</v>
      </c>
      <c r="BK168" s="145">
        <f>ROUND(I168*H168,2)</f>
        <v>0</v>
      </c>
      <c r="BL168" s="18" t="s">
        <v>183</v>
      </c>
      <c r="BM168" s="144" t="s">
        <v>2670</v>
      </c>
    </row>
    <row r="169" spans="2:65" s="13" customFormat="1" ht="10.199999999999999">
      <c r="B169" s="157"/>
      <c r="D169" s="151" t="s">
        <v>187</v>
      </c>
      <c r="F169" s="159" t="s">
        <v>2671</v>
      </c>
      <c r="H169" s="160">
        <v>10.4</v>
      </c>
      <c r="I169" s="161"/>
      <c r="L169" s="157"/>
      <c r="M169" s="162"/>
      <c r="T169" s="163"/>
      <c r="AT169" s="158" t="s">
        <v>187</v>
      </c>
      <c r="AU169" s="158" t="s">
        <v>83</v>
      </c>
      <c r="AV169" s="13" t="s">
        <v>83</v>
      </c>
      <c r="AW169" s="13" t="s">
        <v>4</v>
      </c>
      <c r="AX169" s="13" t="s">
        <v>81</v>
      </c>
      <c r="AY169" s="158" t="s">
        <v>177</v>
      </c>
    </row>
    <row r="170" spans="2:65" s="1" customFormat="1" ht="24.15" customHeight="1">
      <c r="B170" s="33"/>
      <c r="C170" s="133" t="s">
        <v>332</v>
      </c>
      <c r="D170" s="133" t="s">
        <v>179</v>
      </c>
      <c r="E170" s="134" t="s">
        <v>2672</v>
      </c>
      <c r="F170" s="135" t="s">
        <v>2673</v>
      </c>
      <c r="G170" s="136" t="s">
        <v>119</v>
      </c>
      <c r="H170" s="137">
        <v>520</v>
      </c>
      <c r="I170" s="138"/>
      <c r="J170" s="139">
        <f>ROUND(I170*H170,2)</f>
        <v>0</v>
      </c>
      <c r="K170" s="135" t="s">
        <v>182</v>
      </c>
      <c r="L170" s="33"/>
      <c r="M170" s="140" t="s">
        <v>19</v>
      </c>
      <c r="N170" s="141" t="s">
        <v>45</v>
      </c>
      <c r="P170" s="142">
        <f>O170*H170</f>
        <v>0</v>
      </c>
      <c r="Q170" s="142">
        <v>0</v>
      </c>
      <c r="R170" s="142">
        <f>Q170*H170</f>
        <v>0</v>
      </c>
      <c r="S170" s="142">
        <v>0</v>
      </c>
      <c r="T170" s="143">
        <f>S170*H170</f>
        <v>0</v>
      </c>
      <c r="AR170" s="144" t="s">
        <v>183</v>
      </c>
      <c r="AT170" s="144" t="s">
        <v>179</v>
      </c>
      <c r="AU170" s="144" t="s">
        <v>83</v>
      </c>
      <c r="AY170" s="18" t="s">
        <v>177</v>
      </c>
      <c r="BE170" s="145">
        <f>IF(N170="základní",J170,0)</f>
        <v>0</v>
      </c>
      <c r="BF170" s="145">
        <f>IF(N170="snížená",J170,0)</f>
        <v>0</v>
      </c>
      <c r="BG170" s="145">
        <f>IF(N170="zákl. přenesená",J170,0)</f>
        <v>0</v>
      </c>
      <c r="BH170" s="145">
        <f>IF(N170="sníž. přenesená",J170,0)</f>
        <v>0</v>
      </c>
      <c r="BI170" s="145">
        <f>IF(N170="nulová",J170,0)</f>
        <v>0</v>
      </c>
      <c r="BJ170" s="18" t="s">
        <v>81</v>
      </c>
      <c r="BK170" s="145">
        <f>ROUND(I170*H170,2)</f>
        <v>0</v>
      </c>
      <c r="BL170" s="18" t="s">
        <v>183</v>
      </c>
      <c r="BM170" s="144" t="s">
        <v>2674</v>
      </c>
    </row>
    <row r="171" spans="2:65" s="1" customFormat="1" ht="10.199999999999999">
      <c r="B171" s="33"/>
      <c r="D171" s="146" t="s">
        <v>185</v>
      </c>
      <c r="F171" s="147" t="s">
        <v>2675</v>
      </c>
      <c r="I171" s="148"/>
      <c r="L171" s="33"/>
      <c r="M171" s="149"/>
      <c r="T171" s="54"/>
      <c r="AT171" s="18" t="s">
        <v>185</v>
      </c>
      <c r="AU171" s="18" t="s">
        <v>83</v>
      </c>
    </row>
    <row r="172" spans="2:65" s="1" customFormat="1" ht="16.5" customHeight="1">
      <c r="B172" s="33"/>
      <c r="C172" s="178" t="s">
        <v>337</v>
      </c>
      <c r="D172" s="178" t="s">
        <v>327</v>
      </c>
      <c r="E172" s="179" t="s">
        <v>2676</v>
      </c>
      <c r="F172" s="180" t="s">
        <v>2677</v>
      </c>
      <c r="G172" s="181" t="s">
        <v>1617</v>
      </c>
      <c r="H172" s="182">
        <v>10.4</v>
      </c>
      <c r="I172" s="183"/>
      <c r="J172" s="184">
        <f>ROUND(I172*H172,2)</f>
        <v>0</v>
      </c>
      <c r="K172" s="180" t="s">
        <v>182</v>
      </c>
      <c r="L172" s="185"/>
      <c r="M172" s="186" t="s">
        <v>19</v>
      </c>
      <c r="N172" s="187" t="s">
        <v>45</v>
      </c>
      <c r="P172" s="142">
        <f>O172*H172</f>
        <v>0</v>
      </c>
      <c r="Q172" s="142">
        <v>1E-3</v>
      </c>
      <c r="R172" s="142">
        <f>Q172*H172</f>
        <v>1.0400000000000001E-2</v>
      </c>
      <c r="S172" s="142">
        <v>0</v>
      </c>
      <c r="T172" s="143">
        <f>S172*H172</f>
        <v>0</v>
      </c>
      <c r="AR172" s="144" t="s">
        <v>225</v>
      </c>
      <c r="AT172" s="144" t="s">
        <v>327</v>
      </c>
      <c r="AU172" s="144" t="s">
        <v>83</v>
      </c>
      <c r="AY172" s="18" t="s">
        <v>177</v>
      </c>
      <c r="BE172" s="145">
        <f>IF(N172="základní",J172,0)</f>
        <v>0</v>
      </c>
      <c r="BF172" s="145">
        <f>IF(N172="snížená",J172,0)</f>
        <v>0</v>
      </c>
      <c r="BG172" s="145">
        <f>IF(N172="zákl. přenesená",J172,0)</f>
        <v>0</v>
      </c>
      <c r="BH172" s="145">
        <f>IF(N172="sníž. přenesená",J172,0)</f>
        <v>0</v>
      </c>
      <c r="BI172" s="145">
        <f>IF(N172="nulová",J172,0)</f>
        <v>0</v>
      </c>
      <c r="BJ172" s="18" t="s">
        <v>81</v>
      </c>
      <c r="BK172" s="145">
        <f>ROUND(I172*H172,2)</f>
        <v>0</v>
      </c>
      <c r="BL172" s="18" t="s">
        <v>183</v>
      </c>
      <c r="BM172" s="144" t="s">
        <v>2678</v>
      </c>
    </row>
    <row r="173" spans="2:65" s="13" customFormat="1" ht="10.199999999999999">
      <c r="B173" s="157"/>
      <c r="D173" s="151" t="s">
        <v>187</v>
      </c>
      <c r="F173" s="159" t="s">
        <v>2671</v>
      </c>
      <c r="H173" s="160">
        <v>10.4</v>
      </c>
      <c r="I173" s="161"/>
      <c r="L173" s="157"/>
      <c r="M173" s="162"/>
      <c r="T173" s="163"/>
      <c r="AT173" s="158" t="s">
        <v>187</v>
      </c>
      <c r="AU173" s="158" t="s">
        <v>83</v>
      </c>
      <c r="AV173" s="13" t="s">
        <v>83</v>
      </c>
      <c r="AW173" s="13" t="s">
        <v>4</v>
      </c>
      <c r="AX173" s="13" t="s">
        <v>81</v>
      </c>
      <c r="AY173" s="158" t="s">
        <v>177</v>
      </c>
    </row>
    <row r="174" spans="2:65" s="1" customFormat="1" ht="24.15" customHeight="1">
      <c r="B174" s="33"/>
      <c r="C174" s="133" t="s">
        <v>344</v>
      </c>
      <c r="D174" s="133" t="s">
        <v>179</v>
      </c>
      <c r="E174" s="134" t="s">
        <v>2679</v>
      </c>
      <c r="F174" s="135" t="s">
        <v>2680</v>
      </c>
      <c r="G174" s="136" t="s">
        <v>119</v>
      </c>
      <c r="H174" s="137">
        <v>520</v>
      </c>
      <c r="I174" s="138"/>
      <c r="J174" s="139">
        <f>ROUND(I174*H174,2)</f>
        <v>0</v>
      </c>
      <c r="K174" s="135" t="s">
        <v>182</v>
      </c>
      <c r="L174" s="33"/>
      <c r="M174" s="140" t="s">
        <v>19</v>
      </c>
      <c r="N174" s="141" t="s">
        <v>45</v>
      </c>
      <c r="P174" s="142">
        <f>O174*H174</f>
        <v>0</v>
      </c>
      <c r="Q174" s="142">
        <v>0</v>
      </c>
      <c r="R174" s="142">
        <f>Q174*H174</f>
        <v>0</v>
      </c>
      <c r="S174" s="142">
        <v>0</v>
      </c>
      <c r="T174" s="143">
        <f>S174*H174</f>
        <v>0</v>
      </c>
      <c r="AR174" s="144" t="s">
        <v>183</v>
      </c>
      <c r="AT174" s="144" t="s">
        <v>179</v>
      </c>
      <c r="AU174" s="144" t="s">
        <v>83</v>
      </c>
      <c r="AY174" s="18" t="s">
        <v>177</v>
      </c>
      <c r="BE174" s="145">
        <f>IF(N174="základní",J174,0)</f>
        <v>0</v>
      </c>
      <c r="BF174" s="145">
        <f>IF(N174="snížená",J174,0)</f>
        <v>0</v>
      </c>
      <c r="BG174" s="145">
        <f>IF(N174="zákl. přenesená",J174,0)</f>
        <v>0</v>
      </c>
      <c r="BH174" s="145">
        <f>IF(N174="sníž. přenesená",J174,0)</f>
        <v>0</v>
      </c>
      <c r="BI174" s="145">
        <f>IF(N174="nulová",J174,0)</f>
        <v>0</v>
      </c>
      <c r="BJ174" s="18" t="s">
        <v>81</v>
      </c>
      <c r="BK174" s="145">
        <f>ROUND(I174*H174,2)</f>
        <v>0</v>
      </c>
      <c r="BL174" s="18" t="s">
        <v>183</v>
      </c>
      <c r="BM174" s="144" t="s">
        <v>2681</v>
      </c>
    </row>
    <row r="175" spans="2:65" s="1" customFormat="1" ht="10.199999999999999">
      <c r="B175" s="33"/>
      <c r="D175" s="146" t="s">
        <v>185</v>
      </c>
      <c r="F175" s="147" t="s">
        <v>2682</v>
      </c>
      <c r="I175" s="148"/>
      <c r="L175" s="33"/>
      <c r="M175" s="149"/>
      <c r="T175" s="54"/>
      <c r="AT175" s="18" t="s">
        <v>185</v>
      </c>
      <c r="AU175" s="18" t="s">
        <v>83</v>
      </c>
    </row>
    <row r="176" spans="2:65" s="1" customFormat="1" ht="16.5" customHeight="1">
      <c r="B176" s="33"/>
      <c r="C176" s="133" t="s">
        <v>358</v>
      </c>
      <c r="D176" s="133" t="s">
        <v>179</v>
      </c>
      <c r="E176" s="134" t="s">
        <v>2683</v>
      </c>
      <c r="F176" s="135" t="s">
        <v>2684</v>
      </c>
      <c r="G176" s="136" t="s">
        <v>228</v>
      </c>
      <c r="H176" s="137">
        <v>0.26</v>
      </c>
      <c r="I176" s="138"/>
      <c r="J176" s="139">
        <f>ROUND(I176*H176,2)</f>
        <v>0</v>
      </c>
      <c r="K176" s="135" t="s">
        <v>182</v>
      </c>
      <c r="L176" s="33"/>
      <c r="M176" s="140" t="s">
        <v>19</v>
      </c>
      <c r="N176" s="141" t="s">
        <v>45</v>
      </c>
      <c r="P176" s="142">
        <f>O176*H176</f>
        <v>0</v>
      </c>
      <c r="Q176" s="142">
        <v>0</v>
      </c>
      <c r="R176" s="142">
        <f>Q176*H176</f>
        <v>0</v>
      </c>
      <c r="S176" s="142">
        <v>0</v>
      </c>
      <c r="T176" s="143">
        <f>S176*H176</f>
        <v>0</v>
      </c>
      <c r="AR176" s="144" t="s">
        <v>183</v>
      </c>
      <c r="AT176" s="144" t="s">
        <v>179</v>
      </c>
      <c r="AU176" s="144" t="s">
        <v>83</v>
      </c>
      <c r="AY176" s="18" t="s">
        <v>177</v>
      </c>
      <c r="BE176" s="145">
        <f>IF(N176="základní",J176,0)</f>
        <v>0</v>
      </c>
      <c r="BF176" s="145">
        <f>IF(N176="snížená",J176,0)</f>
        <v>0</v>
      </c>
      <c r="BG176" s="145">
        <f>IF(N176="zákl. přenesená",J176,0)</f>
        <v>0</v>
      </c>
      <c r="BH176" s="145">
        <f>IF(N176="sníž. přenesená",J176,0)</f>
        <v>0</v>
      </c>
      <c r="BI176" s="145">
        <f>IF(N176="nulová",J176,0)</f>
        <v>0</v>
      </c>
      <c r="BJ176" s="18" t="s">
        <v>81</v>
      </c>
      <c r="BK176" s="145">
        <f>ROUND(I176*H176,2)</f>
        <v>0</v>
      </c>
      <c r="BL176" s="18" t="s">
        <v>183</v>
      </c>
      <c r="BM176" s="144" t="s">
        <v>2685</v>
      </c>
    </row>
    <row r="177" spans="2:65" s="1" customFormat="1" ht="10.199999999999999">
      <c r="B177" s="33"/>
      <c r="D177" s="146" t="s">
        <v>185</v>
      </c>
      <c r="F177" s="147" t="s">
        <v>2686</v>
      </c>
      <c r="I177" s="148"/>
      <c r="L177" s="33"/>
      <c r="M177" s="149"/>
      <c r="T177" s="54"/>
      <c r="AT177" s="18" t="s">
        <v>185</v>
      </c>
      <c r="AU177" s="18" t="s">
        <v>83</v>
      </c>
    </row>
    <row r="178" spans="2:65" s="12" customFormat="1" ht="10.199999999999999">
      <c r="B178" s="150"/>
      <c r="D178" s="151" t="s">
        <v>187</v>
      </c>
      <c r="E178" s="152" t="s">
        <v>19</v>
      </c>
      <c r="F178" s="153" t="s">
        <v>2687</v>
      </c>
      <c r="H178" s="152" t="s">
        <v>19</v>
      </c>
      <c r="I178" s="154"/>
      <c r="L178" s="150"/>
      <c r="M178" s="155"/>
      <c r="T178" s="156"/>
      <c r="AT178" s="152" t="s">
        <v>187</v>
      </c>
      <c r="AU178" s="152" t="s">
        <v>83</v>
      </c>
      <c r="AV178" s="12" t="s">
        <v>81</v>
      </c>
      <c r="AW178" s="12" t="s">
        <v>34</v>
      </c>
      <c r="AX178" s="12" t="s">
        <v>74</v>
      </c>
      <c r="AY178" s="152" t="s">
        <v>177</v>
      </c>
    </row>
    <row r="179" spans="2:65" s="13" customFormat="1" ht="10.199999999999999">
      <c r="B179" s="157"/>
      <c r="D179" s="151" t="s">
        <v>187</v>
      </c>
      <c r="E179" s="158" t="s">
        <v>19</v>
      </c>
      <c r="F179" s="159" t="s">
        <v>2688</v>
      </c>
      <c r="H179" s="160">
        <v>520</v>
      </c>
      <c r="I179" s="161"/>
      <c r="L179" s="157"/>
      <c r="M179" s="162"/>
      <c r="T179" s="163"/>
      <c r="AT179" s="158" t="s">
        <v>187</v>
      </c>
      <c r="AU179" s="158" t="s">
        <v>83</v>
      </c>
      <c r="AV179" s="13" t="s">
        <v>83</v>
      </c>
      <c r="AW179" s="13" t="s">
        <v>34</v>
      </c>
      <c r="AX179" s="13" t="s">
        <v>81</v>
      </c>
      <c r="AY179" s="158" t="s">
        <v>177</v>
      </c>
    </row>
    <row r="180" spans="2:65" s="13" customFormat="1" ht="10.199999999999999">
      <c r="B180" s="157"/>
      <c r="D180" s="151" t="s">
        <v>187</v>
      </c>
      <c r="F180" s="159" t="s">
        <v>2689</v>
      </c>
      <c r="H180" s="160">
        <v>0.26</v>
      </c>
      <c r="I180" s="161"/>
      <c r="L180" s="157"/>
      <c r="M180" s="162"/>
      <c r="T180" s="163"/>
      <c r="AT180" s="158" t="s">
        <v>187</v>
      </c>
      <c r="AU180" s="158" t="s">
        <v>83</v>
      </c>
      <c r="AV180" s="13" t="s">
        <v>83</v>
      </c>
      <c r="AW180" s="13" t="s">
        <v>4</v>
      </c>
      <c r="AX180" s="13" t="s">
        <v>81</v>
      </c>
      <c r="AY180" s="158" t="s">
        <v>177</v>
      </c>
    </row>
    <row r="181" spans="2:65" s="1" customFormat="1" ht="16.5" customHeight="1">
      <c r="B181" s="33"/>
      <c r="C181" s="178" t="s">
        <v>366</v>
      </c>
      <c r="D181" s="178" t="s">
        <v>327</v>
      </c>
      <c r="E181" s="179" t="s">
        <v>2690</v>
      </c>
      <c r="F181" s="180" t="s">
        <v>2691</v>
      </c>
      <c r="G181" s="181" t="s">
        <v>1617</v>
      </c>
      <c r="H181" s="182">
        <v>260</v>
      </c>
      <c r="I181" s="183"/>
      <c r="J181" s="184">
        <f>ROUND(I181*H181,2)</f>
        <v>0</v>
      </c>
      <c r="K181" s="180" t="s">
        <v>182</v>
      </c>
      <c r="L181" s="185"/>
      <c r="M181" s="186" t="s">
        <v>19</v>
      </c>
      <c r="N181" s="187" t="s">
        <v>45</v>
      </c>
      <c r="P181" s="142">
        <f>O181*H181</f>
        <v>0</v>
      </c>
      <c r="Q181" s="142">
        <v>1E-3</v>
      </c>
      <c r="R181" s="142">
        <f>Q181*H181</f>
        <v>0.26</v>
      </c>
      <c r="S181" s="142">
        <v>0</v>
      </c>
      <c r="T181" s="143">
        <f>S181*H181</f>
        <v>0</v>
      </c>
      <c r="AR181" s="144" t="s">
        <v>225</v>
      </c>
      <c r="AT181" s="144" t="s">
        <v>327</v>
      </c>
      <c r="AU181" s="144" t="s">
        <v>83</v>
      </c>
      <c r="AY181" s="18" t="s">
        <v>177</v>
      </c>
      <c r="BE181" s="145">
        <f>IF(N181="základní",J181,0)</f>
        <v>0</v>
      </c>
      <c r="BF181" s="145">
        <f>IF(N181="snížená",J181,0)</f>
        <v>0</v>
      </c>
      <c r="BG181" s="145">
        <f>IF(N181="zákl. přenesená",J181,0)</f>
        <v>0</v>
      </c>
      <c r="BH181" s="145">
        <f>IF(N181="sníž. přenesená",J181,0)</f>
        <v>0</v>
      </c>
      <c r="BI181" s="145">
        <f>IF(N181="nulová",J181,0)</f>
        <v>0</v>
      </c>
      <c r="BJ181" s="18" t="s">
        <v>81</v>
      </c>
      <c r="BK181" s="145">
        <f>ROUND(I181*H181,2)</f>
        <v>0</v>
      </c>
      <c r="BL181" s="18" t="s">
        <v>183</v>
      </c>
      <c r="BM181" s="144" t="s">
        <v>2692</v>
      </c>
    </row>
    <row r="182" spans="2:65" s="13" customFormat="1" ht="10.199999999999999">
      <c r="B182" s="157"/>
      <c r="D182" s="151" t="s">
        <v>187</v>
      </c>
      <c r="E182" s="158" t="s">
        <v>19</v>
      </c>
      <c r="F182" s="159" t="s">
        <v>2693</v>
      </c>
      <c r="H182" s="160">
        <v>260</v>
      </c>
      <c r="I182" s="161"/>
      <c r="L182" s="157"/>
      <c r="M182" s="162"/>
      <c r="T182" s="163"/>
      <c r="AT182" s="158" t="s">
        <v>187</v>
      </c>
      <c r="AU182" s="158" t="s">
        <v>83</v>
      </c>
      <c r="AV182" s="13" t="s">
        <v>83</v>
      </c>
      <c r="AW182" s="13" t="s">
        <v>34</v>
      </c>
      <c r="AX182" s="13" t="s">
        <v>81</v>
      </c>
      <c r="AY182" s="158" t="s">
        <v>177</v>
      </c>
    </row>
    <row r="183" spans="2:65" s="1" customFormat="1" ht="16.5" customHeight="1">
      <c r="B183" s="33"/>
      <c r="C183" s="133" t="s">
        <v>375</v>
      </c>
      <c r="D183" s="133" t="s">
        <v>179</v>
      </c>
      <c r="E183" s="134" t="s">
        <v>2694</v>
      </c>
      <c r="F183" s="135" t="s">
        <v>2695</v>
      </c>
      <c r="G183" s="136" t="s">
        <v>198</v>
      </c>
      <c r="H183" s="137">
        <v>1</v>
      </c>
      <c r="I183" s="138"/>
      <c r="J183" s="139">
        <f>ROUND(I183*H183,2)</f>
        <v>0</v>
      </c>
      <c r="K183" s="135" t="s">
        <v>199</v>
      </c>
      <c r="L183" s="33"/>
      <c r="M183" s="140" t="s">
        <v>19</v>
      </c>
      <c r="N183" s="141" t="s">
        <v>45</v>
      </c>
      <c r="P183" s="142">
        <f>O183*H183</f>
        <v>0</v>
      </c>
      <c r="Q183" s="142">
        <v>0</v>
      </c>
      <c r="R183" s="142">
        <f>Q183*H183</f>
        <v>0</v>
      </c>
      <c r="S183" s="142">
        <v>0</v>
      </c>
      <c r="T183" s="143">
        <f>S183*H183</f>
        <v>0</v>
      </c>
      <c r="AR183" s="144" t="s">
        <v>183</v>
      </c>
      <c r="AT183" s="144" t="s">
        <v>179</v>
      </c>
      <c r="AU183" s="144" t="s">
        <v>83</v>
      </c>
      <c r="AY183" s="18" t="s">
        <v>177</v>
      </c>
      <c r="BE183" s="145">
        <f>IF(N183="základní",J183,0)</f>
        <v>0</v>
      </c>
      <c r="BF183" s="145">
        <f>IF(N183="snížená",J183,0)</f>
        <v>0</v>
      </c>
      <c r="BG183" s="145">
        <f>IF(N183="zákl. přenesená",J183,0)</f>
        <v>0</v>
      </c>
      <c r="BH183" s="145">
        <f>IF(N183="sníž. přenesená",J183,0)</f>
        <v>0</v>
      </c>
      <c r="BI183" s="145">
        <f>IF(N183="nulová",J183,0)</f>
        <v>0</v>
      </c>
      <c r="BJ183" s="18" t="s">
        <v>81</v>
      </c>
      <c r="BK183" s="145">
        <f>ROUND(I183*H183,2)</f>
        <v>0</v>
      </c>
      <c r="BL183" s="18" t="s">
        <v>183</v>
      </c>
      <c r="BM183" s="144" t="s">
        <v>2696</v>
      </c>
    </row>
    <row r="184" spans="2:65" s="11" customFormat="1" ht="22.8" customHeight="1">
      <c r="B184" s="121"/>
      <c r="D184" s="122" t="s">
        <v>73</v>
      </c>
      <c r="E184" s="131" t="s">
        <v>83</v>
      </c>
      <c r="F184" s="131" t="s">
        <v>239</v>
      </c>
      <c r="I184" s="124"/>
      <c r="J184" s="132">
        <f>BK184</f>
        <v>0</v>
      </c>
      <c r="L184" s="121"/>
      <c r="M184" s="126"/>
      <c r="P184" s="127">
        <f>SUM(P185:P237)</f>
        <v>0</v>
      </c>
      <c r="R184" s="127">
        <f>SUM(R185:R237)</f>
        <v>59.370644429999999</v>
      </c>
      <c r="T184" s="128">
        <f>SUM(T185:T237)</f>
        <v>0</v>
      </c>
      <c r="AR184" s="122" t="s">
        <v>81</v>
      </c>
      <c r="AT184" s="129" t="s">
        <v>73</v>
      </c>
      <c r="AU184" s="129" t="s">
        <v>81</v>
      </c>
      <c r="AY184" s="122" t="s">
        <v>177</v>
      </c>
      <c r="BK184" s="130">
        <f>SUM(BK185:BK237)</f>
        <v>0</v>
      </c>
    </row>
    <row r="185" spans="2:65" s="1" customFormat="1" ht="24.15" customHeight="1">
      <c r="B185" s="33"/>
      <c r="C185" s="133" t="s">
        <v>380</v>
      </c>
      <c r="D185" s="133" t="s">
        <v>179</v>
      </c>
      <c r="E185" s="134" t="s">
        <v>2697</v>
      </c>
      <c r="F185" s="135" t="s">
        <v>2698</v>
      </c>
      <c r="G185" s="136" t="s">
        <v>192</v>
      </c>
      <c r="H185" s="137">
        <v>0.26900000000000002</v>
      </c>
      <c r="I185" s="138"/>
      <c r="J185" s="139">
        <f>ROUND(I185*H185,2)</f>
        <v>0</v>
      </c>
      <c r="K185" s="135" t="s">
        <v>182</v>
      </c>
      <c r="L185" s="33"/>
      <c r="M185" s="140" t="s">
        <v>19</v>
      </c>
      <c r="N185" s="141" t="s">
        <v>45</v>
      </c>
      <c r="P185" s="142">
        <f>O185*H185</f>
        <v>0</v>
      </c>
      <c r="Q185" s="142">
        <v>0</v>
      </c>
      <c r="R185" s="142">
        <f>Q185*H185</f>
        <v>0</v>
      </c>
      <c r="S185" s="142">
        <v>0</v>
      </c>
      <c r="T185" s="143">
        <f>S185*H185</f>
        <v>0</v>
      </c>
      <c r="AR185" s="144" t="s">
        <v>183</v>
      </c>
      <c r="AT185" s="144" t="s">
        <v>179</v>
      </c>
      <c r="AU185" s="144" t="s">
        <v>83</v>
      </c>
      <c r="AY185" s="18" t="s">
        <v>177</v>
      </c>
      <c r="BE185" s="145">
        <f>IF(N185="základní",J185,0)</f>
        <v>0</v>
      </c>
      <c r="BF185" s="145">
        <f>IF(N185="snížená",J185,0)</f>
        <v>0</v>
      </c>
      <c r="BG185" s="145">
        <f>IF(N185="zákl. přenesená",J185,0)</f>
        <v>0</v>
      </c>
      <c r="BH185" s="145">
        <f>IF(N185="sníž. přenesená",J185,0)</f>
        <v>0</v>
      </c>
      <c r="BI185" s="145">
        <f>IF(N185="nulová",J185,0)</f>
        <v>0</v>
      </c>
      <c r="BJ185" s="18" t="s">
        <v>81</v>
      </c>
      <c r="BK185" s="145">
        <f>ROUND(I185*H185,2)</f>
        <v>0</v>
      </c>
      <c r="BL185" s="18" t="s">
        <v>183</v>
      </c>
      <c r="BM185" s="144" t="s">
        <v>2699</v>
      </c>
    </row>
    <row r="186" spans="2:65" s="1" customFormat="1" ht="10.199999999999999">
      <c r="B186" s="33"/>
      <c r="D186" s="146" t="s">
        <v>185</v>
      </c>
      <c r="F186" s="147" t="s">
        <v>2700</v>
      </c>
      <c r="I186" s="148"/>
      <c r="L186" s="33"/>
      <c r="M186" s="149"/>
      <c r="T186" s="54"/>
      <c r="AT186" s="18" t="s">
        <v>185</v>
      </c>
      <c r="AU186" s="18" t="s">
        <v>83</v>
      </c>
    </row>
    <row r="187" spans="2:65" s="12" customFormat="1" ht="10.199999999999999">
      <c r="B187" s="150"/>
      <c r="D187" s="151" t="s">
        <v>187</v>
      </c>
      <c r="E187" s="152" t="s">
        <v>19</v>
      </c>
      <c r="F187" s="153" t="s">
        <v>237</v>
      </c>
      <c r="H187" s="152" t="s">
        <v>19</v>
      </c>
      <c r="I187" s="154"/>
      <c r="L187" s="150"/>
      <c r="M187" s="155"/>
      <c r="T187" s="156"/>
      <c r="AT187" s="152" t="s">
        <v>187</v>
      </c>
      <c r="AU187" s="152" t="s">
        <v>83</v>
      </c>
      <c r="AV187" s="12" t="s">
        <v>81</v>
      </c>
      <c r="AW187" s="12" t="s">
        <v>34</v>
      </c>
      <c r="AX187" s="12" t="s">
        <v>74</v>
      </c>
      <c r="AY187" s="152" t="s">
        <v>177</v>
      </c>
    </row>
    <row r="188" spans="2:65" s="13" customFormat="1" ht="10.199999999999999">
      <c r="B188" s="157"/>
      <c r="D188" s="151" t="s">
        <v>187</v>
      </c>
      <c r="E188" s="158" t="s">
        <v>19</v>
      </c>
      <c r="F188" s="159" t="s">
        <v>2701</v>
      </c>
      <c r="H188" s="160">
        <v>0.26900000000000002</v>
      </c>
      <c r="I188" s="161"/>
      <c r="L188" s="157"/>
      <c r="M188" s="162"/>
      <c r="T188" s="163"/>
      <c r="AT188" s="158" t="s">
        <v>187</v>
      </c>
      <c r="AU188" s="158" t="s">
        <v>83</v>
      </c>
      <c r="AV188" s="13" t="s">
        <v>83</v>
      </c>
      <c r="AW188" s="13" t="s">
        <v>34</v>
      </c>
      <c r="AX188" s="13" t="s">
        <v>81</v>
      </c>
      <c r="AY188" s="158" t="s">
        <v>177</v>
      </c>
    </row>
    <row r="189" spans="2:65" s="1" customFormat="1" ht="24.15" customHeight="1">
      <c r="B189" s="33"/>
      <c r="C189" s="133" t="s">
        <v>386</v>
      </c>
      <c r="D189" s="133" t="s">
        <v>179</v>
      </c>
      <c r="E189" s="134" t="s">
        <v>2702</v>
      </c>
      <c r="F189" s="135" t="s">
        <v>2703</v>
      </c>
      <c r="G189" s="136" t="s">
        <v>192</v>
      </c>
      <c r="H189" s="137">
        <v>0.23799999999999999</v>
      </c>
      <c r="I189" s="138"/>
      <c r="J189" s="139">
        <f>ROUND(I189*H189,2)</f>
        <v>0</v>
      </c>
      <c r="K189" s="135" t="s">
        <v>182</v>
      </c>
      <c r="L189" s="33"/>
      <c r="M189" s="140" t="s">
        <v>19</v>
      </c>
      <c r="N189" s="141" t="s">
        <v>45</v>
      </c>
      <c r="P189" s="142">
        <f>O189*H189</f>
        <v>0</v>
      </c>
      <c r="Q189" s="142">
        <v>0</v>
      </c>
      <c r="R189" s="142">
        <f>Q189*H189</f>
        <v>0</v>
      </c>
      <c r="S189" s="142">
        <v>0</v>
      </c>
      <c r="T189" s="143">
        <f>S189*H189</f>
        <v>0</v>
      </c>
      <c r="AR189" s="144" t="s">
        <v>183</v>
      </c>
      <c r="AT189" s="144" t="s">
        <v>179</v>
      </c>
      <c r="AU189" s="144" t="s">
        <v>83</v>
      </c>
      <c r="AY189" s="18" t="s">
        <v>177</v>
      </c>
      <c r="BE189" s="145">
        <f>IF(N189="základní",J189,0)</f>
        <v>0</v>
      </c>
      <c r="BF189" s="145">
        <f>IF(N189="snížená",J189,0)</f>
        <v>0</v>
      </c>
      <c r="BG189" s="145">
        <f>IF(N189="zákl. přenesená",J189,0)</f>
        <v>0</v>
      </c>
      <c r="BH189" s="145">
        <f>IF(N189="sníž. přenesená",J189,0)</f>
        <v>0</v>
      </c>
      <c r="BI189" s="145">
        <f>IF(N189="nulová",J189,0)</f>
        <v>0</v>
      </c>
      <c r="BJ189" s="18" t="s">
        <v>81</v>
      </c>
      <c r="BK189" s="145">
        <f>ROUND(I189*H189,2)</f>
        <v>0</v>
      </c>
      <c r="BL189" s="18" t="s">
        <v>183</v>
      </c>
      <c r="BM189" s="144" t="s">
        <v>2704</v>
      </c>
    </row>
    <row r="190" spans="2:65" s="1" customFormat="1" ht="10.199999999999999">
      <c r="B190" s="33"/>
      <c r="D190" s="146" t="s">
        <v>185</v>
      </c>
      <c r="F190" s="147" t="s">
        <v>2705</v>
      </c>
      <c r="I190" s="148"/>
      <c r="L190" s="33"/>
      <c r="M190" s="149"/>
      <c r="T190" s="54"/>
      <c r="AT190" s="18" t="s">
        <v>185</v>
      </c>
      <c r="AU190" s="18" t="s">
        <v>83</v>
      </c>
    </row>
    <row r="191" spans="2:65" s="12" customFormat="1" ht="10.199999999999999">
      <c r="B191" s="150"/>
      <c r="D191" s="151" t="s">
        <v>187</v>
      </c>
      <c r="E191" s="152" t="s">
        <v>19</v>
      </c>
      <c r="F191" s="153" t="s">
        <v>237</v>
      </c>
      <c r="H191" s="152" t="s">
        <v>19</v>
      </c>
      <c r="I191" s="154"/>
      <c r="L191" s="150"/>
      <c r="M191" s="155"/>
      <c r="T191" s="156"/>
      <c r="AT191" s="152" t="s">
        <v>187</v>
      </c>
      <c r="AU191" s="152" t="s">
        <v>83</v>
      </c>
      <c r="AV191" s="12" t="s">
        <v>81</v>
      </c>
      <c r="AW191" s="12" t="s">
        <v>34</v>
      </c>
      <c r="AX191" s="12" t="s">
        <v>74</v>
      </c>
      <c r="AY191" s="152" t="s">
        <v>177</v>
      </c>
    </row>
    <row r="192" spans="2:65" s="13" customFormat="1" ht="10.199999999999999">
      <c r="B192" s="157"/>
      <c r="D192" s="151" t="s">
        <v>187</v>
      </c>
      <c r="E192" s="158" t="s">
        <v>19</v>
      </c>
      <c r="F192" s="159" t="s">
        <v>2706</v>
      </c>
      <c r="H192" s="160">
        <v>0.23799999999999999</v>
      </c>
      <c r="I192" s="161"/>
      <c r="L192" s="157"/>
      <c r="M192" s="162"/>
      <c r="T192" s="163"/>
      <c r="AT192" s="158" t="s">
        <v>187</v>
      </c>
      <c r="AU192" s="158" t="s">
        <v>83</v>
      </c>
      <c r="AV192" s="13" t="s">
        <v>83</v>
      </c>
      <c r="AW192" s="13" t="s">
        <v>34</v>
      </c>
      <c r="AX192" s="13" t="s">
        <v>81</v>
      </c>
      <c r="AY192" s="158" t="s">
        <v>177</v>
      </c>
    </row>
    <row r="193" spans="2:65" s="1" customFormat="1" ht="16.5" customHeight="1">
      <c r="B193" s="33"/>
      <c r="C193" s="133" t="s">
        <v>391</v>
      </c>
      <c r="D193" s="133" t="s">
        <v>179</v>
      </c>
      <c r="E193" s="134" t="s">
        <v>2707</v>
      </c>
      <c r="F193" s="135" t="s">
        <v>2708</v>
      </c>
      <c r="G193" s="136" t="s">
        <v>192</v>
      </c>
      <c r="H193" s="137">
        <v>0.127</v>
      </c>
      <c r="I193" s="138"/>
      <c r="J193" s="139">
        <f>ROUND(I193*H193,2)</f>
        <v>0</v>
      </c>
      <c r="K193" s="135" t="s">
        <v>182</v>
      </c>
      <c r="L193" s="33"/>
      <c r="M193" s="140" t="s">
        <v>19</v>
      </c>
      <c r="N193" s="141" t="s">
        <v>45</v>
      </c>
      <c r="P193" s="142">
        <f>O193*H193</f>
        <v>0</v>
      </c>
      <c r="Q193" s="142">
        <v>2.3010199999999998</v>
      </c>
      <c r="R193" s="142">
        <f>Q193*H193</f>
        <v>0.29222954000000001</v>
      </c>
      <c r="S193" s="142">
        <v>0</v>
      </c>
      <c r="T193" s="143">
        <f>S193*H193</f>
        <v>0</v>
      </c>
      <c r="AR193" s="144" t="s">
        <v>183</v>
      </c>
      <c r="AT193" s="144" t="s">
        <v>179</v>
      </c>
      <c r="AU193" s="144" t="s">
        <v>83</v>
      </c>
      <c r="AY193" s="18" t="s">
        <v>177</v>
      </c>
      <c r="BE193" s="145">
        <f>IF(N193="základní",J193,0)</f>
        <v>0</v>
      </c>
      <c r="BF193" s="145">
        <f>IF(N193="snížená",J193,0)</f>
        <v>0</v>
      </c>
      <c r="BG193" s="145">
        <f>IF(N193="zákl. přenesená",J193,0)</f>
        <v>0</v>
      </c>
      <c r="BH193" s="145">
        <f>IF(N193="sníž. přenesená",J193,0)</f>
        <v>0</v>
      </c>
      <c r="BI193" s="145">
        <f>IF(N193="nulová",J193,0)</f>
        <v>0</v>
      </c>
      <c r="BJ193" s="18" t="s">
        <v>81</v>
      </c>
      <c r="BK193" s="145">
        <f>ROUND(I193*H193,2)</f>
        <v>0</v>
      </c>
      <c r="BL193" s="18" t="s">
        <v>183</v>
      </c>
      <c r="BM193" s="144" t="s">
        <v>2709</v>
      </c>
    </row>
    <row r="194" spans="2:65" s="1" customFormat="1" ht="10.199999999999999">
      <c r="B194" s="33"/>
      <c r="D194" s="146" t="s">
        <v>185</v>
      </c>
      <c r="F194" s="147" t="s">
        <v>2710</v>
      </c>
      <c r="I194" s="148"/>
      <c r="L194" s="33"/>
      <c r="M194" s="149"/>
      <c r="T194" s="54"/>
      <c r="AT194" s="18" t="s">
        <v>185</v>
      </c>
      <c r="AU194" s="18" t="s">
        <v>83</v>
      </c>
    </row>
    <row r="195" spans="2:65" s="13" customFormat="1" ht="10.199999999999999">
      <c r="B195" s="157"/>
      <c r="D195" s="151" t="s">
        <v>187</v>
      </c>
      <c r="E195" s="158" t="s">
        <v>19</v>
      </c>
      <c r="F195" s="159" t="s">
        <v>2711</v>
      </c>
      <c r="H195" s="160">
        <v>0.127</v>
      </c>
      <c r="I195" s="161"/>
      <c r="L195" s="157"/>
      <c r="M195" s="162"/>
      <c r="T195" s="163"/>
      <c r="AT195" s="158" t="s">
        <v>187</v>
      </c>
      <c r="AU195" s="158" t="s">
        <v>83</v>
      </c>
      <c r="AV195" s="13" t="s">
        <v>83</v>
      </c>
      <c r="AW195" s="13" t="s">
        <v>34</v>
      </c>
      <c r="AX195" s="13" t="s">
        <v>81</v>
      </c>
      <c r="AY195" s="158" t="s">
        <v>177</v>
      </c>
    </row>
    <row r="196" spans="2:65" s="1" customFormat="1" ht="33" customHeight="1">
      <c r="B196" s="33"/>
      <c r="C196" s="133" t="s">
        <v>406</v>
      </c>
      <c r="D196" s="133" t="s">
        <v>179</v>
      </c>
      <c r="E196" s="134" t="s">
        <v>2712</v>
      </c>
      <c r="F196" s="135" t="s">
        <v>2713</v>
      </c>
      <c r="G196" s="136" t="s">
        <v>347</v>
      </c>
      <c r="H196" s="137">
        <v>20.03</v>
      </c>
      <c r="I196" s="138"/>
      <c r="J196" s="139">
        <f>ROUND(I196*H196,2)</f>
        <v>0</v>
      </c>
      <c r="K196" s="135" t="s">
        <v>182</v>
      </c>
      <c r="L196" s="33"/>
      <c r="M196" s="140" t="s">
        <v>19</v>
      </c>
      <c r="N196" s="141" t="s">
        <v>45</v>
      </c>
      <c r="P196" s="142">
        <f>O196*H196</f>
        <v>0</v>
      </c>
      <c r="Q196" s="142">
        <v>0.20469000000000001</v>
      </c>
      <c r="R196" s="142">
        <f>Q196*H196</f>
        <v>4.0999407000000003</v>
      </c>
      <c r="S196" s="142">
        <v>0</v>
      </c>
      <c r="T196" s="143">
        <f>S196*H196</f>
        <v>0</v>
      </c>
      <c r="AR196" s="144" t="s">
        <v>183</v>
      </c>
      <c r="AT196" s="144" t="s">
        <v>179</v>
      </c>
      <c r="AU196" s="144" t="s">
        <v>83</v>
      </c>
      <c r="AY196" s="18" t="s">
        <v>177</v>
      </c>
      <c r="BE196" s="145">
        <f>IF(N196="základní",J196,0)</f>
        <v>0</v>
      </c>
      <c r="BF196" s="145">
        <f>IF(N196="snížená",J196,0)</f>
        <v>0</v>
      </c>
      <c r="BG196" s="145">
        <f>IF(N196="zákl. přenesená",J196,0)</f>
        <v>0</v>
      </c>
      <c r="BH196" s="145">
        <f>IF(N196="sníž. přenesená",J196,0)</f>
        <v>0</v>
      </c>
      <c r="BI196" s="145">
        <f>IF(N196="nulová",J196,0)</f>
        <v>0</v>
      </c>
      <c r="BJ196" s="18" t="s">
        <v>81</v>
      </c>
      <c r="BK196" s="145">
        <f>ROUND(I196*H196,2)</f>
        <v>0</v>
      </c>
      <c r="BL196" s="18" t="s">
        <v>183</v>
      </c>
      <c r="BM196" s="144" t="s">
        <v>2714</v>
      </c>
    </row>
    <row r="197" spans="2:65" s="1" customFormat="1" ht="10.199999999999999">
      <c r="B197" s="33"/>
      <c r="D197" s="146" t="s">
        <v>185</v>
      </c>
      <c r="F197" s="147" t="s">
        <v>2715</v>
      </c>
      <c r="I197" s="148"/>
      <c r="L197" s="33"/>
      <c r="M197" s="149"/>
      <c r="T197" s="54"/>
      <c r="AT197" s="18" t="s">
        <v>185</v>
      </c>
      <c r="AU197" s="18" t="s">
        <v>83</v>
      </c>
    </row>
    <row r="198" spans="2:65" s="13" customFormat="1" ht="10.199999999999999">
      <c r="B198" s="157"/>
      <c r="D198" s="151" t="s">
        <v>187</v>
      </c>
      <c r="E198" s="158" t="s">
        <v>19</v>
      </c>
      <c r="F198" s="159" t="s">
        <v>2716</v>
      </c>
      <c r="H198" s="160">
        <v>9.98</v>
      </c>
      <c r="I198" s="161"/>
      <c r="L198" s="157"/>
      <c r="M198" s="162"/>
      <c r="T198" s="163"/>
      <c r="AT198" s="158" t="s">
        <v>187</v>
      </c>
      <c r="AU198" s="158" t="s">
        <v>83</v>
      </c>
      <c r="AV198" s="13" t="s">
        <v>83</v>
      </c>
      <c r="AW198" s="13" t="s">
        <v>34</v>
      </c>
      <c r="AX198" s="13" t="s">
        <v>74</v>
      </c>
      <c r="AY198" s="158" t="s">
        <v>177</v>
      </c>
    </row>
    <row r="199" spans="2:65" s="13" customFormat="1" ht="10.199999999999999">
      <c r="B199" s="157"/>
      <c r="D199" s="151" t="s">
        <v>187</v>
      </c>
      <c r="E199" s="158" t="s">
        <v>19</v>
      </c>
      <c r="F199" s="159" t="s">
        <v>2717</v>
      </c>
      <c r="H199" s="160">
        <v>10.050000000000001</v>
      </c>
      <c r="I199" s="161"/>
      <c r="L199" s="157"/>
      <c r="M199" s="162"/>
      <c r="T199" s="163"/>
      <c r="AT199" s="158" t="s">
        <v>187</v>
      </c>
      <c r="AU199" s="158" t="s">
        <v>83</v>
      </c>
      <c r="AV199" s="13" t="s">
        <v>83</v>
      </c>
      <c r="AW199" s="13" t="s">
        <v>34</v>
      </c>
      <c r="AX199" s="13" t="s">
        <v>74</v>
      </c>
      <c r="AY199" s="158" t="s">
        <v>177</v>
      </c>
    </row>
    <row r="200" spans="2:65" s="14" customFormat="1" ht="10.199999999999999">
      <c r="B200" s="164"/>
      <c r="D200" s="151" t="s">
        <v>187</v>
      </c>
      <c r="E200" s="165" t="s">
        <v>19</v>
      </c>
      <c r="F200" s="166" t="s">
        <v>224</v>
      </c>
      <c r="H200" s="167">
        <v>20.03</v>
      </c>
      <c r="I200" s="168"/>
      <c r="L200" s="164"/>
      <c r="M200" s="169"/>
      <c r="T200" s="170"/>
      <c r="AT200" s="165" t="s">
        <v>187</v>
      </c>
      <c r="AU200" s="165" t="s">
        <v>83</v>
      </c>
      <c r="AV200" s="14" t="s">
        <v>183</v>
      </c>
      <c r="AW200" s="14" t="s">
        <v>34</v>
      </c>
      <c r="AX200" s="14" t="s">
        <v>81</v>
      </c>
      <c r="AY200" s="165" t="s">
        <v>177</v>
      </c>
    </row>
    <row r="201" spans="2:65" s="1" customFormat="1" ht="16.5" customHeight="1">
      <c r="B201" s="33"/>
      <c r="C201" s="133" t="s">
        <v>415</v>
      </c>
      <c r="D201" s="133" t="s">
        <v>179</v>
      </c>
      <c r="E201" s="134" t="s">
        <v>2718</v>
      </c>
      <c r="F201" s="135" t="s">
        <v>2719</v>
      </c>
      <c r="G201" s="136" t="s">
        <v>347</v>
      </c>
      <c r="H201" s="137">
        <v>6.34</v>
      </c>
      <c r="I201" s="138"/>
      <c r="J201" s="139">
        <f>ROUND(I201*H201,2)</f>
        <v>0</v>
      </c>
      <c r="K201" s="135" t="s">
        <v>182</v>
      </c>
      <c r="L201" s="33"/>
      <c r="M201" s="140" t="s">
        <v>19</v>
      </c>
      <c r="N201" s="141" t="s">
        <v>45</v>
      </c>
      <c r="P201" s="142">
        <f>O201*H201</f>
        <v>0</v>
      </c>
      <c r="Q201" s="142">
        <v>4.8999999999999998E-4</v>
      </c>
      <c r="R201" s="142">
        <f>Q201*H201</f>
        <v>3.1065999999999997E-3</v>
      </c>
      <c r="S201" s="142">
        <v>0</v>
      </c>
      <c r="T201" s="143">
        <f>S201*H201</f>
        <v>0</v>
      </c>
      <c r="AR201" s="144" t="s">
        <v>183</v>
      </c>
      <c r="AT201" s="144" t="s">
        <v>179</v>
      </c>
      <c r="AU201" s="144" t="s">
        <v>83</v>
      </c>
      <c r="AY201" s="18" t="s">
        <v>177</v>
      </c>
      <c r="BE201" s="145">
        <f>IF(N201="základní",J201,0)</f>
        <v>0</v>
      </c>
      <c r="BF201" s="145">
        <f>IF(N201="snížená",J201,0)</f>
        <v>0</v>
      </c>
      <c r="BG201" s="145">
        <f>IF(N201="zákl. přenesená",J201,0)</f>
        <v>0</v>
      </c>
      <c r="BH201" s="145">
        <f>IF(N201="sníž. přenesená",J201,0)</f>
        <v>0</v>
      </c>
      <c r="BI201" s="145">
        <f>IF(N201="nulová",J201,0)</f>
        <v>0</v>
      </c>
      <c r="BJ201" s="18" t="s">
        <v>81</v>
      </c>
      <c r="BK201" s="145">
        <f>ROUND(I201*H201,2)</f>
        <v>0</v>
      </c>
      <c r="BL201" s="18" t="s">
        <v>183</v>
      </c>
      <c r="BM201" s="144" t="s">
        <v>2720</v>
      </c>
    </row>
    <row r="202" spans="2:65" s="1" customFormat="1" ht="10.199999999999999">
      <c r="B202" s="33"/>
      <c r="D202" s="146" t="s">
        <v>185</v>
      </c>
      <c r="F202" s="147" t="s">
        <v>2721</v>
      </c>
      <c r="I202" s="148"/>
      <c r="L202" s="33"/>
      <c r="M202" s="149"/>
      <c r="T202" s="54"/>
      <c r="AT202" s="18" t="s">
        <v>185</v>
      </c>
      <c r="AU202" s="18" t="s">
        <v>83</v>
      </c>
    </row>
    <row r="203" spans="2:65" s="13" customFormat="1" ht="10.199999999999999">
      <c r="B203" s="157"/>
      <c r="D203" s="151" t="s">
        <v>187</v>
      </c>
      <c r="E203" s="158" t="s">
        <v>19</v>
      </c>
      <c r="F203" s="159" t="s">
        <v>2722</v>
      </c>
      <c r="H203" s="160">
        <v>2.54</v>
      </c>
      <c r="I203" s="161"/>
      <c r="L203" s="157"/>
      <c r="M203" s="162"/>
      <c r="T203" s="163"/>
      <c r="AT203" s="158" t="s">
        <v>187</v>
      </c>
      <c r="AU203" s="158" t="s">
        <v>83</v>
      </c>
      <c r="AV203" s="13" t="s">
        <v>83</v>
      </c>
      <c r="AW203" s="13" t="s">
        <v>34</v>
      </c>
      <c r="AX203" s="13" t="s">
        <v>74</v>
      </c>
      <c r="AY203" s="158" t="s">
        <v>177</v>
      </c>
    </row>
    <row r="204" spans="2:65" s="13" customFormat="1" ht="10.199999999999999">
      <c r="B204" s="157"/>
      <c r="D204" s="151" t="s">
        <v>187</v>
      </c>
      <c r="E204" s="158" t="s">
        <v>19</v>
      </c>
      <c r="F204" s="159" t="s">
        <v>2723</v>
      </c>
      <c r="H204" s="160">
        <v>3.8</v>
      </c>
      <c r="I204" s="161"/>
      <c r="L204" s="157"/>
      <c r="M204" s="162"/>
      <c r="T204" s="163"/>
      <c r="AT204" s="158" t="s">
        <v>187</v>
      </c>
      <c r="AU204" s="158" t="s">
        <v>83</v>
      </c>
      <c r="AV204" s="13" t="s">
        <v>83</v>
      </c>
      <c r="AW204" s="13" t="s">
        <v>34</v>
      </c>
      <c r="AX204" s="13" t="s">
        <v>74</v>
      </c>
      <c r="AY204" s="158" t="s">
        <v>177</v>
      </c>
    </row>
    <row r="205" spans="2:65" s="14" customFormat="1" ht="10.199999999999999">
      <c r="B205" s="164"/>
      <c r="D205" s="151" t="s">
        <v>187</v>
      </c>
      <c r="E205" s="165" t="s">
        <v>19</v>
      </c>
      <c r="F205" s="166" t="s">
        <v>224</v>
      </c>
      <c r="H205" s="167">
        <v>6.34</v>
      </c>
      <c r="I205" s="168"/>
      <c r="L205" s="164"/>
      <c r="M205" s="169"/>
      <c r="T205" s="170"/>
      <c r="AT205" s="165" t="s">
        <v>187</v>
      </c>
      <c r="AU205" s="165" t="s">
        <v>83</v>
      </c>
      <c r="AV205" s="14" t="s">
        <v>183</v>
      </c>
      <c r="AW205" s="14" t="s">
        <v>34</v>
      </c>
      <c r="AX205" s="14" t="s">
        <v>81</v>
      </c>
      <c r="AY205" s="165" t="s">
        <v>177</v>
      </c>
    </row>
    <row r="206" spans="2:65" s="1" customFormat="1" ht="21.75" customHeight="1">
      <c r="B206" s="33"/>
      <c r="C206" s="133" t="s">
        <v>420</v>
      </c>
      <c r="D206" s="133" t="s">
        <v>179</v>
      </c>
      <c r="E206" s="134" t="s">
        <v>2724</v>
      </c>
      <c r="F206" s="135" t="s">
        <v>2725</v>
      </c>
      <c r="G206" s="136" t="s">
        <v>192</v>
      </c>
      <c r="H206" s="137">
        <v>15.457000000000001</v>
      </c>
      <c r="I206" s="138"/>
      <c r="J206" s="139">
        <f>ROUND(I206*H206,2)</f>
        <v>0</v>
      </c>
      <c r="K206" s="135" t="s">
        <v>182</v>
      </c>
      <c r="L206" s="33"/>
      <c r="M206" s="140" t="s">
        <v>19</v>
      </c>
      <c r="N206" s="141" t="s">
        <v>45</v>
      </c>
      <c r="P206" s="142">
        <f>O206*H206</f>
        <v>0</v>
      </c>
      <c r="Q206" s="142">
        <v>2.3010199999999998</v>
      </c>
      <c r="R206" s="142">
        <f>Q206*H206</f>
        <v>35.566866140000002</v>
      </c>
      <c r="S206" s="142">
        <v>0</v>
      </c>
      <c r="T206" s="143">
        <f>S206*H206</f>
        <v>0</v>
      </c>
      <c r="AR206" s="144" t="s">
        <v>183</v>
      </c>
      <c r="AT206" s="144" t="s">
        <v>179</v>
      </c>
      <c r="AU206" s="144" t="s">
        <v>83</v>
      </c>
      <c r="AY206" s="18" t="s">
        <v>177</v>
      </c>
      <c r="BE206" s="145">
        <f>IF(N206="základní",J206,0)</f>
        <v>0</v>
      </c>
      <c r="BF206" s="145">
        <f>IF(N206="snížená",J206,0)</f>
        <v>0</v>
      </c>
      <c r="BG206" s="145">
        <f>IF(N206="zákl. přenesená",J206,0)</f>
        <v>0</v>
      </c>
      <c r="BH206" s="145">
        <f>IF(N206="sníž. přenesená",J206,0)</f>
        <v>0</v>
      </c>
      <c r="BI206" s="145">
        <f>IF(N206="nulová",J206,0)</f>
        <v>0</v>
      </c>
      <c r="BJ206" s="18" t="s">
        <v>81</v>
      </c>
      <c r="BK206" s="145">
        <f>ROUND(I206*H206,2)</f>
        <v>0</v>
      </c>
      <c r="BL206" s="18" t="s">
        <v>183</v>
      </c>
      <c r="BM206" s="144" t="s">
        <v>2726</v>
      </c>
    </row>
    <row r="207" spans="2:65" s="1" customFormat="1" ht="10.199999999999999">
      <c r="B207" s="33"/>
      <c r="D207" s="146" t="s">
        <v>185</v>
      </c>
      <c r="F207" s="147" t="s">
        <v>2727</v>
      </c>
      <c r="I207" s="148"/>
      <c r="L207" s="33"/>
      <c r="M207" s="149"/>
      <c r="T207" s="54"/>
      <c r="AT207" s="18" t="s">
        <v>185</v>
      </c>
      <c r="AU207" s="18" t="s">
        <v>83</v>
      </c>
    </row>
    <row r="208" spans="2:65" s="13" customFormat="1" ht="10.199999999999999">
      <c r="B208" s="157"/>
      <c r="D208" s="151" t="s">
        <v>187</v>
      </c>
      <c r="E208" s="158" t="s">
        <v>19</v>
      </c>
      <c r="F208" s="159" t="s">
        <v>2728</v>
      </c>
      <c r="H208" s="160">
        <v>1.976</v>
      </c>
      <c r="I208" s="161"/>
      <c r="L208" s="157"/>
      <c r="M208" s="162"/>
      <c r="T208" s="163"/>
      <c r="AT208" s="158" t="s">
        <v>187</v>
      </c>
      <c r="AU208" s="158" t="s">
        <v>83</v>
      </c>
      <c r="AV208" s="13" t="s">
        <v>83</v>
      </c>
      <c r="AW208" s="13" t="s">
        <v>34</v>
      </c>
      <c r="AX208" s="13" t="s">
        <v>74</v>
      </c>
      <c r="AY208" s="158" t="s">
        <v>177</v>
      </c>
    </row>
    <row r="209" spans="2:65" s="13" customFormat="1" ht="10.199999999999999">
      <c r="B209" s="157"/>
      <c r="D209" s="151" t="s">
        <v>187</v>
      </c>
      <c r="E209" s="158" t="s">
        <v>19</v>
      </c>
      <c r="F209" s="159" t="s">
        <v>2729</v>
      </c>
      <c r="H209" s="160">
        <v>1.409</v>
      </c>
      <c r="I209" s="161"/>
      <c r="L209" s="157"/>
      <c r="M209" s="162"/>
      <c r="T209" s="163"/>
      <c r="AT209" s="158" t="s">
        <v>187</v>
      </c>
      <c r="AU209" s="158" t="s">
        <v>83</v>
      </c>
      <c r="AV209" s="13" t="s">
        <v>83</v>
      </c>
      <c r="AW209" s="13" t="s">
        <v>34</v>
      </c>
      <c r="AX209" s="13" t="s">
        <v>74</v>
      </c>
      <c r="AY209" s="158" t="s">
        <v>177</v>
      </c>
    </row>
    <row r="210" spans="2:65" s="13" customFormat="1" ht="10.199999999999999">
      <c r="B210" s="157"/>
      <c r="D210" s="151" t="s">
        <v>187</v>
      </c>
      <c r="E210" s="158" t="s">
        <v>19</v>
      </c>
      <c r="F210" s="159" t="s">
        <v>2730</v>
      </c>
      <c r="H210" s="160">
        <v>4.125</v>
      </c>
      <c r="I210" s="161"/>
      <c r="L210" s="157"/>
      <c r="M210" s="162"/>
      <c r="T210" s="163"/>
      <c r="AT210" s="158" t="s">
        <v>187</v>
      </c>
      <c r="AU210" s="158" t="s">
        <v>83</v>
      </c>
      <c r="AV210" s="13" t="s">
        <v>83</v>
      </c>
      <c r="AW210" s="13" t="s">
        <v>34</v>
      </c>
      <c r="AX210" s="13" t="s">
        <v>74</v>
      </c>
      <c r="AY210" s="158" t="s">
        <v>177</v>
      </c>
    </row>
    <row r="211" spans="2:65" s="13" customFormat="1" ht="10.199999999999999">
      <c r="B211" s="157"/>
      <c r="D211" s="151" t="s">
        <v>187</v>
      </c>
      <c r="E211" s="158" t="s">
        <v>19</v>
      </c>
      <c r="F211" s="159" t="s">
        <v>2731</v>
      </c>
      <c r="H211" s="160">
        <v>1.855</v>
      </c>
      <c r="I211" s="161"/>
      <c r="L211" s="157"/>
      <c r="M211" s="162"/>
      <c r="T211" s="163"/>
      <c r="AT211" s="158" t="s">
        <v>187</v>
      </c>
      <c r="AU211" s="158" t="s">
        <v>83</v>
      </c>
      <c r="AV211" s="13" t="s">
        <v>83</v>
      </c>
      <c r="AW211" s="13" t="s">
        <v>34</v>
      </c>
      <c r="AX211" s="13" t="s">
        <v>74</v>
      </c>
      <c r="AY211" s="158" t="s">
        <v>177</v>
      </c>
    </row>
    <row r="212" spans="2:65" s="13" customFormat="1" ht="10.199999999999999">
      <c r="B212" s="157"/>
      <c r="D212" s="151" t="s">
        <v>187</v>
      </c>
      <c r="E212" s="158" t="s">
        <v>19</v>
      </c>
      <c r="F212" s="159" t="s">
        <v>2732</v>
      </c>
      <c r="H212" s="160">
        <v>2.75</v>
      </c>
      <c r="I212" s="161"/>
      <c r="L212" s="157"/>
      <c r="M212" s="162"/>
      <c r="T212" s="163"/>
      <c r="AT212" s="158" t="s">
        <v>187</v>
      </c>
      <c r="AU212" s="158" t="s">
        <v>83</v>
      </c>
      <c r="AV212" s="13" t="s">
        <v>83</v>
      </c>
      <c r="AW212" s="13" t="s">
        <v>34</v>
      </c>
      <c r="AX212" s="13" t="s">
        <v>74</v>
      </c>
      <c r="AY212" s="158" t="s">
        <v>177</v>
      </c>
    </row>
    <row r="213" spans="2:65" s="13" customFormat="1" ht="10.199999999999999">
      <c r="B213" s="157"/>
      <c r="D213" s="151" t="s">
        <v>187</v>
      </c>
      <c r="E213" s="158" t="s">
        <v>19</v>
      </c>
      <c r="F213" s="159" t="s">
        <v>2733</v>
      </c>
      <c r="H213" s="160">
        <v>2.819</v>
      </c>
      <c r="I213" s="161"/>
      <c r="L213" s="157"/>
      <c r="M213" s="162"/>
      <c r="T213" s="163"/>
      <c r="AT213" s="158" t="s">
        <v>187</v>
      </c>
      <c r="AU213" s="158" t="s">
        <v>83</v>
      </c>
      <c r="AV213" s="13" t="s">
        <v>83</v>
      </c>
      <c r="AW213" s="13" t="s">
        <v>34</v>
      </c>
      <c r="AX213" s="13" t="s">
        <v>74</v>
      </c>
      <c r="AY213" s="158" t="s">
        <v>177</v>
      </c>
    </row>
    <row r="214" spans="2:65" s="15" customFormat="1" ht="10.199999999999999">
      <c r="B214" s="171"/>
      <c r="D214" s="151" t="s">
        <v>187</v>
      </c>
      <c r="E214" s="172" t="s">
        <v>19</v>
      </c>
      <c r="F214" s="173" t="s">
        <v>289</v>
      </c>
      <c r="H214" s="174">
        <v>14.934000000000001</v>
      </c>
      <c r="I214" s="175"/>
      <c r="L214" s="171"/>
      <c r="M214" s="176"/>
      <c r="T214" s="177"/>
      <c r="AT214" s="172" t="s">
        <v>187</v>
      </c>
      <c r="AU214" s="172" t="s">
        <v>83</v>
      </c>
      <c r="AV214" s="15" t="s">
        <v>121</v>
      </c>
      <c r="AW214" s="15" t="s">
        <v>34</v>
      </c>
      <c r="AX214" s="15" t="s">
        <v>74</v>
      </c>
      <c r="AY214" s="172" t="s">
        <v>177</v>
      </c>
    </row>
    <row r="215" spans="2:65" s="13" customFormat="1" ht="10.199999999999999">
      <c r="B215" s="157"/>
      <c r="D215" s="151" t="s">
        <v>187</v>
      </c>
      <c r="E215" s="158" t="s">
        <v>19</v>
      </c>
      <c r="F215" s="159" t="s">
        <v>2734</v>
      </c>
      <c r="H215" s="160">
        <v>0.52300000000000002</v>
      </c>
      <c r="I215" s="161"/>
      <c r="L215" s="157"/>
      <c r="M215" s="162"/>
      <c r="T215" s="163"/>
      <c r="AT215" s="158" t="s">
        <v>187</v>
      </c>
      <c r="AU215" s="158" t="s">
        <v>83</v>
      </c>
      <c r="AV215" s="13" t="s">
        <v>83</v>
      </c>
      <c r="AW215" s="13" t="s">
        <v>34</v>
      </c>
      <c r="AX215" s="13" t="s">
        <v>74</v>
      </c>
      <c r="AY215" s="158" t="s">
        <v>177</v>
      </c>
    </row>
    <row r="216" spans="2:65" s="14" customFormat="1" ht="10.199999999999999">
      <c r="B216" s="164"/>
      <c r="D216" s="151" t="s">
        <v>187</v>
      </c>
      <c r="E216" s="165" t="s">
        <v>19</v>
      </c>
      <c r="F216" s="166" t="s">
        <v>224</v>
      </c>
      <c r="H216" s="167">
        <v>15.457000000000001</v>
      </c>
      <c r="I216" s="168"/>
      <c r="L216" s="164"/>
      <c r="M216" s="169"/>
      <c r="T216" s="170"/>
      <c r="AT216" s="165" t="s">
        <v>187</v>
      </c>
      <c r="AU216" s="165" t="s">
        <v>83</v>
      </c>
      <c r="AV216" s="14" t="s">
        <v>183</v>
      </c>
      <c r="AW216" s="14" t="s">
        <v>34</v>
      </c>
      <c r="AX216" s="14" t="s">
        <v>81</v>
      </c>
      <c r="AY216" s="165" t="s">
        <v>177</v>
      </c>
    </row>
    <row r="217" spans="2:65" s="1" customFormat="1" ht="24.15" customHeight="1">
      <c r="B217" s="33"/>
      <c r="C217" s="133" t="s">
        <v>426</v>
      </c>
      <c r="D217" s="133" t="s">
        <v>179</v>
      </c>
      <c r="E217" s="134" t="s">
        <v>2735</v>
      </c>
      <c r="F217" s="135" t="s">
        <v>2736</v>
      </c>
      <c r="G217" s="136" t="s">
        <v>119</v>
      </c>
      <c r="H217" s="137">
        <v>9.9450000000000003</v>
      </c>
      <c r="I217" s="138"/>
      <c r="J217" s="139">
        <f>ROUND(I217*H217,2)</f>
        <v>0</v>
      </c>
      <c r="K217" s="135" t="s">
        <v>182</v>
      </c>
      <c r="L217" s="33"/>
      <c r="M217" s="140" t="s">
        <v>19</v>
      </c>
      <c r="N217" s="141" t="s">
        <v>45</v>
      </c>
      <c r="P217" s="142">
        <f>O217*H217</f>
        <v>0</v>
      </c>
      <c r="Q217" s="142">
        <v>0.49689</v>
      </c>
      <c r="R217" s="142">
        <f>Q217*H217</f>
        <v>4.9415710500000003</v>
      </c>
      <c r="S217" s="142">
        <v>0</v>
      </c>
      <c r="T217" s="143">
        <f>S217*H217</f>
        <v>0</v>
      </c>
      <c r="AR217" s="144" t="s">
        <v>183</v>
      </c>
      <c r="AT217" s="144" t="s">
        <v>179</v>
      </c>
      <c r="AU217" s="144" t="s">
        <v>83</v>
      </c>
      <c r="AY217" s="18" t="s">
        <v>177</v>
      </c>
      <c r="BE217" s="145">
        <f>IF(N217="základní",J217,0)</f>
        <v>0</v>
      </c>
      <c r="BF217" s="145">
        <f>IF(N217="snížená",J217,0)</f>
        <v>0</v>
      </c>
      <c r="BG217" s="145">
        <f>IF(N217="zákl. přenesená",J217,0)</f>
        <v>0</v>
      </c>
      <c r="BH217" s="145">
        <f>IF(N217="sníž. přenesená",J217,0)</f>
        <v>0</v>
      </c>
      <c r="BI217" s="145">
        <f>IF(N217="nulová",J217,0)</f>
        <v>0</v>
      </c>
      <c r="BJ217" s="18" t="s">
        <v>81</v>
      </c>
      <c r="BK217" s="145">
        <f>ROUND(I217*H217,2)</f>
        <v>0</v>
      </c>
      <c r="BL217" s="18" t="s">
        <v>183</v>
      </c>
      <c r="BM217" s="144" t="s">
        <v>2737</v>
      </c>
    </row>
    <row r="218" spans="2:65" s="1" customFormat="1" ht="10.199999999999999">
      <c r="B218" s="33"/>
      <c r="D218" s="146" t="s">
        <v>185</v>
      </c>
      <c r="F218" s="147" t="s">
        <v>2738</v>
      </c>
      <c r="I218" s="148"/>
      <c r="L218" s="33"/>
      <c r="M218" s="149"/>
      <c r="T218" s="54"/>
      <c r="AT218" s="18" t="s">
        <v>185</v>
      </c>
      <c r="AU218" s="18" t="s">
        <v>83</v>
      </c>
    </row>
    <row r="219" spans="2:65" s="13" customFormat="1" ht="10.199999999999999">
      <c r="B219" s="157"/>
      <c r="D219" s="151" t="s">
        <v>187</v>
      </c>
      <c r="E219" s="158" t="s">
        <v>19</v>
      </c>
      <c r="F219" s="159" t="s">
        <v>2739</v>
      </c>
      <c r="H219" s="160">
        <v>2.46</v>
      </c>
      <c r="I219" s="161"/>
      <c r="L219" s="157"/>
      <c r="M219" s="162"/>
      <c r="T219" s="163"/>
      <c r="AT219" s="158" t="s">
        <v>187</v>
      </c>
      <c r="AU219" s="158" t="s">
        <v>83</v>
      </c>
      <c r="AV219" s="13" t="s">
        <v>83</v>
      </c>
      <c r="AW219" s="13" t="s">
        <v>34</v>
      </c>
      <c r="AX219" s="13" t="s">
        <v>74</v>
      </c>
      <c r="AY219" s="158" t="s">
        <v>177</v>
      </c>
    </row>
    <row r="220" spans="2:65" s="13" customFormat="1" ht="10.199999999999999">
      <c r="B220" s="157"/>
      <c r="D220" s="151" t="s">
        <v>187</v>
      </c>
      <c r="E220" s="158" t="s">
        <v>19</v>
      </c>
      <c r="F220" s="159" t="s">
        <v>2740</v>
      </c>
      <c r="H220" s="160">
        <v>3.75</v>
      </c>
      <c r="I220" s="161"/>
      <c r="L220" s="157"/>
      <c r="M220" s="162"/>
      <c r="T220" s="163"/>
      <c r="AT220" s="158" t="s">
        <v>187</v>
      </c>
      <c r="AU220" s="158" t="s">
        <v>83</v>
      </c>
      <c r="AV220" s="13" t="s">
        <v>83</v>
      </c>
      <c r="AW220" s="13" t="s">
        <v>34</v>
      </c>
      <c r="AX220" s="13" t="s">
        <v>74</v>
      </c>
      <c r="AY220" s="158" t="s">
        <v>177</v>
      </c>
    </row>
    <row r="221" spans="2:65" s="13" customFormat="1" ht="10.199999999999999">
      <c r="B221" s="157"/>
      <c r="D221" s="151" t="s">
        <v>187</v>
      </c>
      <c r="E221" s="158" t="s">
        <v>19</v>
      </c>
      <c r="F221" s="159" t="s">
        <v>2741</v>
      </c>
      <c r="H221" s="160">
        <v>3.7349999999999999</v>
      </c>
      <c r="I221" s="161"/>
      <c r="L221" s="157"/>
      <c r="M221" s="162"/>
      <c r="T221" s="163"/>
      <c r="AT221" s="158" t="s">
        <v>187</v>
      </c>
      <c r="AU221" s="158" t="s">
        <v>83</v>
      </c>
      <c r="AV221" s="13" t="s">
        <v>83</v>
      </c>
      <c r="AW221" s="13" t="s">
        <v>34</v>
      </c>
      <c r="AX221" s="13" t="s">
        <v>74</v>
      </c>
      <c r="AY221" s="158" t="s">
        <v>177</v>
      </c>
    </row>
    <row r="222" spans="2:65" s="14" customFormat="1" ht="10.199999999999999">
      <c r="B222" s="164"/>
      <c r="D222" s="151" t="s">
        <v>187</v>
      </c>
      <c r="E222" s="165" t="s">
        <v>19</v>
      </c>
      <c r="F222" s="166" t="s">
        <v>224</v>
      </c>
      <c r="H222" s="167">
        <v>9.9450000000000003</v>
      </c>
      <c r="I222" s="168"/>
      <c r="L222" s="164"/>
      <c r="M222" s="169"/>
      <c r="T222" s="170"/>
      <c r="AT222" s="165" t="s">
        <v>187</v>
      </c>
      <c r="AU222" s="165" t="s">
        <v>83</v>
      </c>
      <c r="AV222" s="14" t="s">
        <v>183</v>
      </c>
      <c r="AW222" s="14" t="s">
        <v>34</v>
      </c>
      <c r="AX222" s="14" t="s">
        <v>81</v>
      </c>
      <c r="AY222" s="165" t="s">
        <v>177</v>
      </c>
    </row>
    <row r="223" spans="2:65" s="1" customFormat="1" ht="24.15" customHeight="1">
      <c r="B223" s="33"/>
      <c r="C223" s="133" t="s">
        <v>433</v>
      </c>
      <c r="D223" s="133" t="s">
        <v>179</v>
      </c>
      <c r="E223" s="134" t="s">
        <v>2742</v>
      </c>
      <c r="F223" s="135" t="s">
        <v>2743</v>
      </c>
      <c r="G223" s="136" t="s">
        <v>119</v>
      </c>
      <c r="H223" s="137">
        <v>13.14</v>
      </c>
      <c r="I223" s="138"/>
      <c r="J223" s="139">
        <f>ROUND(I223*H223,2)</f>
        <v>0</v>
      </c>
      <c r="K223" s="135" t="s">
        <v>182</v>
      </c>
      <c r="L223" s="33"/>
      <c r="M223" s="140" t="s">
        <v>19</v>
      </c>
      <c r="N223" s="141" t="s">
        <v>45</v>
      </c>
      <c r="P223" s="142">
        <f>O223*H223</f>
        <v>0</v>
      </c>
      <c r="Q223" s="142">
        <v>1.0203599999999999</v>
      </c>
      <c r="R223" s="142">
        <f>Q223*H223</f>
        <v>13.407530399999999</v>
      </c>
      <c r="S223" s="142">
        <v>0</v>
      </c>
      <c r="T223" s="143">
        <f>S223*H223</f>
        <v>0</v>
      </c>
      <c r="AR223" s="144" t="s">
        <v>183</v>
      </c>
      <c r="AT223" s="144" t="s">
        <v>179</v>
      </c>
      <c r="AU223" s="144" t="s">
        <v>83</v>
      </c>
      <c r="AY223" s="18" t="s">
        <v>177</v>
      </c>
      <c r="BE223" s="145">
        <f>IF(N223="základní",J223,0)</f>
        <v>0</v>
      </c>
      <c r="BF223" s="145">
        <f>IF(N223="snížená",J223,0)</f>
        <v>0</v>
      </c>
      <c r="BG223" s="145">
        <f>IF(N223="zákl. přenesená",J223,0)</f>
        <v>0</v>
      </c>
      <c r="BH223" s="145">
        <f>IF(N223="sníž. přenesená",J223,0)</f>
        <v>0</v>
      </c>
      <c r="BI223" s="145">
        <f>IF(N223="nulová",J223,0)</f>
        <v>0</v>
      </c>
      <c r="BJ223" s="18" t="s">
        <v>81</v>
      </c>
      <c r="BK223" s="145">
        <f>ROUND(I223*H223,2)</f>
        <v>0</v>
      </c>
      <c r="BL223" s="18" t="s">
        <v>183</v>
      </c>
      <c r="BM223" s="144" t="s">
        <v>2744</v>
      </c>
    </row>
    <row r="224" spans="2:65" s="1" customFormat="1" ht="10.199999999999999">
      <c r="B224" s="33"/>
      <c r="D224" s="146" t="s">
        <v>185</v>
      </c>
      <c r="F224" s="147" t="s">
        <v>2745</v>
      </c>
      <c r="I224" s="148"/>
      <c r="L224" s="33"/>
      <c r="M224" s="149"/>
      <c r="T224" s="54"/>
      <c r="AT224" s="18" t="s">
        <v>185</v>
      </c>
      <c r="AU224" s="18" t="s">
        <v>83</v>
      </c>
    </row>
    <row r="225" spans="2:65" s="13" customFormat="1" ht="10.199999999999999">
      <c r="B225" s="157"/>
      <c r="D225" s="151" t="s">
        <v>187</v>
      </c>
      <c r="E225" s="158" t="s">
        <v>19</v>
      </c>
      <c r="F225" s="159" t="s">
        <v>2746</v>
      </c>
      <c r="H225" s="160">
        <v>1.796</v>
      </c>
      <c r="I225" s="161"/>
      <c r="L225" s="157"/>
      <c r="M225" s="162"/>
      <c r="T225" s="163"/>
      <c r="AT225" s="158" t="s">
        <v>187</v>
      </c>
      <c r="AU225" s="158" t="s">
        <v>83</v>
      </c>
      <c r="AV225" s="13" t="s">
        <v>83</v>
      </c>
      <c r="AW225" s="13" t="s">
        <v>34</v>
      </c>
      <c r="AX225" s="13" t="s">
        <v>74</v>
      </c>
      <c r="AY225" s="158" t="s">
        <v>177</v>
      </c>
    </row>
    <row r="226" spans="2:65" s="13" customFormat="1" ht="10.199999999999999">
      <c r="B226" s="157"/>
      <c r="D226" s="151" t="s">
        <v>187</v>
      </c>
      <c r="E226" s="158" t="s">
        <v>19</v>
      </c>
      <c r="F226" s="159" t="s">
        <v>2747</v>
      </c>
      <c r="H226" s="160">
        <v>1.2809999999999999</v>
      </c>
      <c r="I226" s="161"/>
      <c r="L226" s="157"/>
      <c r="M226" s="162"/>
      <c r="T226" s="163"/>
      <c r="AT226" s="158" t="s">
        <v>187</v>
      </c>
      <c r="AU226" s="158" t="s">
        <v>83</v>
      </c>
      <c r="AV226" s="13" t="s">
        <v>83</v>
      </c>
      <c r="AW226" s="13" t="s">
        <v>34</v>
      </c>
      <c r="AX226" s="13" t="s">
        <v>74</v>
      </c>
      <c r="AY226" s="158" t="s">
        <v>177</v>
      </c>
    </row>
    <row r="227" spans="2:65" s="13" customFormat="1" ht="10.199999999999999">
      <c r="B227" s="157"/>
      <c r="D227" s="151" t="s">
        <v>187</v>
      </c>
      <c r="E227" s="158" t="s">
        <v>19</v>
      </c>
      <c r="F227" s="159" t="s">
        <v>2748</v>
      </c>
      <c r="H227" s="160">
        <v>3.75</v>
      </c>
      <c r="I227" s="161"/>
      <c r="L227" s="157"/>
      <c r="M227" s="162"/>
      <c r="T227" s="163"/>
      <c r="AT227" s="158" t="s">
        <v>187</v>
      </c>
      <c r="AU227" s="158" t="s">
        <v>83</v>
      </c>
      <c r="AV227" s="13" t="s">
        <v>83</v>
      </c>
      <c r="AW227" s="13" t="s">
        <v>34</v>
      </c>
      <c r="AX227" s="13" t="s">
        <v>74</v>
      </c>
      <c r="AY227" s="158" t="s">
        <v>177</v>
      </c>
    </row>
    <row r="228" spans="2:65" s="13" customFormat="1" ht="10.199999999999999">
      <c r="B228" s="157"/>
      <c r="D228" s="151" t="s">
        <v>187</v>
      </c>
      <c r="E228" s="158" t="s">
        <v>19</v>
      </c>
      <c r="F228" s="159" t="s">
        <v>2749</v>
      </c>
      <c r="H228" s="160">
        <v>1.25</v>
      </c>
      <c r="I228" s="161"/>
      <c r="L228" s="157"/>
      <c r="M228" s="162"/>
      <c r="T228" s="163"/>
      <c r="AT228" s="158" t="s">
        <v>187</v>
      </c>
      <c r="AU228" s="158" t="s">
        <v>83</v>
      </c>
      <c r="AV228" s="13" t="s">
        <v>83</v>
      </c>
      <c r="AW228" s="13" t="s">
        <v>34</v>
      </c>
      <c r="AX228" s="13" t="s">
        <v>74</v>
      </c>
      <c r="AY228" s="158" t="s">
        <v>177</v>
      </c>
    </row>
    <row r="229" spans="2:65" s="13" customFormat="1" ht="10.199999999999999">
      <c r="B229" s="157"/>
      <c r="D229" s="151" t="s">
        <v>187</v>
      </c>
      <c r="E229" s="158" t="s">
        <v>19</v>
      </c>
      <c r="F229" s="159" t="s">
        <v>2750</v>
      </c>
      <c r="H229" s="160">
        <v>2.5</v>
      </c>
      <c r="I229" s="161"/>
      <c r="L229" s="157"/>
      <c r="M229" s="162"/>
      <c r="T229" s="163"/>
      <c r="AT229" s="158" t="s">
        <v>187</v>
      </c>
      <c r="AU229" s="158" t="s">
        <v>83</v>
      </c>
      <c r="AV229" s="13" t="s">
        <v>83</v>
      </c>
      <c r="AW229" s="13" t="s">
        <v>34</v>
      </c>
      <c r="AX229" s="13" t="s">
        <v>74</v>
      </c>
      <c r="AY229" s="158" t="s">
        <v>177</v>
      </c>
    </row>
    <row r="230" spans="2:65" s="13" customFormat="1" ht="10.199999999999999">
      <c r="B230" s="157"/>
      <c r="D230" s="151" t="s">
        <v>187</v>
      </c>
      <c r="E230" s="158" t="s">
        <v>19</v>
      </c>
      <c r="F230" s="159" t="s">
        <v>2751</v>
      </c>
      <c r="H230" s="160">
        <v>2.5630000000000002</v>
      </c>
      <c r="I230" s="161"/>
      <c r="L230" s="157"/>
      <c r="M230" s="162"/>
      <c r="T230" s="163"/>
      <c r="AT230" s="158" t="s">
        <v>187</v>
      </c>
      <c r="AU230" s="158" t="s">
        <v>83</v>
      </c>
      <c r="AV230" s="13" t="s">
        <v>83</v>
      </c>
      <c r="AW230" s="13" t="s">
        <v>34</v>
      </c>
      <c r="AX230" s="13" t="s">
        <v>74</v>
      </c>
      <c r="AY230" s="158" t="s">
        <v>177</v>
      </c>
    </row>
    <row r="231" spans="2:65" s="14" customFormat="1" ht="10.199999999999999">
      <c r="B231" s="164"/>
      <c r="D231" s="151" t="s">
        <v>187</v>
      </c>
      <c r="E231" s="165" t="s">
        <v>19</v>
      </c>
      <c r="F231" s="166" t="s">
        <v>224</v>
      </c>
      <c r="H231" s="167">
        <v>13.14</v>
      </c>
      <c r="I231" s="168"/>
      <c r="L231" s="164"/>
      <c r="M231" s="169"/>
      <c r="T231" s="170"/>
      <c r="AT231" s="165" t="s">
        <v>187</v>
      </c>
      <c r="AU231" s="165" t="s">
        <v>83</v>
      </c>
      <c r="AV231" s="14" t="s">
        <v>183</v>
      </c>
      <c r="AW231" s="14" t="s">
        <v>34</v>
      </c>
      <c r="AX231" s="14" t="s">
        <v>81</v>
      </c>
      <c r="AY231" s="165" t="s">
        <v>177</v>
      </c>
    </row>
    <row r="232" spans="2:65" s="1" customFormat="1" ht="33" customHeight="1">
      <c r="B232" s="33"/>
      <c r="C232" s="133" t="s">
        <v>438</v>
      </c>
      <c r="D232" s="133" t="s">
        <v>179</v>
      </c>
      <c r="E232" s="134" t="s">
        <v>2752</v>
      </c>
      <c r="F232" s="135" t="s">
        <v>2753</v>
      </c>
      <c r="G232" s="136" t="s">
        <v>228</v>
      </c>
      <c r="H232" s="137">
        <v>1</v>
      </c>
      <c r="I232" s="138"/>
      <c r="J232" s="139">
        <f>ROUND(I232*H232,2)</f>
        <v>0</v>
      </c>
      <c r="K232" s="135" t="s">
        <v>182</v>
      </c>
      <c r="L232" s="33"/>
      <c r="M232" s="140" t="s">
        <v>19</v>
      </c>
      <c r="N232" s="141" t="s">
        <v>45</v>
      </c>
      <c r="P232" s="142">
        <f>O232*H232</f>
        <v>0</v>
      </c>
      <c r="Q232" s="142">
        <v>1.0593999999999999</v>
      </c>
      <c r="R232" s="142">
        <f>Q232*H232</f>
        <v>1.0593999999999999</v>
      </c>
      <c r="S232" s="142">
        <v>0</v>
      </c>
      <c r="T232" s="143">
        <f>S232*H232</f>
        <v>0</v>
      </c>
      <c r="AR232" s="144" t="s">
        <v>183</v>
      </c>
      <c r="AT232" s="144" t="s">
        <v>179</v>
      </c>
      <c r="AU232" s="144" t="s">
        <v>83</v>
      </c>
      <c r="AY232" s="18" t="s">
        <v>177</v>
      </c>
      <c r="BE232" s="145">
        <f>IF(N232="základní",J232,0)</f>
        <v>0</v>
      </c>
      <c r="BF232" s="145">
        <f>IF(N232="snížená",J232,0)</f>
        <v>0</v>
      </c>
      <c r="BG232" s="145">
        <f>IF(N232="zákl. přenesená",J232,0)</f>
        <v>0</v>
      </c>
      <c r="BH232" s="145">
        <f>IF(N232="sníž. přenesená",J232,0)</f>
        <v>0</v>
      </c>
      <c r="BI232" s="145">
        <f>IF(N232="nulová",J232,0)</f>
        <v>0</v>
      </c>
      <c r="BJ232" s="18" t="s">
        <v>81</v>
      </c>
      <c r="BK232" s="145">
        <f>ROUND(I232*H232,2)</f>
        <v>0</v>
      </c>
      <c r="BL232" s="18" t="s">
        <v>183</v>
      </c>
      <c r="BM232" s="144" t="s">
        <v>2754</v>
      </c>
    </row>
    <row r="233" spans="2:65" s="1" customFormat="1" ht="10.199999999999999">
      <c r="B233" s="33"/>
      <c r="D233" s="146" t="s">
        <v>185</v>
      </c>
      <c r="F233" s="147" t="s">
        <v>2755</v>
      </c>
      <c r="I233" s="148"/>
      <c r="L233" s="33"/>
      <c r="M233" s="149"/>
      <c r="T233" s="54"/>
      <c r="AT233" s="18" t="s">
        <v>185</v>
      </c>
      <c r="AU233" s="18" t="s">
        <v>83</v>
      </c>
    </row>
    <row r="234" spans="2:65" s="13" customFormat="1" ht="10.199999999999999">
      <c r="B234" s="157"/>
      <c r="D234" s="151" t="s">
        <v>187</v>
      </c>
      <c r="E234" s="158" t="s">
        <v>19</v>
      </c>
      <c r="F234" s="159" t="s">
        <v>2756</v>
      </c>
      <c r="H234" s="160">
        <v>0.78600000000000003</v>
      </c>
      <c r="I234" s="161"/>
      <c r="L234" s="157"/>
      <c r="M234" s="162"/>
      <c r="T234" s="163"/>
      <c r="AT234" s="158" t="s">
        <v>187</v>
      </c>
      <c r="AU234" s="158" t="s">
        <v>83</v>
      </c>
      <c r="AV234" s="13" t="s">
        <v>83</v>
      </c>
      <c r="AW234" s="13" t="s">
        <v>34</v>
      </c>
      <c r="AX234" s="13" t="s">
        <v>74</v>
      </c>
      <c r="AY234" s="158" t="s">
        <v>177</v>
      </c>
    </row>
    <row r="235" spans="2:65" s="13" customFormat="1" ht="10.199999999999999">
      <c r="B235" s="157"/>
      <c r="D235" s="151" t="s">
        <v>187</v>
      </c>
      <c r="E235" s="158" t="s">
        <v>19</v>
      </c>
      <c r="F235" s="159" t="s">
        <v>2757</v>
      </c>
      <c r="H235" s="160">
        <v>0.214</v>
      </c>
      <c r="I235" s="161"/>
      <c r="L235" s="157"/>
      <c r="M235" s="162"/>
      <c r="T235" s="163"/>
      <c r="AT235" s="158" t="s">
        <v>187</v>
      </c>
      <c r="AU235" s="158" t="s">
        <v>83</v>
      </c>
      <c r="AV235" s="13" t="s">
        <v>83</v>
      </c>
      <c r="AW235" s="13" t="s">
        <v>34</v>
      </c>
      <c r="AX235" s="13" t="s">
        <v>74</v>
      </c>
      <c r="AY235" s="158" t="s">
        <v>177</v>
      </c>
    </row>
    <row r="236" spans="2:65" s="14" customFormat="1" ht="10.199999999999999">
      <c r="B236" s="164"/>
      <c r="D236" s="151" t="s">
        <v>187</v>
      </c>
      <c r="E236" s="165" t="s">
        <v>19</v>
      </c>
      <c r="F236" s="166" t="s">
        <v>224</v>
      </c>
      <c r="H236" s="167">
        <v>1</v>
      </c>
      <c r="I236" s="168"/>
      <c r="L236" s="164"/>
      <c r="M236" s="169"/>
      <c r="T236" s="170"/>
      <c r="AT236" s="165" t="s">
        <v>187</v>
      </c>
      <c r="AU236" s="165" t="s">
        <v>83</v>
      </c>
      <c r="AV236" s="14" t="s">
        <v>183</v>
      </c>
      <c r="AW236" s="14" t="s">
        <v>34</v>
      </c>
      <c r="AX236" s="14" t="s">
        <v>81</v>
      </c>
      <c r="AY236" s="165" t="s">
        <v>177</v>
      </c>
    </row>
    <row r="237" spans="2:65" s="1" customFormat="1" ht="16.5" customHeight="1">
      <c r="B237" s="33"/>
      <c r="C237" s="133" t="s">
        <v>443</v>
      </c>
      <c r="D237" s="133" t="s">
        <v>179</v>
      </c>
      <c r="E237" s="134" t="s">
        <v>2758</v>
      </c>
      <c r="F237" s="135" t="s">
        <v>2759</v>
      </c>
      <c r="G237" s="136" t="s">
        <v>198</v>
      </c>
      <c r="H237" s="137">
        <v>2</v>
      </c>
      <c r="I237" s="138"/>
      <c r="J237" s="139">
        <f>ROUND(I237*H237,2)</f>
        <v>0</v>
      </c>
      <c r="K237" s="135" t="s">
        <v>199</v>
      </c>
      <c r="L237" s="33"/>
      <c r="M237" s="140" t="s">
        <v>19</v>
      </c>
      <c r="N237" s="141" t="s">
        <v>45</v>
      </c>
      <c r="P237" s="142">
        <f>O237*H237</f>
        <v>0</v>
      </c>
      <c r="Q237" s="142">
        <v>0</v>
      </c>
      <c r="R237" s="142">
        <f>Q237*H237</f>
        <v>0</v>
      </c>
      <c r="S237" s="142">
        <v>0</v>
      </c>
      <c r="T237" s="143">
        <f>S237*H237</f>
        <v>0</v>
      </c>
      <c r="AR237" s="144" t="s">
        <v>183</v>
      </c>
      <c r="AT237" s="144" t="s">
        <v>179</v>
      </c>
      <c r="AU237" s="144" t="s">
        <v>83</v>
      </c>
      <c r="AY237" s="18" t="s">
        <v>177</v>
      </c>
      <c r="BE237" s="145">
        <f>IF(N237="základní",J237,0)</f>
        <v>0</v>
      </c>
      <c r="BF237" s="145">
        <f>IF(N237="snížená",J237,0)</f>
        <v>0</v>
      </c>
      <c r="BG237" s="145">
        <f>IF(N237="zákl. přenesená",J237,0)</f>
        <v>0</v>
      </c>
      <c r="BH237" s="145">
        <f>IF(N237="sníž. přenesená",J237,0)</f>
        <v>0</v>
      </c>
      <c r="BI237" s="145">
        <f>IF(N237="nulová",J237,0)</f>
        <v>0</v>
      </c>
      <c r="BJ237" s="18" t="s">
        <v>81</v>
      </c>
      <c r="BK237" s="145">
        <f>ROUND(I237*H237,2)</f>
        <v>0</v>
      </c>
      <c r="BL237" s="18" t="s">
        <v>183</v>
      </c>
      <c r="BM237" s="144" t="s">
        <v>2760</v>
      </c>
    </row>
    <row r="238" spans="2:65" s="11" customFormat="1" ht="22.8" customHeight="1">
      <c r="B238" s="121"/>
      <c r="D238" s="122" t="s">
        <v>73</v>
      </c>
      <c r="E238" s="131" t="s">
        <v>121</v>
      </c>
      <c r="F238" s="131" t="s">
        <v>2141</v>
      </c>
      <c r="I238" s="124"/>
      <c r="J238" s="132">
        <f>BK238</f>
        <v>0</v>
      </c>
      <c r="L238" s="121"/>
      <c r="M238" s="126"/>
      <c r="P238" s="127">
        <f>SUM(P239:P327)</f>
        <v>0</v>
      </c>
      <c r="R238" s="127">
        <f>SUM(R239:R327)</f>
        <v>23.614289600000003</v>
      </c>
      <c r="T238" s="128">
        <f>SUM(T239:T327)</f>
        <v>0</v>
      </c>
      <c r="AR238" s="122" t="s">
        <v>81</v>
      </c>
      <c r="AT238" s="129" t="s">
        <v>73</v>
      </c>
      <c r="AU238" s="129" t="s">
        <v>81</v>
      </c>
      <c r="AY238" s="122" t="s">
        <v>177</v>
      </c>
      <c r="BK238" s="130">
        <f>SUM(BK239:BK327)</f>
        <v>0</v>
      </c>
    </row>
    <row r="239" spans="2:65" s="1" customFormat="1" ht="24.15" customHeight="1">
      <c r="B239" s="33"/>
      <c r="C239" s="133" t="s">
        <v>448</v>
      </c>
      <c r="D239" s="202" t="s">
        <v>179</v>
      </c>
      <c r="E239" s="134" t="s">
        <v>2761</v>
      </c>
      <c r="F239" s="135" t="s">
        <v>2762</v>
      </c>
      <c r="G239" s="136" t="s">
        <v>383</v>
      </c>
      <c r="H239" s="137">
        <v>29</v>
      </c>
      <c r="I239" s="138"/>
      <c r="J239" s="139">
        <f>ROUND(I239*H239,2)</f>
        <v>0</v>
      </c>
      <c r="K239" s="135" t="s">
        <v>182</v>
      </c>
      <c r="L239" s="33"/>
      <c r="M239" s="140" t="s">
        <v>19</v>
      </c>
      <c r="N239" s="141" t="s">
        <v>45</v>
      </c>
      <c r="P239" s="142">
        <f>O239*H239</f>
        <v>0</v>
      </c>
      <c r="Q239" s="142">
        <v>7.0200000000000002E-3</v>
      </c>
      <c r="R239" s="142">
        <f>Q239*H239</f>
        <v>0.20358000000000001</v>
      </c>
      <c r="S239" s="142">
        <v>0</v>
      </c>
      <c r="T239" s="143">
        <f>S239*H239</f>
        <v>0</v>
      </c>
      <c r="AR239" s="144" t="s">
        <v>183</v>
      </c>
      <c r="AT239" s="144" t="s">
        <v>179</v>
      </c>
      <c r="AU239" s="144" t="s">
        <v>83</v>
      </c>
      <c r="AY239" s="18" t="s">
        <v>177</v>
      </c>
      <c r="BE239" s="145">
        <f>IF(N239="základní",J239,0)</f>
        <v>0</v>
      </c>
      <c r="BF239" s="145">
        <f>IF(N239="snížená",J239,0)</f>
        <v>0</v>
      </c>
      <c r="BG239" s="145">
        <f>IF(N239="zákl. přenesená",J239,0)</f>
        <v>0</v>
      </c>
      <c r="BH239" s="145">
        <f>IF(N239="sníž. přenesená",J239,0)</f>
        <v>0</v>
      </c>
      <c r="BI239" s="145">
        <f>IF(N239="nulová",J239,0)</f>
        <v>0</v>
      </c>
      <c r="BJ239" s="18" t="s">
        <v>81</v>
      </c>
      <c r="BK239" s="145">
        <f>ROUND(I239*H239,2)</f>
        <v>0</v>
      </c>
      <c r="BL239" s="18" t="s">
        <v>183</v>
      </c>
      <c r="BM239" s="144" t="s">
        <v>2763</v>
      </c>
    </row>
    <row r="240" spans="2:65" s="1" customFormat="1" ht="10.199999999999999">
      <c r="B240" s="33"/>
      <c r="D240" s="146" t="s">
        <v>185</v>
      </c>
      <c r="F240" s="147" t="s">
        <v>2764</v>
      </c>
      <c r="I240" s="148"/>
      <c r="L240" s="33"/>
      <c r="M240" s="149"/>
      <c r="T240" s="54"/>
      <c r="AT240" s="18" t="s">
        <v>185</v>
      </c>
      <c r="AU240" s="18" t="s">
        <v>83</v>
      </c>
    </row>
    <row r="241" spans="2:65" s="12" customFormat="1" ht="10.199999999999999">
      <c r="B241" s="150"/>
      <c r="D241" s="151" t="s">
        <v>187</v>
      </c>
      <c r="E241" s="152" t="s">
        <v>19</v>
      </c>
      <c r="F241" s="153" t="s">
        <v>2765</v>
      </c>
      <c r="H241" s="152" t="s">
        <v>19</v>
      </c>
      <c r="I241" s="154"/>
      <c r="L241" s="150"/>
      <c r="M241" s="155"/>
      <c r="T241" s="156"/>
      <c r="AT241" s="152" t="s">
        <v>187</v>
      </c>
      <c r="AU241" s="152" t="s">
        <v>83</v>
      </c>
      <c r="AV241" s="12" t="s">
        <v>81</v>
      </c>
      <c r="AW241" s="12" t="s">
        <v>34</v>
      </c>
      <c r="AX241" s="12" t="s">
        <v>74</v>
      </c>
      <c r="AY241" s="152" t="s">
        <v>177</v>
      </c>
    </row>
    <row r="242" spans="2:65" s="13" customFormat="1" ht="10.199999999999999">
      <c r="B242" s="157"/>
      <c r="D242" s="151" t="s">
        <v>187</v>
      </c>
      <c r="E242" s="158" t="s">
        <v>19</v>
      </c>
      <c r="F242" s="159" t="s">
        <v>332</v>
      </c>
      <c r="H242" s="160">
        <v>23</v>
      </c>
      <c r="I242" s="161"/>
      <c r="L242" s="157"/>
      <c r="M242" s="162"/>
      <c r="T242" s="163"/>
      <c r="AT242" s="158" t="s">
        <v>187</v>
      </c>
      <c r="AU242" s="158" t="s">
        <v>83</v>
      </c>
      <c r="AV242" s="13" t="s">
        <v>83</v>
      </c>
      <c r="AW242" s="13" t="s">
        <v>34</v>
      </c>
      <c r="AX242" s="13" t="s">
        <v>74</v>
      </c>
      <c r="AY242" s="158" t="s">
        <v>177</v>
      </c>
    </row>
    <row r="243" spans="2:65" s="12" customFormat="1" ht="10.199999999999999">
      <c r="B243" s="150"/>
      <c r="D243" s="151" t="s">
        <v>187</v>
      </c>
      <c r="E243" s="152" t="s">
        <v>19</v>
      </c>
      <c r="F243" s="153" t="s">
        <v>2598</v>
      </c>
      <c r="H243" s="152" t="s">
        <v>19</v>
      </c>
      <c r="I243" s="154"/>
      <c r="L243" s="150"/>
      <c r="M243" s="155"/>
      <c r="T243" s="156"/>
      <c r="AT243" s="152" t="s">
        <v>187</v>
      </c>
      <c r="AU243" s="152" t="s">
        <v>83</v>
      </c>
      <c r="AV243" s="12" t="s">
        <v>81</v>
      </c>
      <c r="AW243" s="12" t="s">
        <v>34</v>
      </c>
      <c r="AX243" s="12" t="s">
        <v>74</v>
      </c>
      <c r="AY243" s="152" t="s">
        <v>177</v>
      </c>
    </row>
    <row r="244" spans="2:65" s="13" customFormat="1" ht="10.199999999999999">
      <c r="B244" s="157"/>
      <c r="D244" s="151" t="s">
        <v>187</v>
      </c>
      <c r="E244" s="158" t="s">
        <v>19</v>
      </c>
      <c r="F244" s="159" t="s">
        <v>211</v>
      </c>
      <c r="H244" s="160">
        <v>6</v>
      </c>
      <c r="I244" s="161"/>
      <c r="L244" s="157"/>
      <c r="M244" s="162"/>
      <c r="T244" s="163"/>
      <c r="AT244" s="158" t="s">
        <v>187</v>
      </c>
      <c r="AU244" s="158" t="s">
        <v>83</v>
      </c>
      <c r="AV244" s="13" t="s">
        <v>83</v>
      </c>
      <c r="AW244" s="13" t="s">
        <v>34</v>
      </c>
      <c r="AX244" s="13" t="s">
        <v>74</v>
      </c>
      <c r="AY244" s="158" t="s">
        <v>177</v>
      </c>
    </row>
    <row r="245" spans="2:65" s="14" customFormat="1" ht="10.199999999999999">
      <c r="B245" s="164"/>
      <c r="D245" s="151" t="s">
        <v>187</v>
      </c>
      <c r="E245" s="165" t="s">
        <v>19</v>
      </c>
      <c r="F245" s="166" t="s">
        <v>224</v>
      </c>
      <c r="H245" s="167">
        <v>29</v>
      </c>
      <c r="I245" s="168"/>
      <c r="L245" s="164"/>
      <c r="M245" s="169"/>
      <c r="T245" s="170"/>
      <c r="AT245" s="165" t="s">
        <v>187</v>
      </c>
      <c r="AU245" s="165" t="s">
        <v>83</v>
      </c>
      <c r="AV245" s="14" t="s">
        <v>183</v>
      </c>
      <c r="AW245" s="14" t="s">
        <v>34</v>
      </c>
      <c r="AX245" s="14" t="s">
        <v>81</v>
      </c>
      <c r="AY245" s="165" t="s">
        <v>177</v>
      </c>
    </row>
    <row r="246" spans="2:65" s="1" customFormat="1" ht="16.5" customHeight="1">
      <c r="B246" s="33"/>
      <c r="C246" s="178" t="s">
        <v>455</v>
      </c>
      <c r="D246" s="203" t="s">
        <v>327</v>
      </c>
      <c r="E246" s="179" t="s">
        <v>2766</v>
      </c>
      <c r="F246" s="180" t="s">
        <v>2767</v>
      </c>
      <c r="G246" s="181" t="s">
        <v>383</v>
      </c>
      <c r="H246" s="182">
        <v>29</v>
      </c>
      <c r="I246" s="183"/>
      <c r="J246" s="184">
        <f>ROUND(I246*H246,2)</f>
        <v>0</v>
      </c>
      <c r="K246" s="180" t="s">
        <v>182</v>
      </c>
      <c r="L246" s="185"/>
      <c r="M246" s="186" t="s">
        <v>19</v>
      </c>
      <c r="N246" s="187" t="s">
        <v>45</v>
      </c>
      <c r="P246" s="142">
        <f>O246*H246</f>
        <v>0</v>
      </c>
      <c r="Q246" s="142">
        <v>5.3E-3</v>
      </c>
      <c r="R246" s="142">
        <f>Q246*H246</f>
        <v>0.1537</v>
      </c>
      <c r="S246" s="142">
        <v>0</v>
      </c>
      <c r="T246" s="143">
        <f>S246*H246</f>
        <v>0</v>
      </c>
      <c r="AR246" s="144" t="s">
        <v>225</v>
      </c>
      <c r="AT246" s="144" t="s">
        <v>327</v>
      </c>
      <c r="AU246" s="144" t="s">
        <v>83</v>
      </c>
      <c r="AY246" s="18" t="s">
        <v>177</v>
      </c>
      <c r="BE246" s="145">
        <f>IF(N246="základní",J246,0)</f>
        <v>0</v>
      </c>
      <c r="BF246" s="145">
        <f>IF(N246="snížená",J246,0)</f>
        <v>0</v>
      </c>
      <c r="BG246" s="145">
        <f>IF(N246="zákl. přenesená",J246,0)</f>
        <v>0</v>
      </c>
      <c r="BH246" s="145">
        <f>IF(N246="sníž. přenesená",J246,0)</f>
        <v>0</v>
      </c>
      <c r="BI246" s="145">
        <f>IF(N246="nulová",J246,0)</f>
        <v>0</v>
      </c>
      <c r="BJ246" s="18" t="s">
        <v>81</v>
      </c>
      <c r="BK246" s="145">
        <f>ROUND(I246*H246,2)</f>
        <v>0</v>
      </c>
      <c r="BL246" s="18" t="s">
        <v>183</v>
      </c>
      <c r="BM246" s="144" t="s">
        <v>2768</v>
      </c>
    </row>
    <row r="247" spans="2:65" s="1" customFormat="1" ht="16.5" customHeight="1">
      <c r="B247" s="33"/>
      <c r="C247" s="133" t="s">
        <v>460</v>
      </c>
      <c r="D247" s="133" t="s">
        <v>179</v>
      </c>
      <c r="E247" s="134" t="s">
        <v>2769</v>
      </c>
      <c r="F247" s="135" t="s">
        <v>2770</v>
      </c>
      <c r="G247" s="136" t="s">
        <v>347</v>
      </c>
      <c r="H247" s="137">
        <v>8.8800000000000008</v>
      </c>
      <c r="I247" s="138"/>
      <c r="J247" s="139">
        <f>ROUND(I247*H247,2)</f>
        <v>0</v>
      </c>
      <c r="K247" s="135" t="s">
        <v>182</v>
      </c>
      <c r="L247" s="33"/>
      <c r="M247" s="140" t="s">
        <v>19</v>
      </c>
      <c r="N247" s="141" t="s">
        <v>45</v>
      </c>
      <c r="P247" s="142">
        <f>O247*H247</f>
        <v>0</v>
      </c>
      <c r="Q247" s="142">
        <v>0.24127000000000001</v>
      </c>
      <c r="R247" s="142">
        <f>Q247*H247</f>
        <v>2.1424776000000003</v>
      </c>
      <c r="S247" s="142">
        <v>0</v>
      </c>
      <c r="T247" s="143">
        <f>S247*H247</f>
        <v>0</v>
      </c>
      <c r="AR247" s="144" t="s">
        <v>183</v>
      </c>
      <c r="AT247" s="144" t="s">
        <v>179</v>
      </c>
      <c r="AU247" s="144" t="s">
        <v>83</v>
      </c>
      <c r="AY247" s="18" t="s">
        <v>177</v>
      </c>
      <c r="BE247" s="145">
        <f>IF(N247="základní",J247,0)</f>
        <v>0</v>
      </c>
      <c r="BF247" s="145">
        <f>IF(N247="snížená",J247,0)</f>
        <v>0</v>
      </c>
      <c r="BG247" s="145">
        <f>IF(N247="zákl. přenesená",J247,0)</f>
        <v>0</v>
      </c>
      <c r="BH247" s="145">
        <f>IF(N247="sníž. přenesená",J247,0)</f>
        <v>0</v>
      </c>
      <c r="BI247" s="145">
        <f>IF(N247="nulová",J247,0)</f>
        <v>0</v>
      </c>
      <c r="BJ247" s="18" t="s">
        <v>81</v>
      </c>
      <c r="BK247" s="145">
        <f>ROUND(I247*H247,2)</f>
        <v>0</v>
      </c>
      <c r="BL247" s="18" t="s">
        <v>183</v>
      </c>
      <c r="BM247" s="144" t="s">
        <v>2771</v>
      </c>
    </row>
    <row r="248" spans="2:65" s="1" customFormat="1" ht="10.199999999999999">
      <c r="B248" s="33"/>
      <c r="D248" s="146" t="s">
        <v>185</v>
      </c>
      <c r="F248" s="147" t="s">
        <v>2772</v>
      </c>
      <c r="I248" s="148"/>
      <c r="L248" s="33"/>
      <c r="M248" s="149"/>
      <c r="T248" s="54"/>
      <c r="AT248" s="18" t="s">
        <v>185</v>
      </c>
      <c r="AU248" s="18" t="s">
        <v>83</v>
      </c>
    </row>
    <row r="249" spans="2:65" s="13" customFormat="1" ht="10.199999999999999">
      <c r="B249" s="157"/>
      <c r="D249" s="151" t="s">
        <v>187</v>
      </c>
      <c r="E249" s="158" t="s">
        <v>19</v>
      </c>
      <c r="F249" s="159" t="s">
        <v>2773</v>
      </c>
      <c r="H249" s="160">
        <v>5.08</v>
      </c>
      <c r="I249" s="161"/>
      <c r="L249" s="157"/>
      <c r="M249" s="162"/>
      <c r="T249" s="163"/>
      <c r="AT249" s="158" t="s">
        <v>187</v>
      </c>
      <c r="AU249" s="158" t="s">
        <v>83</v>
      </c>
      <c r="AV249" s="13" t="s">
        <v>83</v>
      </c>
      <c r="AW249" s="13" t="s">
        <v>34</v>
      </c>
      <c r="AX249" s="13" t="s">
        <v>74</v>
      </c>
      <c r="AY249" s="158" t="s">
        <v>177</v>
      </c>
    </row>
    <row r="250" spans="2:65" s="13" customFormat="1" ht="10.199999999999999">
      <c r="B250" s="157"/>
      <c r="D250" s="151" t="s">
        <v>187</v>
      </c>
      <c r="E250" s="158" t="s">
        <v>19</v>
      </c>
      <c r="F250" s="159" t="s">
        <v>2723</v>
      </c>
      <c r="H250" s="160">
        <v>3.8</v>
      </c>
      <c r="I250" s="161"/>
      <c r="L250" s="157"/>
      <c r="M250" s="162"/>
      <c r="T250" s="163"/>
      <c r="AT250" s="158" t="s">
        <v>187</v>
      </c>
      <c r="AU250" s="158" t="s">
        <v>83</v>
      </c>
      <c r="AV250" s="13" t="s">
        <v>83</v>
      </c>
      <c r="AW250" s="13" t="s">
        <v>34</v>
      </c>
      <c r="AX250" s="13" t="s">
        <v>74</v>
      </c>
      <c r="AY250" s="158" t="s">
        <v>177</v>
      </c>
    </row>
    <row r="251" spans="2:65" s="14" customFormat="1" ht="10.199999999999999">
      <c r="B251" s="164"/>
      <c r="D251" s="151" t="s">
        <v>187</v>
      </c>
      <c r="E251" s="165" t="s">
        <v>19</v>
      </c>
      <c r="F251" s="166" t="s">
        <v>224</v>
      </c>
      <c r="H251" s="167">
        <v>8.879999999999999</v>
      </c>
      <c r="I251" s="168"/>
      <c r="L251" s="164"/>
      <c r="M251" s="169"/>
      <c r="T251" s="170"/>
      <c r="AT251" s="165" t="s">
        <v>187</v>
      </c>
      <c r="AU251" s="165" t="s">
        <v>83</v>
      </c>
      <c r="AV251" s="14" t="s">
        <v>183</v>
      </c>
      <c r="AW251" s="14" t="s">
        <v>34</v>
      </c>
      <c r="AX251" s="14" t="s">
        <v>81</v>
      </c>
      <c r="AY251" s="165" t="s">
        <v>177</v>
      </c>
    </row>
    <row r="252" spans="2:65" s="1" customFormat="1" ht="16.5" customHeight="1">
      <c r="B252" s="33"/>
      <c r="C252" s="178" t="s">
        <v>465</v>
      </c>
      <c r="D252" s="178" t="s">
        <v>327</v>
      </c>
      <c r="E252" s="179" t="s">
        <v>2774</v>
      </c>
      <c r="F252" s="180" t="s">
        <v>2775</v>
      </c>
      <c r="G252" s="181" t="s">
        <v>383</v>
      </c>
      <c r="H252" s="182">
        <v>50.749000000000002</v>
      </c>
      <c r="I252" s="183"/>
      <c r="J252" s="184">
        <f>ROUND(I252*H252,2)</f>
        <v>0</v>
      </c>
      <c r="K252" s="180" t="s">
        <v>182</v>
      </c>
      <c r="L252" s="185"/>
      <c r="M252" s="186" t="s">
        <v>19</v>
      </c>
      <c r="N252" s="187" t="s">
        <v>45</v>
      </c>
      <c r="P252" s="142">
        <f>O252*H252</f>
        <v>0</v>
      </c>
      <c r="Q252" s="142">
        <v>3.4000000000000002E-2</v>
      </c>
      <c r="R252" s="142">
        <f>Q252*H252</f>
        <v>1.7254660000000002</v>
      </c>
      <c r="S252" s="142">
        <v>0</v>
      </c>
      <c r="T252" s="143">
        <f>S252*H252</f>
        <v>0</v>
      </c>
      <c r="AR252" s="144" t="s">
        <v>225</v>
      </c>
      <c r="AT252" s="144" t="s">
        <v>327</v>
      </c>
      <c r="AU252" s="144" t="s">
        <v>83</v>
      </c>
      <c r="AY252" s="18" t="s">
        <v>177</v>
      </c>
      <c r="BE252" s="145">
        <f>IF(N252="základní",J252,0)</f>
        <v>0</v>
      </c>
      <c r="BF252" s="145">
        <f>IF(N252="snížená",J252,0)</f>
        <v>0</v>
      </c>
      <c r="BG252" s="145">
        <f>IF(N252="zákl. přenesená",J252,0)</f>
        <v>0</v>
      </c>
      <c r="BH252" s="145">
        <f>IF(N252="sníž. přenesená",J252,0)</f>
        <v>0</v>
      </c>
      <c r="BI252" s="145">
        <f>IF(N252="nulová",J252,0)</f>
        <v>0</v>
      </c>
      <c r="BJ252" s="18" t="s">
        <v>81</v>
      </c>
      <c r="BK252" s="145">
        <f>ROUND(I252*H252,2)</f>
        <v>0</v>
      </c>
      <c r="BL252" s="18" t="s">
        <v>183</v>
      </c>
      <c r="BM252" s="144" t="s">
        <v>2776</v>
      </c>
    </row>
    <row r="253" spans="2:65" s="13" customFormat="1" ht="10.199999999999999">
      <c r="B253" s="157"/>
      <c r="D253" s="151" t="s">
        <v>187</v>
      </c>
      <c r="F253" s="159" t="s">
        <v>2777</v>
      </c>
      <c r="H253" s="160">
        <v>50.749000000000002</v>
      </c>
      <c r="I253" s="161"/>
      <c r="L253" s="157"/>
      <c r="M253" s="162"/>
      <c r="T253" s="163"/>
      <c r="AT253" s="158" t="s">
        <v>187</v>
      </c>
      <c r="AU253" s="158" t="s">
        <v>83</v>
      </c>
      <c r="AV253" s="13" t="s">
        <v>83</v>
      </c>
      <c r="AW253" s="13" t="s">
        <v>4</v>
      </c>
      <c r="AX253" s="13" t="s">
        <v>81</v>
      </c>
      <c r="AY253" s="158" t="s">
        <v>177</v>
      </c>
    </row>
    <row r="254" spans="2:65" s="1" customFormat="1" ht="16.5" customHeight="1">
      <c r="B254" s="33"/>
      <c r="C254" s="133" t="s">
        <v>471</v>
      </c>
      <c r="D254" s="201" t="s">
        <v>179</v>
      </c>
      <c r="E254" s="134" t="s">
        <v>2778</v>
      </c>
      <c r="F254" s="135" t="s">
        <v>2779</v>
      </c>
      <c r="G254" s="136" t="s">
        <v>383</v>
      </c>
      <c r="H254" s="137">
        <v>1</v>
      </c>
      <c r="I254" s="138"/>
      <c r="J254" s="139">
        <f>ROUND(I254*H254,2)</f>
        <v>0</v>
      </c>
      <c r="K254" s="135" t="s">
        <v>182</v>
      </c>
      <c r="L254" s="33"/>
      <c r="M254" s="140" t="s">
        <v>19</v>
      </c>
      <c r="N254" s="141" t="s">
        <v>45</v>
      </c>
      <c r="P254" s="142">
        <f>O254*H254</f>
        <v>0</v>
      </c>
      <c r="Q254" s="142">
        <v>0</v>
      </c>
      <c r="R254" s="142">
        <f>Q254*H254</f>
        <v>0</v>
      </c>
      <c r="S254" s="142">
        <v>0</v>
      </c>
      <c r="T254" s="143">
        <f>S254*H254</f>
        <v>0</v>
      </c>
      <c r="AR254" s="144" t="s">
        <v>183</v>
      </c>
      <c r="AT254" s="144" t="s">
        <v>179</v>
      </c>
      <c r="AU254" s="144" t="s">
        <v>83</v>
      </c>
      <c r="AY254" s="18" t="s">
        <v>177</v>
      </c>
      <c r="BE254" s="145">
        <f>IF(N254="základní",J254,0)</f>
        <v>0</v>
      </c>
      <c r="BF254" s="145">
        <f>IF(N254="snížená",J254,0)</f>
        <v>0</v>
      </c>
      <c r="BG254" s="145">
        <f>IF(N254="zákl. přenesená",J254,0)</f>
        <v>0</v>
      </c>
      <c r="BH254" s="145">
        <f>IF(N254="sníž. přenesená",J254,0)</f>
        <v>0</v>
      </c>
      <c r="BI254" s="145">
        <f>IF(N254="nulová",J254,0)</f>
        <v>0</v>
      </c>
      <c r="BJ254" s="18" t="s">
        <v>81</v>
      </c>
      <c r="BK254" s="145">
        <f>ROUND(I254*H254,2)</f>
        <v>0</v>
      </c>
      <c r="BL254" s="18" t="s">
        <v>183</v>
      </c>
      <c r="BM254" s="144" t="s">
        <v>2780</v>
      </c>
    </row>
    <row r="255" spans="2:65" s="1" customFormat="1" ht="10.199999999999999">
      <c r="B255" s="33"/>
      <c r="D255" s="146" t="s">
        <v>185</v>
      </c>
      <c r="F255" s="147" t="s">
        <v>2781</v>
      </c>
      <c r="I255" s="148"/>
      <c r="L255" s="33"/>
      <c r="M255" s="149"/>
      <c r="T255" s="54"/>
      <c r="AT255" s="18" t="s">
        <v>185</v>
      </c>
      <c r="AU255" s="18" t="s">
        <v>83</v>
      </c>
    </row>
    <row r="256" spans="2:65" s="12" customFormat="1" ht="10.199999999999999">
      <c r="B256" s="150"/>
      <c r="D256" s="151" t="s">
        <v>187</v>
      </c>
      <c r="E256" s="152" t="s">
        <v>19</v>
      </c>
      <c r="F256" s="153" t="s">
        <v>2598</v>
      </c>
      <c r="H256" s="152" t="s">
        <v>19</v>
      </c>
      <c r="I256" s="154"/>
      <c r="L256" s="150"/>
      <c r="M256" s="155"/>
      <c r="T256" s="156"/>
      <c r="AT256" s="152" t="s">
        <v>187</v>
      </c>
      <c r="AU256" s="152" t="s">
        <v>83</v>
      </c>
      <c r="AV256" s="12" t="s">
        <v>81</v>
      </c>
      <c r="AW256" s="12" t="s">
        <v>34</v>
      </c>
      <c r="AX256" s="12" t="s">
        <v>74</v>
      </c>
      <c r="AY256" s="152" t="s">
        <v>177</v>
      </c>
    </row>
    <row r="257" spans="2:65" s="13" customFormat="1" ht="10.199999999999999">
      <c r="B257" s="157"/>
      <c r="D257" s="151" t="s">
        <v>187</v>
      </c>
      <c r="E257" s="158" t="s">
        <v>19</v>
      </c>
      <c r="F257" s="159" t="s">
        <v>81</v>
      </c>
      <c r="H257" s="160">
        <v>1</v>
      </c>
      <c r="I257" s="161"/>
      <c r="L257" s="157"/>
      <c r="M257" s="162"/>
      <c r="T257" s="163"/>
      <c r="AT257" s="158" t="s">
        <v>187</v>
      </c>
      <c r="AU257" s="158" t="s">
        <v>83</v>
      </c>
      <c r="AV257" s="13" t="s">
        <v>83</v>
      </c>
      <c r="AW257" s="13" t="s">
        <v>34</v>
      </c>
      <c r="AX257" s="13" t="s">
        <v>81</v>
      </c>
      <c r="AY257" s="158" t="s">
        <v>177</v>
      </c>
    </row>
    <row r="258" spans="2:65" s="1" customFormat="1" ht="16.5" customHeight="1">
      <c r="B258" s="33"/>
      <c r="C258" s="178" t="s">
        <v>476</v>
      </c>
      <c r="D258" s="204" t="s">
        <v>327</v>
      </c>
      <c r="E258" s="179" t="s">
        <v>2782</v>
      </c>
      <c r="F258" s="180" t="s">
        <v>2783</v>
      </c>
      <c r="G258" s="181" t="s">
        <v>383</v>
      </c>
      <c r="H258" s="182">
        <v>1</v>
      </c>
      <c r="I258" s="183"/>
      <c r="J258" s="184">
        <f>ROUND(I258*H258,2)</f>
        <v>0</v>
      </c>
      <c r="K258" s="180" t="s">
        <v>182</v>
      </c>
      <c r="L258" s="185"/>
      <c r="M258" s="186" t="s">
        <v>19</v>
      </c>
      <c r="N258" s="187" t="s">
        <v>45</v>
      </c>
      <c r="P258" s="142">
        <f>O258*H258</f>
        <v>0</v>
      </c>
      <c r="Q258" s="142">
        <v>4.5659999999999999E-2</v>
      </c>
      <c r="R258" s="142">
        <f>Q258*H258</f>
        <v>4.5659999999999999E-2</v>
      </c>
      <c r="S258" s="142">
        <v>0</v>
      </c>
      <c r="T258" s="143">
        <f>S258*H258</f>
        <v>0</v>
      </c>
      <c r="AR258" s="144" t="s">
        <v>225</v>
      </c>
      <c r="AT258" s="144" t="s">
        <v>327</v>
      </c>
      <c r="AU258" s="144" t="s">
        <v>83</v>
      </c>
      <c r="AY258" s="18" t="s">
        <v>177</v>
      </c>
      <c r="BE258" s="145">
        <f>IF(N258="základní",J258,0)</f>
        <v>0</v>
      </c>
      <c r="BF258" s="145">
        <f>IF(N258="snížená",J258,0)</f>
        <v>0</v>
      </c>
      <c r="BG258" s="145">
        <f>IF(N258="zákl. přenesená",J258,0)</f>
        <v>0</v>
      </c>
      <c r="BH258" s="145">
        <f>IF(N258="sníž. přenesená",J258,0)</f>
        <v>0</v>
      </c>
      <c r="BI258" s="145">
        <f>IF(N258="nulová",J258,0)</f>
        <v>0</v>
      </c>
      <c r="BJ258" s="18" t="s">
        <v>81</v>
      </c>
      <c r="BK258" s="145">
        <f>ROUND(I258*H258,2)</f>
        <v>0</v>
      </c>
      <c r="BL258" s="18" t="s">
        <v>183</v>
      </c>
      <c r="BM258" s="144" t="s">
        <v>2784</v>
      </c>
    </row>
    <row r="259" spans="2:65" s="1" customFormat="1" ht="16.5" customHeight="1">
      <c r="B259" s="33"/>
      <c r="C259" s="133" t="s">
        <v>481</v>
      </c>
      <c r="D259" s="133" t="s">
        <v>179</v>
      </c>
      <c r="E259" s="134" t="s">
        <v>2785</v>
      </c>
      <c r="F259" s="135" t="s">
        <v>2786</v>
      </c>
      <c r="G259" s="136" t="s">
        <v>383</v>
      </c>
      <c r="H259" s="137">
        <v>1</v>
      </c>
      <c r="I259" s="138"/>
      <c r="J259" s="139">
        <f>ROUND(I259*H259,2)</f>
        <v>0</v>
      </c>
      <c r="K259" s="135" t="s">
        <v>182</v>
      </c>
      <c r="L259" s="33"/>
      <c r="M259" s="140" t="s">
        <v>19</v>
      </c>
      <c r="N259" s="141" t="s">
        <v>45</v>
      </c>
      <c r="P259" s="142">
        <f>O259*H259</f>
        <v>0</v>
      </c>
      <c r="Q259" s="142">
        <v>0</v>
      </c>
      <c r="R259" s="142">
        <f>Q259*H259</f>
        <v>0</v>
      </c>
      <c r="S259" s="142">
        <v>0</v>
      </c>
      <c r="T259" s="143">
        <f>S259*H259</f>
        <v>0</v>
      </c>
      <c r="AR259" s="144" t="s">
        <v>183</v>
      </c>
      <c r="AT259" s="144" t="s">
        <v>179</v>
      </c>
      <c r="AU259" s="144" t="s">
        <v>83</v>
      </c>
      <c r="AY259" s="18" t="s">
        <v>177</v>
      </c>
      <c r="BE259" s="145">
        <f>IF(N259="základní",J259,0)</f>
        <v>0</v>
      </c>
      <c r="BF259" s="145">
        <f>IF(N259="snížená",J259,0)</f>
        <v>0</v>
      </c>
      <c r="BG259" s="145">
        <f>IF(N259="zákl. přenesená",J259,0)</f>
        <v>0</v>
      </c>
      <c r="BH259" s="145">
        <f>IF(N259="sníž. přenesená",J259,0)</f>
        <v>0</v>
      </c>
      <c r="BI259" s="145">
        <f>IF(N259="nulová",J259,0)</f>
        <v>0</v>
      </c>
      <c r="BJ259" s="18" t="s">
        <v>81</v>
      </c>
      <c r="BK259" s="145">
        <f>ROUND(I259*H259,2)</f>
        <v>0</v>
      </c>
      <c r="BL259" s="18" t="s">
        <v>183</v>
      </c>
      <c r="BM259" s="144" t="s">
        <v>2787</v>
      </c>
    </row>
    <row r="260" spans="2:65" s="1" customFormat="1" ht="10.199999999999999">
      <c r="B260" s="33"/>
      <c r="D260" s="146" t="s">
        <v>185</v>
      </c>
      <c r="F260" s="147" t="s">
        <v>2788</v>
      </c>
      <c r="I260" s="148"/>
      <c r="L260" s="33"/>
      <c r="M260" s="149"/>
      <c r="T260" s="54"/>
      <c r="AT260" s="18" t="s">
        <v>185</v>
      </c>
      <c r="AU260" s="18" t="s">
        <v>83</v>
      </c>
    </row>
    <row r="261" spans="2:65" s="1" customFormat="1" ht="16.5" customHeight="1">
      <c r="B261" s="33"/>
      <c r="C261" s="178" t="s">
        <v>485</v>
      </c>
      <c r="D261" s="178" t="s">
        <v>327</v>
      </c>
      <c r="E261" s="179" t="s">
        <v>2789</v>
      </c>
      <c r="F261" s="180" t="s">
        <v>2790</v>
      </c>
      <c r="G261" s="181" t="s">
        <v>383</v>
      </c>
      <c r="H261" s="182">
        <v>1</v>
      </c>
      <c r="I261" s="183"/>
      <c r="J261" s="184">
        <f>ROUND(I261*H261,2)</f>
        <v>0</v>
      </c>
      <c r="K261" s="180" t="s">
        <v>182</v>
      </c>
      <c r="L261" s="185"/>
      <c r="M261" s="186" t="s">
        <v>19</v>
      </c>
      <c r="N261" s="187" t="s">
        <v>45</v>
      </c>
      <c r="P261" s="142">
        <f>O261*H261</f>
        <v>0</v>
      </c>
      <c r="Q261" s="142">
        <v>6.3030000000000003E-2</v>
      </c>
      <c r="R261" s="142">
        <f>Q261*H261</f>
        <v>6.3030000000000003E-2</v>
      </c>
      <c r="S261" s="142">
        <v>0</v>
      </c>
      <c r="T261" s="143">
        <f>S261*H261</f>
        <v>0</v>
      </c>
      <c r="AR261" s="144" t="s">
        <v>225</v>
      </c>
      <c r="AT261" s="144" t="s">
        <v>327</v>
      </c>
      <c r="AU261" s="144" t="s">
        <v>83</v>
      </c>
      <c r="AY261" s="18" t="s">
        <v>177</v>
      </c>
      <c r="BE261" s="145">
        <f>IF(N261="základní",J261,0)</f>
        <v>0</v>
      </c>
      <c r="BF261" s="145">
        <f>IF(N261="snížená",J261,0)</f>
        <v>0</v>
      </c>
      <c r="BG261" s="145">
        <f>IF(N261="zákl. přenesená",J261,0)</f>
        <v>0</v>
      </c>
      <c r="BH261" s="145">
        <f>IF(N261="sníž. přenesená",J261,0)</f>
        <v>0</v>
      </c>
      <c r="BI261" s="145">
        <f>IF(N261="nulová",J261,0)</f>
        <v>0</v>
      </c>
      <c r="BJ261" s="18" t="s">
        <v>81</v>
      </c>
      <c r="BK261" s="145">
        <f>ROUND(I261*H261,2)</f>
        <v>0</v>
      </c>
      <c r="BL261" s="18" t="s">
        <v>183</v>
      </c>
      <c r="BM261" s="144" t="s">
        <v>2791</v>
      </c>
    </row>
    <row r="262" spans="2:65" s="1" customFormat="1" ht="16.5" customHeight="1">
      <c r="B262" s="33"/>
      <c r="C262" s="133" t="s">
        <v>489</v>
      </c>
      <c r="D262" s="201" t="s">
        <v>179</v>
      </c>
      <c r="E262" s="134" t="s">
        <v>2792</v>
      </c>
      <c r="F262" s="135" t="s">
        <v>2793</v>
      </c>
      <c r="G262" s="136" t="s">
        <v>383</v>
      </c>
      <c r="H262" s="137">
        <v>3</v>
      </c>
      <c r="I262" s="138"/>
      <c r="J262" s="139">
        <f>ROUND(I262*H262,2)</f>
        <v>0</v>
      </c>
      <c r="K262" s="135" t="s">
        <v>182</v>
      </c>
      <c r="L262" s="33"/>
      <c r="M262" s="140" t="s">
        <v>19</v>
      </c>
      <c r="N262" s="141" t="s">
        <v>45</v>
      </c>
      <c r="P262" s="142">
        <f>O262*H262</f>
        <v>0</v>
      </c>
      <c r="Q262" s="142">
        <v>1.1999999999999999E-3</v>
      </c>
      <c r="R262" s="142">
        <f>Q262*H262</f>
        <v>3.5999999999999999E-3</v>
      </c>
      <c r="S262" s="142">
        <v>0</v>
      </c>
      <c r="T262" s="143">
        <f>S262*H262</f>
        <v>0</v>
      </c>
      <c r="AR262" s="144" t="s">
        <v>183</v>
      </c>
      <c r="AT262" s="144" t="s">
        <v>179</v>
      </c>
      <c r="AU262" s="144" t="s">
        <v>83</v>
      </c>
      <c r="AY262" s="18" t="s">
        <v>177</v>
      </c>
      <c r="BE262" s="145">
        <f>IF(N262="základní",J262,0)</f>
        <v>0</v>
      </c>
      <c r="BF262" s="145">
        <f>IF(N262="snížená",J262,0)</f>
        <v>0</v>
      </c>
      <c r="BG262" s="145">
        <f>IF(N262="zákl. přenesená",J262,0)</f>
        <v>0</v>
      </c>
      <c r="BH262" s="145">
        <f>IF(N262="sníž. přenesená",J262,0)</f>
        <v>0</v>
      </c>
      <c r="BI262" s="145">
        <f>IF(N262="nulová",J262,0)</f>
        <v>0</v>
      </c>
      <c r="BJ262" s="18" t="s">
        <v>81</v>
      </c>
      <c r="BK262" s="145">
        <f>ROUND(I262*H262,2)</f>
        <v>0</v>
      </c>
      <c r="BL262" s="18" t="s">
        <v>183</v>
      </c>
      <c r="BM262" s="144" t="s">
        <v>2794</v>
      </c>
    </row>
    <row r="263" spans="2:65" s="1" customFormat="1" ht="10.199999999999999">
      <c r="B263" s="33"/>
      <c r="D263" s="146" t="s">
        <v>185</v>
      </c>
      <c r="F263" s="147" t="s">
        <v>2795</v>
      </c>
      <c r="I263" s="148"/>
      <c r="L263" s="33"/>
      <c r="M263" s="149"/>
      <c r="T263" s="54"/>
      <c r="AT263" s="18" t="s">
        <v>185</v>
      </c>
      <c r="AU263" s="18" t="s">
        <v>83</v>
      </c>
    </row>
    <row r="264" spans="2:65" s="12" customFormat="1" ht="10.199999999999999">
      <c r="B264" s="150"/>
      <c r="D264" s="151" t="s">
        <v>187</v>
      </c>
      <c r="E264" s="152" t="s">
        <v>19</v>
      </c>
      <c r="F264" s="153" t="s">
        <v>2598</v>
      </c>
      <c r="H264" s="152" t="s">
        <v>19</v>
      </c>
      <c r="I264" s="154"/>
      <c r="L264" s="150"/>
      <c r="M264" s="155"/>
      <c r="T264" s="156"/>
      <c r="AT264" s="152" t="s">
        <v>187</v>
      </c>
      <c r="AU264" s="152" t="s">
        <v>83</v>
      </c>
      <c r="AV264" s="12" t="s">
        <v>81</v>
      </c>
      <c r="AW264" s="12" t="s">
        <v>34</v>
      </c>
      <c r="AX264" s="12" t="s">
        <v>74</v>
      </c>
      <c r="AY264" s="152" t="s">
        <v>177</v>
      </c>
    </row>
    <row r="265" spans="2:65" s="13" customFormat="1" ht="10.199999999999999">
      <c r="B265" s="157"/>
      <c r="D265" s="151" t="s">
        <v>187</v>
      </c>
      <c r="E265" s="158" t="s">
        <v>19</v>
      </c>
      <c r="F265" s="159" t="s">
        <v>121</v>
      </c>
      <c r="H265" s="160">
        <v>3</v>
      </c>
      <c r="I265" s="161"/>
      <c r="L265" s="157"/>
      <c r="M265" s="162"/>
      <c r="T265" s="163"/>
      <c r="AT265" s="158" t="s">
        <v>187</v>
      </c>
      <c r="AU265" s="158" t="s">
        <v>83</v>
      </c>
      <c r="AV265" s="13" t="s">
        <v>83</v>
      </c>
      <c r="AW265" s="13" t="s">
        <v>34</v>
      </c>
      <c r="AX265" s="13" t="s">
        <v>81</v>
      </c>
      <c r="AY265" s="158" t="s">
        <v>177</v>
      </c>
    </row>
    <row r="266" spans="2:65" s="1" customFormat="1" ht="16.5" customHeight="1">
      <c r="B266" s="33"/>
      <c r="C266" s="178" t="s">
        <v>494</v>
      </c>
      <c r="D266" s="204" t="s">
        <v>327</v>
      </c>
      <c r="E266" s="179" t="s">
        <v>2796</v>
      </c>
      <c r="F266" s="180" t="s">
        <v>2797</v>
      </c>
      <c r="G266" s="181" t="s">
        <v>383</v>
      </c>
      <c r="H266" s="182">
        <v>3</v>
      </c>
      <c r="I266" s="183"/>
      <c r="J266" s="184">
        <f>ROUND(I266*H266,2)</f>
        <v>0</v>
      </c>
      <c r="K266" s="180" t="s">
        <v>182</v>
      </c>
      <c r="L266" s="185"/>
      <c r="M266" s="186" t="s">
        <v>19</v>
      </c>
      <c r="N266" s="187" t="s">
        <v>45</v>
      </c>
      <c r="P266" s="142">
        <f>O266*H266</f>
        <v>0</v>
      </c>
      <c r="Q266" s="142">
        <v>6.6000000000000003E-2</v>
      </c>
      <c r="R266" s="142">
        <f>Q266*H266</f>
        <v>0.19800000000000001</v>
      </c>
      <c r="S266" s="142">
        <v>0</v>
      </c>
      <c r="T266" s="143">
        <f>S266*H266</f>
        <v>0</v>
      </c>
      <c r="AR266" s="144" t="s">
        <v>225</v>
      </c>
      <c r="AT266" s="144" t="s">
        <v>327</v>
      </c>
      <c r="AU266" s="144" t="s">
        <v>83</v>
      </c>
      <c r="AY266" s="18" t="s">
        <v>177</v>
      </c>
      <c r="BE266" s="145">
        <f>IF(N266="základní",J266,0)</f>
        <v>0</v>
      </c>
      <c r="BF266" s="145">
        <f>IF(N266="snížená",J266,0)</f>
        <v>0</v>
      </c>
      <c r="BG266" s="145">
        <f>IF(N266="zákl. přenesená",J266,0)</f>
        <v>0</v>
      </c>
      <c r="BH266" s="145">
        <f>IF(N266="sníž. přenesená",J266,0)</f>
        <v>0</v>
      </c>
      <c r="BI266" s="145">
        <f>IF(N266="nulová",J266,0)</f>
        <v>0</v>
      </c>
      <c r="BJ266" s="18" t="s">
        <v>81</v>
      </c>
      <c r="BK266" s="145">
        <f>ROUND(I266*H266,2)</f>
        <v>0</v>
      </c>
      <c r="BL266" s="18" t="s">
        <v>183</v>
      </c>
      <c r="BM266" s="144" t="s">
        <v>2798</v>
      </c>
    </row>
    <row r="267" spans="2:65" s="1" customFormat="1" ht="16.5" customHeight="1">
      <c r="B267" s="33"/>
      <c r="C267" s="133" t="s">
        <v>499</v>
      </c>
      <c r="D267" s="202" t="s">
        <v>179</v>
      </c>
      <c r="E267" s="134" t="s">
        <v>2799</v>
      </c>
      <c r="F267" s="135" t="s">
        <v>2800</v>
      </c>
      <c r="G267" s="136" t="s">
        <v>347</v>
      </c>
      <c r="H267" s="137">
        <v>56.814999999999998</v>
      </c>
      <c r="I267" s="138"/>
      <c r="J267" s="139">
        <f>ROUND(I267*H267,2)</f>
        <v>0</v>
      </c>
      <c r="K267" s="135" t="s">
        <v>182</v>
      </c>
      <c r="L267" s="33"/>
      <c r="M267" s="140" t="s">
        <v>19</v>
      </c>
      <c r="N267" s="141" t="s">
        <v>45</v>
      </c>
      <c r="P267" s="142">
        <f>O267*H267</f>
        <v>0</v>
      </c>
      <c r="Q267" s="142">
        <v>0</v>
      </c>
      <c r="R267" s="142">
        <f>Q267*H267</f>
        <v>0</v>
      </c>
      <c r="S267" s="142">
        <v>0</v>
      </c>
      <c r="T267" s="143">
        <f>S267*H267</f>
        <v>0</v>
      </c>
      <c r="AR267" s="144" t="s">
        <v>183</v>
      </c>
      <c r="AT267" s="144" t="s">
        <v>179</v>
      </c>
      <c r="AU267" s="144" t="s">
        <v>83</v>
      </c>
      <c r="AY267" s="18" t="s">
        <v>177</v>
      </c>
      <c r="BE267" s="145">
        <f>IF(N267="základní",J267,0)</f>
        <v>0</v>
      </c>
      <c r="BF267" s="145">
        <f>IF(N267="snížená",J267,0)</f>
        <v>0</v>
      </c>
      <c r="BG267" s="145">
        <f>IF(N267="zákl. přenesená",J267,0)</f>
        <v>0</v>
      </c>
      <c r="BH267" s="145">
        <f>IF(N267="sníž. přenesená",J267,0)</f>
        <v>0</v>
      </c>
      <c r="BI267" s="145">
        <f>IF(N267="nulová",J267,0)</f>
        <v>0</v>
      </c>
      <c r="BJ267" s="18" t="s">
        <v>81</v>
      </c>
      <c r="BK267" s="145">
        <f>ROUND(I267*H267,2)</f>
        <v>0</v>
      </c>
      <c r="BL267" s="18" t="s">
        <v>183</v>
      </c>
      <c r="BM267" s="144" t="s">
        <v>2801</v>
      </c>
    </row>
    <row r="268" spans="2:65" s="1" customFormat="1" ht="10.199999999999999">
      <c r="B268" s="33"/>
      <c r="D268" s="146" t="s">
        <v>185</v>
      </c>
      <c r="F268" s="147" t="s">
        <v>2802</v>
      </c>
      <c r="I268" s="148"/>
      <c r="L268" s="33"/>
      <c r="M268" s="149"/>
      <c r="T268" s="54"/>
      <c r="AT268" s="18" t="s">
        <v>185</v>
      </c>
      <c r="AU268" s="18" t="s">
        <v>83</v>
      </c>
    </row>
    <row r="269" spans="2:65" s="12" customFormat="1" ht="10.199999999999999">
      <c r="B269" s="150"/>
      <c r="D269" s="151" t="s">
        <v>187</v>
      </c>
      <c r="E269" s="152" t="s">
        <v>19</v>
      </c>
      <c r="F269" s="153" t="s">
        <v>2803</v>
      </c>
      <c r="H269" s="152" t="s">
        <v>19</v>
      </c>
      <c r="I269" s="154"/>
      <c r="L269" s="150"/>
      <c r="M269" s="155"/>
      <c r="T269" s="156"/>
      <c r="AT269" s="152" t="s">
        <v>187</v>
      </c>
      <c r="AU269" s="152" t="s">
        <v>83</v>
      </c>
      <c r="AV269" s="12" t="s">
        <v>81</v>
      </c>
      <c r="AW269" s="12" t="s">
        <v>34</v>
      </c>
      <c r="AX269" s="12" t="s">
        <v>74</v>
      </c>
      <c r="AY269" s="152" t="s">
        <v>177</v>
      </c>
    </row>
    <row r="270" spans="2:65" s="13" customFormat="1" ht="10.199999999999999">
      <c r="B270" s="157"/>
      <c r="D270" s="151" t="s">
        <v>187</v>
      </c>
      <c r="E270" s="158" t="s">
        <v>19</v>
      </c>
      <c r="F270" s="159" t="s">
        <v>2804</v>
      </c>
      <c r="H270" s="160">
        <v>5.07</v>
      </c>
      <c r="I270" s="161"/>
      <c r="L270" s="157"/>
      <c r="M270" s="162"/>
      <c r="T270" s="163"/>
      <c r="AT270" s="158" t="s">
        <v>187</v>
      </c>
      <c r="AU270" s="158" t="s">
        <v>83</v>
      </c>
      <c r="AV270" s="13" t="s">
        <v>83</v>
      </c>
      <c r="AW270" s="13" t="s">
        <v>34</v>
      </c>
      <c r="AX270" s="13" t="s">
        <v>74</v>
      </c>
      <c r="AY270" s="158" t="s">
        <v>177</v>
      </c>
    </row>
    <row r="271" spans="2:65" s="13" customFormat="1" ht="10.199999999999999">
      <c r="B271" s="157"/>
      <c r="D271" s="151" t="s">
        <v>187</v>
      </c>
      <c r="E271" s="158" t="s">
        <v>19</v>
      </c>
      <c r="F271" s="159" t="s">
        <v>2805</v>
      </c>
      <c r="H271" s="160">
        <v>4.9800000000000004</v>
      </c>
      <c r="I271" s="161"/>
      <c r="L271" s="157"/>
      <c r="M271" s="162"/>
      <c r="T271" s="163"/>
      <c r="AT271" s="158" t="s">
        <v>187</v>
      </c>
      <c r="AU271" s="158" t="s">
        <v>83</v>
      </c>
      <c r="AV271" s="13" t="s">
        <v>83</v>
      </c>
      <c r="AW271" s="13" t="s">
        <v>34</v>
      </c>
      <c r="AX271" s="13" t="s">
        <v>74</v>
      </c>
      <c r="AY271" s="158" t="s">
        <v>177</v>
      </c>
    </row>
    <row r="272" spans="2:65" s="13" customFormat="1" ht="10.199999999999999">
      <c r="B272" s="157"/>
      <c r="D272" s="151" t="s">
        <v>187</v>
      </c>
      <c r="E272" s="158" t="s">
        <v>19</v>
      </c>
      <c r="F272" s="159" t="s">
        <v>2806</v>
      </c>
      <c r="H272" s="160">
        <v>5</v>
      </c>
      <c r="I272" s="161"/>
      <c r="L272" s="157"/>
      <c r="M272" s="162"/>
      <c r="T272" s="163"/>
      <c r="AT272" s="158" t="s">
        <v>187</v>
      </c>
      <c r="AU272" s="158" t="s">
        <v>83</v>
      </c>
      <c r="AV272" s="13" t="s">
        <v>83</v>
      </c>
      <c r="AW272" s="13" t="s">
        <v>34</v>
      </c>
      <c r="AX272" s="13" t="s">
        <v>74</v>
      </c>
      <c r="AY272" s="158" t="s">
        <v>177</v>
      </c>
    </row>
    <row r="273" spans="2:65" s="13" customFormat="1" ht="10.199999999999999">
      <c r="B273" s="157"/>
      <c r="D273" s="151" t="s">
        <v>187</v>
      </c>
      <c r="E273" s="158" t="s">
        <v>19</v>
      </c>
      <c r="F273" s="159" t="s">
        <v>2805</v>
      </c>
      <c r="H273" s="160">
        <v>4.9800000000000004</v>
      </c>
      <c r="I273" s="161"/>
      <c r="L273" s="157"/>
      <c r="M273" s="162"/>
      <c r="T273" s="163"/>
      <c r="AT273" s="158" t="s">
        <v>187</v>
      </c>
      <c r="AU273" s="158" t="s">
        <v>83</v>
      </c>
      <c r="AV273" s="13" t="s">
        <v>83</v>
      </c>
      <c r="AW273" s="13" t="s">
        <v>34</v>
      </c>
      <c r="AX273" s="13" t="s">
        <v>74</v>
      </c>
      <c r="AY273" s="158" t="s">
        <v>177</v>
      </c>
    </row>
    <row r="274" spans="2:65" s="13" customFormat="1" ht="10.199999999999999">
      <c r="B274" s="157"/>
      <c r="D274" s="151" t="s">
        <v>187</v>
      </c>
      <c r="E274" s="158" t="s">
        <v>19</v>
      </c>
      <c r="F274" s="159" t="s">
        <v>2806</v>
      </c>
      <c r="H274" s="160">
        <v>5</v>
      </c>
      <c r="I274" s="161"/>
      <c r="L274" s="157"/>
      <c r="M274" s="162"/>
      <c r="T274" s="163"/>
      <c r="AT274" s="158" t="s">
        <v>187</v>
      </c>
      <c r="AU274" s="158" t="s">
        <v>83</v>
      </c>
      <c r="AV274" s="13" t="s">
        <v>83</v>
      </c>
      <c r="AW274" s="13" t="s">
        <v>34</v>
      </c>
      <c r="AX274" s="13" t="s">
        <v>74</v>
      </c>
      <c r="AY274" s="158" t="s">
        <v>177</v>
      </c>
    </row>
    <row r="275" spans="2:65" s="13" customFormat="1" ht="10.199999999999999">
      <c r="B275" s="157"/>
      <c r="D275" s="151" t="s">
        <v>187</v>
      </c>
      <c r="E275" s="158" t="s">
        <v>19</v>
      </c>
      <c r="F275" s="159" t="s">
        <v>2807</v>
      </c>
      <c r="H275" s="160">
        <v>7.48</v>
      </c>
      <c r="I275" s="161"/>
      <c r="L275" s="157"/>
      <c r="M275" s="162"/>
      <c r="T275" s="163"/>
      <c r="AT275" s="158" t="s">
        <v>187</v>
      </c>
      <c r="AU275" s="158" t="s">
        <v>83</v>
      </c>
      <c r="AV275" s="13" t="s">
        <v>83</v>
      </c>
      <c r="AW275" s="13" t="s">
        <v>34</v>
      </c>
      <c r="AX275" s="13" t="s">
        <v>74</v>
      </c>
      <c r="AY275" s="158" t="s">
        <v>177</v>
      </c>
    </row>
    <row r="276" spans="2:65" s="13" customFormat="1" ht="10.199999999999999">
      <c r="B276" s="157"/>
      <c r="D276" s="151" t="s">
        <v>187</v>
      </c>
      <c r="E276" s="158" t="s">
        <v>19</v>
      </c>
      <c r="F276" s="159" t="s">
        <v>2808</v>
      </c>
      <c r="H276" s="160">
        <v>7.5</v>
      </c>
      <c r="I276" s="161"/>
      <c r="L276" s="157"/>
      <c r="M276" s="162"/>
      <c r="T276" s="163"/>
      <c r="AT276" s="158" t="s">
        <v>187</v>
      </c>
      <c r="AU276" s="158" t="s">
        <v>83</v>
      </c>
      <c r="AV276" s="13" t="s">
        <v>83</v>
      </c>
      <c r="AW276" s="13" t="s">
        <v>34</v>
      </c>
      <c r="AX276" s="13" t="s">
        <v>74</v>
      </c>
      <c r="AY276" s="158" t="s">
        <v>177</v>
      </c>
    </row>
    <row r="277" spans="2:65" s="13" customFormat="1" ht="10.199999999999999">
      <c r="B277" s="157"/>
      <c r="D277" s="151" t="s">
        <v>187</v>
      </c>
      <c r="E277" s="158" t="s">
        <v>19</v>
      </c>
      <c r="F277" s="159" t="s">
        <v>2809</v>
      </c>
      <c r="H277" s="160">
        <v>4.8250000000000002</v>
      </c>
      <c r="I277" s="161"/>
      <c r="L277" s="157"/>
      <c r="M277" s="162"/>
      <c r="T277" s="163"/>
      <c r="AT277" s="158" t="s">
        <v>187</v>
      </c>
      <c r="AU277" s="158" t="s">
        <v>83</v>
      </c>
      <c r="AV277" s="13" t="s">
        <v>83</v>
      </c>
      <c r="AW277" s="13" t="s">
        <v>34</v>
      </c>
      <c r="AX277" s="13" t="s">
        <v>74</v>
      </c>
      <c r="AY277" s="158" t="s">
        <v>177</v>
      </c>
    </row>
    <row r="278" spans="2:65" s="13" customFormat="1" ht="10.199999999999999">
      <c r="B278" s="157"/>
      <c r="D278" s="151" t="s">
        <v>187</v>
      </c>
      <c r="E278" s="158" t="s">
        <v>19</v>
      </c>
      <c r="F278" s="159" t="s">
        <v>2810</v>
      </c>
      <c r="H278" s="160">
        <v>6.8849999999999998</v>
      </c>
      <c r="I278" s="161"/>
      <c r="L278" s="157"/>
      <c r="M278" s="162"/>
      <c r="T278" s="163"/>
      <c r="AT278" s="158" t="s">
        <v>187</v>
      </c>
      <c r="AU278" s="158" t="s">
        <v>83</v>
      </c>
      <c r="AV278" s="13" t="s">
        <v>83</v>
      </c>
      <c r="AW278" s="13" t="s">
        <v>34</v>
      </c>
      <c r="AX278" s="13" t="s">
        <v>74</v>
      </c>
      <c r="AY278" s="158" t="s">
        <v>177</v>
      </c>
    </row>
    <row r="279" spans="2:65" s="15" customFormat="1" ht="10.199999999999999">
      <c r="B279" s="171"/>
      <c r="D279" s="151" t="s">
        <v>187</v>
      </c>
      <c r="E279" s="172" t="s">
        <v>19</v>
      </c>
      <c r="F279" s="173" t="s">
        <v>289</v>
      </c>
      <c r="H279" s="174">
        <v>51.720000000000006</v>
      </c>
      <c r="I279" s="175"/>
      <c r="L279" s="171"/>
      <c r="M279" s="176"/>
      <c r="T279" s="177"/>
      <c r="AT279" s="172" t="s">
        <v>187</v>
      </c>
      <c r="AU279" s="172" t="s">
        <v>83</v>
      </c>
      <c r="AV279" s="15" t="s">
        <v>121</v>
      </c>
      <c r="AW279" s="15" t="s">
        <v>34</v>
      </c>
      <c r="AX279" s="15" t="s">
        <v>74</v>
      </c>
      <c r="AY279" s="172" t="s">
        <v>177</v>
      </c>
    </row>
    <row r="280" spans="2:65" s="12" customFormat="1" ht="10.199999999999999">
      <c r="B280" s="150"/>
      <c r="D280" s="151" t="s">
        <v>187</v>
      </c>
      <c r="E280" s="152" t="s">
        <v>19</v>
      </c>
      <c r="F280" s="153" t="s">
        <v>2598</v>
      </c>
      <c r="H280" s="152" t="s">
        <v>19</v>
      </c>
      <c r="I280" s="154"/>
      <c r="L280" s="150"/>
      <c r="M280" s="155"/>
      <c r="T280" s="156"/>
      <c r="AT280" s="152" t="s">
        <v>187</v>
      </c>
      <c r="AU280" s="152" t="s">
        <v>83</v>
      </c>
      <c r="AV280" s="12" t="s">
        <v>81</v>
      </c>
      <c r="AW280" s="12" t="s">
        <v>34</v>
      </c>
      <c r="AX280" s="12" t="s">
        <v>74</v>
      </c>
      <c r="AY280" s="152" t="s">
        <v>177</v>
      </c>
    </row>
    <row r="281" spans="2:65" s="13" customFormat="1" ht="10.199999999999999">
      <c r="B281" s="157"/>
      <c r="D281" s="151" t="s">
        <v>187</v>
      </c>
      <c r="E281" s="158" t="s">
        <v>19</v>
      </c>
      <c r="F281" s="159" t="s">
        <v>2811</v>
      </c>
      <c r="H281" s="160">
        <v>1.6950000000000001</v>
      </c>
      <c r="I281" s="161"/>
      <c r="L281" s="157"/>
      <c r="M281" s="162"/>
      <c r="T281" s="163"/>
      <c r="AT281" s="158" t="s">
        <v>187</v>
      </c>
      <c r="AU281" s="158" t="s">
        <v>83</v>
      </c>
      <c r="AV281" s="13" t="s">
        <v>83</v>
      </c>
      <c r="AW281" s="13" t="s">
        <v>34</v>
      </c>
      <c r="AX281" s="13" t="s">
        <v>74</v>
      </c>
      <c r="AY281" s="158" t="s">
        <v>177</v>
      </c>
    </row>
    <row r="282" spans="2:65" s="13" customFormat="1" ht="10.199999999999999">
      <c r="B282" s="157"/>
      <c r="D282" s="151" t="s">
        <v>187</v>
      </c>
      <c r="E282" s="158" t="s">
        <v>19</v>
      </c>
      <c r="F282" s="159" t="s">
        <v>2812</v>
      </c>
      <c r="H282" s="160">
        <v>1.7</v>
      </c>
      <c r="I282" s="161"/>
      <c r="L282" s="157"/>
      <c r="M282" s="162"/>
      <c r="T282" s="163"/>
      <c r="AT282" s="158" t="s">
        <v>187</v>
      </c>
      <c r="AU282" s="158" t="s">
        <v>83</v>
      </c>
      <c r="AV282" s="13" t="s">
        <v>83</v>
      </c>
      <c r="AW282" s="13" t="s">
        <v>34</v>
      </c>
      <c r="AX282" s="13" t="s">
        <v>74</v>
      </c>
      <c r="AY282" s="158" t="s">
        <v>177</v>
      </c>
    </row>
    <row r="283" spans="2:65" s="13" customFormat="1" ht="10.199999999999999">
      <c r="B283" s="157"/>
      <c r="D283" s="151" t="s">
        <v>187</v>
      </c>
      <c r="E283" s="158" t="s">
        <v>19</v>
      </c>
      <c r="F283" s="159" t="s">
        <v>2812</v>
      </c>
      <c r="H283" s="160">
        <v>1.7</v>
      </c>
      <c r="I283" s="161"/>
      <c r="L283" s="157"/>
      <c r="M283" s="162"/>
      <c r="T283" s="163"/>
      <c r="AT283" s="158" t="s">
        <v>187</v>
      </c>
      <c r="AU283" s="158" t="s">
        <v>83</v>
      </c>
      <c r="AV283" s="13" t="s">
        <v>83</v>
      </c>
      <c r="AW283" s="13" t="s">
        <v>34</v>
      </c>
      <c r="AX283" s="13" t="s">
        <v>74</v>
      </c>
      <c r="AY283" s="158" t="s">
        <v>177</v>
      </c>
    </row>
    <row r="284" spans="2:65" s="15" customFormat="1" ht="10.199999999999999">
      <c r="B284" s="171"/>
      <c r="D284" s="151" t="s">
        <v>187</v>
      </c>
      <c r="E284" s="172" t="s">
        <v>19</v>
      </c>
      <c r="F284" s="173" t="s">
        <v>289</v>
      </c>
      <c r="H284" s="174">
        <v>5.0949999999999998</v>
      </c>
      <c r="I284" s="175"/>
      <c r="L284" s="171"/>
      <c r="M284" s="176"/>
      <c r="T284" s="177"/>
      <c r="AT284" s="172" t="s">
        <v>187</v>
      </c>
      <c r="AU284" s="172" t="s">
        <v>83</v>
      </c>
      <c r="AV284" s="15" t="s">
        <v>121</v>
      </c>
      <c r="AW284" s="15" t="s">
        <v>34</v>
      </c>
      <c r="AX284" s="15" t="s">
        <v>74</v>
      </c>
      <c r="AY284" s="172" t="s">
        <v>177</v>
      </c>
    </row>
    <row r="285" spans="2:65" s="14" customFormat="1" ht="10.199999999999999">
      <c r="B285" s="164"/>
      <c r="D285" s="151" t="s">
        <v>187</v>
      </c>
      <c r="E285" s="165" t="s">
        <v>19</v>
      </c>
      <c r="F285" s="166" t="s">
        <v>224</v>
      </c>
      <c r="H285" s="167">
        <v>56.815000000000012</v>
      </c>
      <c r="I285" s="168"/>
      <c r="L285" s="164"/>
      <c r="M285" s="169"/>
      <c r="T285" s="170"/>
      <c r="AT285" s="165" t="s">
        <v>187</v>
      </c>
      <c r="AU285" s="165" t="s">
        <v>83</v>
      </c>
      <c r="AV285" s="14" t="s">
        <v>183</v>
      </c>
      <c r="AW285" s="14" t="s">
        <v>34</v>
      </c>
      <c r="AX285" s="14" t="s">
        <v>81</v>
      </c>
      <c r="AY285" s="165" t="s">
        <v>177</v>
      </c>
    </row>
    <row r="286" spans="2:65" s="1" customFormat="1" ht="16.5" customHeight="1">
      <c r="B286" s="33"/>
      <c r="C286" s="178" t="s">
        <v>506</v>
      </c>
      <c r="D286" s="203" t="s">
        <v>327</v>
      </c>
      <c r="E286" s="179" t="s">
        <v>2813</v>
      </c>
      <c r="F286" s="180" t="s">
        <v>2814</v>
      </c>
      <c r="G286" s="181" t="s">
        <v>243</v>
      </c>
      <c r="H286" s="182">
        <v>56.814999999999998</v>
      </c>
      <c r="I286" s="183"/>
      <c r="J286" s="184">
        <f>ROUND(I286*H286,2)</f>
        <v>0</v>
      </c>
      <c r="K286" s="180" t="s">
        <v>199</v>
      </c>
      <c r="L286" s="185"/>
      <c r="M286" s="186" t="s">
        <v>19</v>
      </c>
      <c r="N286" s="187" t="s">
        <v>45</v>
      </c>
      <c r="P286" s="142">
        <f>O286*H286</f>
        <v>0</v>
      </c>
      <c r="Q286" s="142">
        <v>0</v>
      </c>
      <c r="R286" s="142">
        <f>Q286*H286</f>
        <v>0</v>
      </c>
      <c r="S286" s="142">
        <v>0</v>
      </c>
      <c r="T286" s="143">
        <f>S286*H286</f>
        <v>0</v>
      </c>
      <c r="AR286" s="144" t="s">
        <v>225</v>
      </c>
      <c r="AT286" s="144" t="s">
        <v>327</v>
      </c>
      <c r="AU286" s="144" t="s">
        <v>83</v>
      </c>
      <c r="AY286" s="18" t="s">
        <v>177</v>
      </c>
      <c r="BE286" s="145">
        <f>IF(N286="základní",J286,0)</f>
        <v>0</v>
      </c>
      <c r="BF286" s="145">
        <f>IF(N286="snížená",J286,0)</f>
        <v>0</v>
      </c>
      <c r="BG286" s="145">
        <f>IF(N286="zákl. přenesená",J286,0)</f>
        <v>0</v>
      </c>
      <c r="BH286" s="145">
        <f>IF(N286="sníž. přenesená",J286,0)</f>
        <v>0</v>
      </c>
      <c r="BI286" s="145">
        <f>IF(N286="nulová",J286,0)</f>
        <v>0</v>
      </c>
      <c r="BJ286" s="18" t="s">
        <v>81</v>
      </c>
      <c r="BK286" s="145">
        <f>ROUND(I286*H286,2)</f>
        <v>0</v>
      </c>
      <c r="BL286" s="18" t="s">
        <v>183</v>
      </c>
      <c r="BM286" s="144" t="s">
        <v>2815</v>
      </c>
    </row>
    <row r="287" spans="2:65" s="12" customFormat="1" ht="10.199999999999999">
      <c r="B287" s="150"/>
      <c r="D287" s="151" t="s">
        <v>187</v>
      </c>
      <c r="E287" s="152" t="s">
        <v>19</v>
      </c>
      <c r="F287" s="153" t="s">
        <v>2803</v>
      </c>
      <c r="H287" s="152" t="s">
        <v>19</v>
      </c>
      <c r="I287" s="154"/>
      <c r="L287" s="150"/>
      <c r="M287" s="155"/>
      <c r="T287" s="156"/>
      <c r="AT287" s="152" t="s">
        <v>187</v>
      </c>
      <c r="AU287" s="152" t="s">
        <v>83</v>
      </c>
      <c r="AV287" s="12" t="s">
        <v>81</v>
      </c>
      <c r="AW287" s="12" t="s">
        <v>34</v>
      </c>
      <c r="AX287" s="12" t="s">
        <v>74</v>
      </c>
      <c r="AY287" s="152" t="s">
        <v>177</v>
      </c>
    </row>
    <row r="288" spans="2:65" s="13" customFormat="1" ht="10.199999999999999">
      <c r="B288" s="157"/>
      <c r="D288" s="151" t="s">
        <v>187</v>
      </c>
      <c r="E288" s="158" t="s">
        <v>19</v>
      </c>
      <c r="F288" s="159" t="s">
        <v>2804</v>
      </c>
      <c r="H288" s="160">
        <v>5.07</v>
      </c>
      <c r="I288" s="161"/>
      <c r="L288" s="157"/>
      <c r="M288" s="162"/>
      <c r="T288" s="163"/>
      <c r="AT288" s="158" t="s">
        <v>187</v>
      </c>
      <c r="AU288" s="158" t="s">
        <v>83</v>
      </c>
      <c r="AV288" s="13" t="s">
        <v>83</v>
      </c>
      <c r="AW288" s="13" t="s">
        <v>34</v>
      </c>
      <c r="AX288" s="13" t="s">
        <v>74</v>
      </c>
      <c r="AY288" s="158" t="s">
        <v>177</v>
      </c>
    </row>
    <row r="289" spans="2:65" s="13" customFormat="1" ht="10.199999999999999">
      <c r="B289" s="157"/>
      <c r="D289" s="151" t="s">
        <v>187</v>
      </c>
      <c r="E289" s="158" t="s">
        <v>19</v>
      </c>
      <c r="F289" s="159" t="s">
        <v>2805</v>
      </c>
      <c r="H289" s="160">
        <v>4.9800000000000004</v>
      </c>
      <c r="I289" s="161"/>
      <c r="L289" s="157"/>
      <c r="M289" s="162"/>
      <c r="T289" s="163"/>
      <c r="AT289" s="158" t="s">
        <v>187</v>
      </c>
      <c r="AU289" s="158" t="s">
        <v>83</v>
      </c>
      <c r="AV289" s="13" t="s">
        <v>83</v>
      </c>
      <c r="AW289" s="13" t="s">
        <v>34</v>
      </c>
      <c r="AX289" s="13" t="s">
        <v>74</v>
      </c>
      <c r="AY289" s="158" t="s">
        <v>177</v>
      </c>
    </row>
    <row r="290" spans="2:65" s="13" customFormat="1" ht="10.199999999999999">
      <c r="B290" s="157"/>
      <c r="D290" s="151" t="s">
        <v>187</v>
      </c>
      <c r="E290" s="158" t="s">
        <v>19</v>
      </c>
      <c r="F290" s="159" t="s">
        <v>2806</v>
      </c>
      <c r="H290" s="160">
        <v>5</v>
      </c>
      <c r="I290" s="161"/>
      <c r="L290" s="157"/>
      <c r="M290" s="162"/>
      <c r="T290" s="163"/>
      <c r="AT290" s="158" t="s">
        <v>187</v>
      </c>
      <c r="AU290" s="158" t="s">
        <v>83</v>
      </c>
      <c r="AV290" s="13" t="s">
        <v>83</v>
      </c>
      <c r="AW290" s="13" t="s">
        <v>34</v>
      </c>
      <c r="AX290" s="13" t="s">
        <v>74</v>
      </c>
      <c r="AY290" s="158" t="s">
        <v>177</v>
      </c>
    </row>
    <row r="291" spans="2:65" s="13" customFormat="1" ht="10.199999999999999">
      <c r="B291" s="157"/>
      <c r="D291" s="151" t="s">
        <v>187</v>
      </c>
      <c r="E291" s="158" t="s">
        <v>19</v>
      </c>
      <c r="F291" s="159" t="s">
        <v>2805</v>
      </c>
      <c r="H291" s="160">
        <v>4.9800000000000004</v>
      </c>
      <c r="I291" s="161"/>
      <c r="L291" s="157"/>
      <c r="M291" s="162"/>
      <c r="T291" s="163"/>
      <c r="AT291" s="158" t="s">
        <v>187</v>
      </c>
      <c r="AU291" s="158" t="s">
        <v>83</v>
      </c>
      <c r="AV291" s="13" t="s">
        <v>83</v>
      </c>
      <c r="AW291" s="13" t="s">
        <v>34</v>
      </c>
      <c r="AX291" s="13" t="s">
        <v>74</v>
      </c>
      <c r="AY291" s="158" t="s">
        <v>177</v>
      </c>
    </row>
    <row r="292" spans="2:65" s="13" customFormat="1" ht="10.199999999999999">
      <c r="B292" s="157"/>
      <c r="D292" s="151" t="s">
        <v>187</v>
      </c>
      <c r="E292" s="158" t="s">
        <v>19</v>
      </c>
      <c r="F292" s="159" t="s">
        <v>2806</v>
      </c>
      <c r="H292" s="160">
        <v>5</v>
      </c>
      <c r="I292" s="161"/>
      <c r="L292" s="157"/>
      <c r="M292" s="162"/>
      <c r="T292" s="163"/>
      <c r="AT292" s="158" t="s">
        <v>187</v>
      </c>
      <c r="AU292" s="158" t="s">
        <v>83</v>
      </c>
      <c r="AV292" s="13" t="s">
        <v>83</v>
      </c>
      <c r="AW292" s="13" t="s">
        <v>34</v>
      </c>
      <c r="AX292" s="13" t="s">
        <v>74</v>
      </c>
      <c r="AY292" s="158" t="s">
        <v>177</v>
      </c>
    </row>
    <row r="293" spans="2:65" s="13" customFormat="1" ht="10.199999999999999">
      <c r="B293" s="157"/>
      <c r="D293" s="151" t="s">
        <v>187</v>
      </c>
      <c r="E293" s="158" t="s">
        <v>19</v>
      </c>
      <c r="F293" s="159" t="s">
        <v>2807</v>
      </c>
      <c r="H293" s="160">
        <v>7.48</v>
      </c>
      <c r="I293" s="161"/>
      <c r="L293" s="157"/>
      <c r="M293" s="162"/>
      <c r="T293" s="163"/>
      <c r="AT293" s="158" t="s">
        <v>187</v>
      </c>
      <c r="AU293" s="158" t="s">
        <v>83</v>
      </c>
      <c r="AV293" s="13" t="s">
        <v>83</v>
      </c>
      <c r="AW293" s="13" t="s">
        <v>34</v>
      </c>
      <c r="AX293" s="13" t="s">
        <v>74</v>
      </c>
      <c r="AY293" s="158" t="s">
        <v>177</v>
      </c>
    </row>
    <row r="294" spans="2:65" s="13" customFormat="1" ht="10.199999999999999">
      <c r="B294" s="157"/>
      <c r="D294" s="151" t="s">
        <v>187</v>
      </c>
      <c r="E294" s="158" t="s">
        <v>19</v>
      </c>
      <c r="F294" s="159" t="s">
        <v>2808</v>
      </c>
      <c r="H294" s="160">
        <v>7.5</v>
      </c>
      <c r="I294" s="161"/>
      <c r="L294" s="157"/>
      <c r="M294" s="162"/>
      <c r="T294" s="163"/>
      <c r="AT294" s="158" t="s">
        <v>187</v>
      </c>
      <c r="AU294" s="158" t="s">
        <v>83</v>
      </c>
      <c r="AV294" s="13" t="s">
        <v>83</v>
      </c>
      <c r="AW294" s="13" t="s">
        <v>34</v>
      </c>
      <c r="AX294" s="13" t="s">
        <v>74</v>
      </c>
      <c r="AY294" s="158" t="s">
        <v>177</v>
      </c>
    </row>
    <row r="295" spans="2:65" s="13" customFormat="1" ht="10.199999999999999">
      <c r="B295" s="157"/>
      <c r="D295" s="151" t="s">
        <v>187</v>
      </c>
      <c r="E295" s="158" t="s">
        <v>19</v>
      </c>
      <c r="F295" s="159" t="s">
        <v>2809</v>
      </c>
      <c r="H295" s="160">
        <v>4.8250000000000002</v>
      </c>
      <c r="I295" s="161"/>
      <c r="L295" s="157"/>
      <c r="M295" s="162"/>
      <c r="T295" s="163"/>
      <c r="AT295" s="158" t="s">
        <v>187</v>
      </c>
      <c r="AU295" s="158" t="s">
        <v>83</v>
      </c>
      <c r="AV295" s="13" t="s">
        <v>83</v>
      </c>
      <c r="AW295" s="13" t="s">
        <v>34</v>
      </c>
      <c r="AX295" s="13" t="s">
        <v>74</v>
      </c>
      <c r="AY295" s="158" t="s">
        <v>177</v>
      </c>
    </row>
    <row r="296" spans="2:65" s="13" customFormat="1" ht="10.199999999999999">
      <c r="B296" s="157"/>
      <c r="D296" s="151" t="s">
        <v>187</v>
      </c>
      <c r="E296" s="158" t="s">
        <v>19</v>
      </c>
      <c r="F296" s="159" t="s">
        <v>2810</v>
      </c>
      <c r="H296" s="160">
        <v>6.8849999999999998</v>
      </c>
      <c r="I296" s="161"/>
      <c r="L296" s="157"/>
      <c r="M296" s="162"/>
      <c r="T296" s="163"/>
      <c r="AT296" s="158" t="s">
        <v>187</v>
      </c>
      <c r="AU296" s="158" t="s">
        <v>83</v>
      </c>
      <c r="AV296" s="13" t="s">
        <v>83</v>
      </c>
      <c r="AW296" s="13" t="s">
        <v>34</v>
      </c>
      <c r="AX296" s="13" t="s">
        <v>74</v>
      </c>
      <c r="AY296" s="158" t="s">
        <v>177</v>
      </c>
    </row>
    <row r="297" spans="2:65" s="15" customFormat="1" ht="10.199999999999999">
      <c r="B297" s="171"/>
      <c r="D297" s="151" t="s">
        <v>187</v>
      </c>
      <c r="E297" s="172" t="s">
        <v>19</v>
      </c>
      <c r="F297" s="173" t="s">
        <v>289</v>
      </c>
      <c r="H297" s="174">
        <v>51.720000000000006</v>
      </c>
      <c r="I297" s="175"/>
      <c r="L297" s="171"/>
      <c r="M297" s="176"/>
      <c r="T297" s="177"/>
      <c r="AT297" s="172" t="s">
        <v>187</v>
      </c>
      <c r="AU297" s="172" t="s">
        <v>83</v>
      </c>
      <c r="AV297" s="15" t="s">
        <v>121</v>
      </c>
      <c r="AW297" s="15" t="s">
        <v>34</v>
      </c>
      <c r="AX297" s="15" t="s">
        <v>74</v>
      </c>
      <c r="AY297" s="172" t="s">
        <v>177</v>
      </c>
    </row>
    <row r="298" spans="2:65" s="12" customFormat="1" ht="10.199999999999999">
      <c r="B298" s="150"/>
      <c r="D298" s="151" t="s">
        <v>187</v>
      </c>
      <c r="E298" s="152" t="s">
        <v>19</v>
      </c>
      <c r="F298" s="153" t="s">
        <v>2598</v>
      </c>
      <c r="H298" s="152" t="s">
        <v>19</v>
      </c>
      <c r="I298" s="154"/>
      <c r="L298" s="150"/>
      <c r="M298" s="155"/>
      <c r="T298" s="156"/>
      <c r="AT298" s="152" t="s">
        <v>187</v>
      </c>
      <c r="AU298" s="152" t="s">
        <v>83</v>
      </c>
      <c r="AV298" s="12" t="s">
        <v>81</v>
      </c>
      <c r="AW298" s="12" t="s">
        <v>34</v>
      </c>
      <c r="AX298" s="12" t="s">
        <v>74</v>
      </c>
      <c r="AY298" s="152" t="s">
        <v>177</v>
      </c>
    </row>
    <row r="299" spans="2:65" s="13" customFormat="1" ht="10.199999999999999">
      <c r="B299" s="157"/>
      <c r="D299" s="151" t="s">
        <v>187</v>
      </c>
      <c r="E299" s="158" t="s">
        <v>19</v>
      </c>
      <c r="F299" s="159" t="s">
        <v>2811</v>
      </c>
      <c r="H299" s="160">
        <v>1.6950000000000001</v>
      </c>
      <c r="I299" s="161"/>
      <c r="L299" s="157"/>
      <c r="M299" s="162"/>
      <c r="T299" s="163"/>
      <c r="AT299" s="158" t="s">
        <v>187</v>
      </c>
      <c r="AU299" s="158" t="s">
        <v>83</v>
      </c>
      <c r="AV299" s="13" t="s">
        <v>83</v>
      </c>
      <c r="AW299" s="13" t="s">
        <v>34</v>
      </c>
      <c r="AX299" s="13" t="s">
        <v>74</v>
      </c>
      <c r="AY299" s="158" t="s">
        <v>177</v>
      </c>
    </row>
    <row r="300" spans="2:65" s="13" customFormat="1" ht="10.199999999999999">
      <c r="B300" s="157"/>
      <c r="D300" s="151" t="s">
        <v>187</v>
      </c>
      <c r="E300" s="158" t="s">
        <v>19</v>
      </c>
      <c r="F300" s="159" t="s">
        <v>2812</v>
      </c>
      <c r="H300" s="160">
        <v>1.7</v>
      </c>
      <c r="I300" s="161"/>
      <c r="L300" s="157"/>
      <c r="M300" s="162"/>
      <c r="T300" s="163"/>
      <c r="AT300" s="158" t="s">
        <v>187</v>
      </c>
      <c r="AU300" s="158" t="s">
        <v>83</v>
      </c>
      <c r="AV300" s="13" t="s">
        <v>83</v>
      </c>
      <c r="AW300" s="13" t="s">
        <v>34</v>
      </c>
      <c r="AX300" s="13" t="s">
        <v>74</v>
      </c>
      <c r="AY300" s="158" t="s">
        <v>177</v>
      </c>
    </row>
    <row r="301" spans="2:65" s="13" customFormat="1" ht="10.199999999999999">
      <c r="B301" s="157"/>
      <c r="D301" s="151" t="s">
        <v>187</v>
      </c>
      <c r="E301" s="158" t="s">
        <v>19</v>
      </c>
      <c r="F301" s="159" t="s">
        <v>2812</v>
      </c>
      <c r="H301" s="160">
        <v>1.7</v>
      </c>
      <c r="I301" s="161"/>
      <c r="L301" s="157"/>
      <c r="M301" s="162"/>
      <c r="T301" s="163"/>
      <c r="AT301" s="158" t="s">
        <v>187</v>
      </c>
      <c r="AU301" s="158" t="s">
        <v>83</v>
      </c>
      <c r="AV301" s="13" t="s">
        <v>83</v>
      </c>
      <c r="AW301" s="13" t="s">
        <v>34</v>
      </c>
      <c r="AX301" s="13" t="s">
        <v>74</v>
      </c>
      <c r="AY301" s="158" t="s">
        <v>177</v>
      </c>
    </row>
    <row r="302" spans="2:65" s="15" customFormat="1" ht="10.199999999999999">
      <c r="B302" s="171"/>
      <c r="D302" s="151" t="s">
        <v>187</v>
      </c>
      <c r="E302" s="172" t="s">
        <v>19</v>
      </c>
      <c r="F302" s="173" t="s">
        <v>289</v>
      </c>
      <c r="H302" s="174">
        <v>5.0949999999999998</v>
      </c>
      <c r="I302" s="175"/>
      <c r="L302" s="171"/>
      <c r="M302" s="176"/>
      <c r="T302" s="177"/>
      <c r="AT302" s="172" t="s">
        <v>187</v>
      </c>
      <c r="AU302" s="172" t="s">
        <v>83</v>
      </c>
      <c r="AV302" s="15" t="s">
        <v>121</v>
      </c>
      <c r="AW302" s="15" t="s">
        <v>34</v>
      </c>
      <c r="AX302" s="15" t="s">
        <v>74</v>
      </c>
      <c r="AY302" s="172" t="s">
        <v>177</v>
      </c>
    </row>
    <row r="303" spans="2:65" s="14" customFormat="1" ht="10.199999999999999">
      <c r="B303" s="164"/>
      <c r="D303" s="151" t="s">
        <v>187</v>
      </c>
      <c r="E303" s="165" t="s">
        <v>19</v>
      </c>
      <c r="F303" s="166" t="s">
        <v>224</v>
      </c>
      <c r="H303" s="167">
        <v>56.815000000000012</v>
      </c>
      <c r="I303" s="168"/>
      <c r="L303" s="164"/>
      <c r="M303" s="169"/>
      <c r="T303" s="170"/>
      <c r="AT303" s="165" t="s">
        <v>187</v>
      </c>
      <c r="AU303" s="165" t="s">
        <v>83</v>
      </c>
      <c r="AV303" s="14" t="s">
        <v>183</v>
      </c>
      <c r="AW303" s="14" t="s">
        <v>34</v>
      </c>
      <c r="AX303" s="14" t="s">
        <v>81</v>
      </c>
      <c r="AY303" s="165" t="s">
        <v>177</v>
      </c>
    </row>
    <row r="304" spans="2:65" s="1" customFormat="1" ht="24.15" customHeight="1">
      <c r="B304" s="33"/>
      <c r="C304" s="133" t="s">
        <v>512</v>
      </c>
      <c r="D304" s="133" t="s">
        <v>179</v>
      </c>
      <c r="E304" s="134" t="s">
        <v>2816</v>
      </c>
      <c r="F304" s="135" t="s">
        <v>2817</v>
      </c>
      <c r="G304" s="136" t="s">
        <v>119</v>
      </c>
      <c r="H304" s="137">
        <v>43.356000000000002</v>
      </c>
      <c r="I304" s="138"/>
      <c r="J304" s="139">
        <f>ROUND(I304*H304,2)</f>
        <v>0</v>
      </c>
      <c r="K304" s="135" t="s">
        <v>182</v>
      </c>
      <c r="L304" s="33"/>
      <c r="M304" s="140" t="s">
        <v>19</v>
      </c>
      <c r="N304" s="141" t="s">
        <v>45</v>
      </c>
      <c r="P304" s="142">
        <f>O304*H304</f>
        <v>0</v>
      </c>
      <c r="Q304" s="142">
        <v>0.38100000000000001</v>
      </c>
      <c r="R304" s="142">
        <f>Q304*H304</f>
        <v>16.518636000000001</v>
      </c>
      <c r="S304" s="142">
        <v>0</v>
      </c>
      <c r="T304" s="143">
        <f>S304*H304</f>
        <v>0</v>
      </c>
      <c r="AR304" s="144" t="s">
        <v>183</v>
      </c>
      <c r="AT304" s="144" t="s">
        <v>179</v>
      </c>
      <c r="AU304" s="144" t="s">
        <v>83</v>
      </c>
      <c r="AY304" s="18" t="s">
        <v>177</v>
      </c>
      <c r="BE304" s="145">
        <f>IF(N304="základní",J304,0)</f>
        <v>0</v>
      </c>
      <c r="BF304" s="145">
        <f>IF(N304="snížená",J304,0)</f>
        <v>0</v>
      </c>
      <c r="BG304" s="145">
        <f>IF(N304="zákl. přenesená",J304,0)</f>
        <v>0</v>
      </c>
      <c r="BH304" s="145">
        <f>IF(N304="sníž. přenesená",J304,0)</f>
        <v>0</v>
      </c>
      <c r="BI304" s="145">
        <f>IF(N304="nulová",J304,0)</f>
        <v>0</v>
      </c>
      <c r="BJ304" s="18" t="s">
        <v>81</v>
      </c>
      <c r="BK304" s="145">
        <f>ROUND(I304*H304,2)</f>
        <v>0</v>
      </c>
      <c r="BL304" s="18" t="s">
        <v>183</v>
      </c>
      <c r="BM304" s="144" t="s">
        <v>2818</v>
      </c>
    </row>
    <row r="305" spans="2:65" s="1" customFormat="1" ht="10.199999999999999">
      <c r="B305" s="33"/>
      <c r="D305" s="146" t="s">
        <v>185</v>
      </c>
      <c r="F305" s="147" t="s">
        <v>2819</v>
      </c>
      <c r="I305" s="148"/>
      <c r="L305" s="33"/>
      <c r="M305" s="149"/>
      <c r="T305" s="54"/>
      <c r="AT305" s="18" t="s">
        <v>185</v>
      </c>
      <c r="AU305" s="18" t="s">
        <v>83</v>
      </c>
    </row>
    <row r="306" spans="2:65" s="13" customFormat="1" ht="10.199999999999999">
      <c r="B306" s="157"/>
      <c r="D306" s="151" t="s">
        <v>187</v>
      </c>
      <c r="E306" s="158" t="s">
        <v>19</v>
      </c>
      <c r="F306" s="159" t="s">
        <v>2820</v>
      </c>
      <c r="H306" s="160">
        <v>5.07</v>
      </c>
      <c r="I306" s="161"/>
      <c r="L306" s="157"/>
      <c r="M306" s="162"/>
      <c r="T306" s="163"/>
      <c r="AT306" s="158" t="s">
        <v>187</v>
      </c>
      <c r="AU306" s="158" t="s">
        <v>83</v>
      </c>
      <c r="AV306" s="13" t="s">
        <v>83</v>
      </c>
      <c r="AW306" s="13" t="s">
        <v>34</v>
      </c>
      <c r="AX306" s="13" t="s">
        <v>74</v>
      </c>
      <c r="AY306" s="158" t="s">
        <v>177</v>
      </c>
    </row>
    <row r="307" spans="2:65" s="13" customFormat="1" ht="10.199999999999999">
      <c r="B307" s="157"/>
      <c r="D307" s="151" t="s">
        <v>187</v>
      </c>
      <c r="E307" s="158" t="s">
        <v>19</v>
      </c>
      <c r="F307" s="159" t="s">
        <v>2821</v>
      </c>
      <c r="H307" s="160">
        <v>6.2249999999999996</v>
      </c>
      <c r="I307" s="161"/>
      <c r="L307" s="157"/>
      <c r="M307" s="162"/>
      <c r="T307" s="163"/>
      <c r="AT307" s="158" t="s">
        <v>187</v>
      </c>
      <c r="AU307" s="158" t="s">
        <v>83</v>
      </c>
      <c r="AV307" s="13" t="s">
        <v>83</v>
      </c>
      <c r="AW307" s="13" t="s">
        <v>34</v>
      </c>
      <c r="AX307" s="13" t="s">
        <v>74</v>
      </c>
      <c r="AY307" s="158" t="s">
        <v>177</v>
      </c>
    </row>
    <row r="308" spans="2:65" s="13" customFormat="1" ht="10.199999999999999">
      <c r="B308" s="157"/>
      <c r="D308" s="151" t="s">
        <v>187</v>
      </c>
      <c r="E308" s="158" t="s">
        <v>19</v>
      </c>
      <c r="F308" s="159" t="s">
        <v>2822</v>
      </c>
      <c r="H308" s="160">
        <v>7.5</v>
      </c>
      <c r="I308" s="161"/>
      <c r="L308" s="157"/>
      <c r="M308" s="162"/>
      <c r="T308" s="163"/>
      <c r="AT308" s="158" t="s">
        <v>187</v>
      </c>
      <c r="AU308" s="158" t="s">
        <v>83</v>
      </c>
      <c r="AV308" s="13" t="s">
        <v>83</v>
      </c>
      <c r="AW308" s="13" t="s">
        <v>34</v>
      </c>
      <c r="AX308" s="13" t="s">
        <v>74</v>
      </c>
      <c r="AY308" s="158" t="s">
        <v>177</v>
      </c>
    </row>
    <row r="309" spans="2:65" s="13" customFormat="1" ht="10.199999999999999">
      <c r="B309" s="157"/>
      <c r="D309" s="151" t="s">
        <v>187</v>
      </c>
      <c r="E309" s="158" t="s">
        <v>19</v>
      </c>
      <c r="F309" s="159" t="s">
        <v>2823</v>
      </c>
      <c r="H309" s="160">
        <v>8.7149999999999999</v>
      </c>
      <c r="I309" s="161"/>
      <c r="L309" s="157"/>
      <c r="M309" s="162"/>
      <c r="T309" s="163"/>
      <c r="AT309" s="158" t="s">
        <v>187</v>
      </c>
      <c r="AU309" s="158" t="s">
        <v>83</v>
      </c>
      <c r="AV309" s="13" t="s">
        <v>83</v>
      </c>
      <c r="AW309" s="13" t="s">
        <v>34</v>
      </c>
      <c r="AX309" s="13" t="s">
        <v>74</v>
      </c>
      <c r="AY309" s="158" t="s">
        <v>177</v>
      </c>
    </row>
    <row r="310" spans="2:65" s="13" customFormat="1" ht="10.199999999999999">
      <c r="B310" s="157"/>
      <c r="D310" s="151" t="s">
        <v>187</v>
      </c>
      <c r="E310" s="158" t="s">
        <v>19</v>
      </c>
      <c r="F310" s="159" t="s">
        <v>2824</v>
      </c>
      <c r="H310" s="160">
        <v>2.5</v>
      </c>
      <c r="I310" s="161"/>
      <c r="L310" s="157"/>
      <c r="M310" s="162"/>
      <c r="T310" s="163"/>
      <c r="AT310" s="158" t="s">
        <v>187</v>
      </c>
      <c r="AU310" s="158" t="s">
        <v>83</v>
      </c>
      <c r="AV310" s="13" t="s">
        <v>83</v>
      </c>
      <c r="AW310" s="13" t="s">
        <v>34</v>
      </c>
      <c r="AX310" s="13" t="s">
        <v>74</v>
      </c>
      <c r="AY310" s="158" t="s">
        <v>177</v>
      </c>
    </row>
    <row r="311" spans="2:65" s="13" customFormat="1" ht="10.199999999999999">
      <c r="B311" s="157"/>
      <c r="D311" s="151" t="s">
        <v>187</v>
      </c>
      <c r="E311" s="158" t="s">
        <v>19</v>
      </c>
      <c r="F311" s="159" t="s">
        <v>2825</v>
      </c>
      <c r="H311" s="160">
        <v>3.74</v>
      </c>
      <c r="I311" s="161"/>
      <c r="L311" s="157"/>
      <c r="M311" s="162"/>
      <c r="T311" s="163"/>
      <c r="AT311" s="158" t="s">
        <v>187</v>
      </c>
      <c r="AU311" s="158" t="s">
        <v>83</v>
      </c>
      <c r="AV311" s="13" t="s">
        <v>83</v>
      </c>
      <c r="AW311" s="13" t="s">
        <v>34</v>
      </c>
      <c r="AX311" s="13" t="s">
        <v>74</v>
      </c>
      <c r="AY311" s="158" t="s">
        <v>177</v>
      </c>
    </row>
    <row r="312" spans="2:65" s="13" customFormat="1" ht="10.199999999999999">
      <c r="B312" s="157"/>
      <c r="D312" s="151" t="s">
        <v>187</v>
      </c>
      <c r="E312" s="158" t="s">
        <v>19</v>
      </c>
      <c r="F312" s="159" t="s">
        <v>2826</v>
      </c>
      <c r="H312" s="160">
        <v>3.75</v>
      </c>
      <c r="I312" s="161"/>
      <c r="L312" s="157"/>
      <c r="M312" s="162"/>
      <c r="T312" s="163"/>
      <c r="AT312" s="158" t="s">
        <v>187</v>
      </c>
      <c r="AU312" s="158" t="s">
        <v>83</v>
      </c>
      <c r="AV312" s="13" t="s">
        <v>83</v>
      </c>
      <c r="AW312" s="13" t="s">
        <v>34</v>
      </c>
      <c r="AX312" s="13" t="s">
        <v>74</v>
      </c>
      <c r="AY312" s="158" t="s">
        <v>177</v>
      </c>
    </row>
    <row r="313" spans="2:65" s="13" customFormat="1" ht="10.199999999999999">
      <c r="B313" s="157"/>
      <c r="D313" s="151" t="s">
        <v>187</v>
      </c>
      <c r="E313" s="158" t="s">
        <v>19</v>
      </c>
      <c r="F313" s="159" t="s">
        <v>2827</v>
      </c>
      <c r="H313" s="160">
        <v>2.4129999999999998</v>
      </c>
      <c r="I313" s="161"/>
      <c r="L313" s="157"/>
      <c r="M313" s="162"/>
      <c r="T313" s="163"/>
      <c r="AT313" s="158" t="s">
        <v>187</v>
      </c>
      <c r="AU313" s="158" t="s">
        <v>83</v>
      </c>
      <c r="AV313" s="13" t="s">
        <v>83</v>
      </c>
      <c r="AW313" s="13" t="s">
        <v>34</v>
      </c>
      <c r="AX313" s="13" t="s">
        <v>74</v>
      </c>
      <c r="AY313" s="158" t="s">
        <v>177</v>
      </c>
    </row>
    <row r="314" spans="2:65" s="13" customFormat="1" ht="10.199999999999999">
      <c r="B314" s="157"/>
      <c r="D314" s="151" t="s">
        <v>187</v>
      </c>
      <c r="E314" s="158" t="s">
        <v>19</v>
      </c>
      <c r="F314" s="159" t="s">
        <v>2828</v>
      </c>
      <c r="H314" s="160">
        <v>3.4430000000000001</v>
      </c>
      <c r="I314" s="161"/>
      <c r="L314" s="157"/>
      <c r="M314" s="162"/>
      <c r="T314" s="163"/>
      <c r="AT314" s="158" t="s">
        <v>187</v>
      </c>
      <c r="AU314" s="158" t="s">
        <v>83</v>
      </c>
      <c r="AV314" s="13" t="s">
        <v>83</v>
      </c>
      <c r="AW314" s="13" t="s">
        <v>34</v>
      </c>
      <c r="AX314" s="13" t="s">
        <v>74</v>
      </c>
      <c r="AY314" s="158" t="s">
        <v>177</v>
      </c>
    </row>
    <row r="315" spans="2:65" s="14" customFormat="1" ht="10.199999999999999">
      <c r="B315" s="164"/>
      <c r="D315" s="151" t="s">
        <v>187</v>
      </c>
      <c r="E315" s="165" t="s">
        <v>19</v>
      </c>
      <c r="F315" s="166" t="s">
        <v>224</v>
      </c>
      <c r="H315" s="167">
        <v>43.355999999999995</v>
      </c>
      <c r="I315" s="168"/>
      <c r="L315" s="164"/>
      <c r="M315" s="169"/>
      <c r="T315" s="170"/>
      <c r="AT315" s="165" t="s">
        <v>187</v>
      </c>
      <c r="AU315" s="165" t="s">
        <v>83</v>
      </c>
      <c r="AV315" s="14" t="s">
        <v>183</v>
      </c>
      <c r="AW315" s="14" t="s">
        <v>34</v>
      </c>
      <c r="AX315" s="14" t="s">
        <v>81</v>
      </c>
      <c r="AY315" s="165" t="s">
        <v>177</v>
      </c>
    </row>
    <row r="316" spans="2:65" s="1" customFormat="1" ht="24.15" customHeight="1">
      <c r="B316" s="33"/>
      <c r="C316" s="133" t="s">
        <v>517</v>
      </c>
      <c r="D316" s="133" t="s">
        <v>179</v>
      </c>
      <c r="E316" s="134" t="s">
        <v>2829</v>
      </c>
      <c r="F316" s="135" t="s">
        <v>2830</v>
      </c>
      <c r="G316" s="136" t="s">
        <v>347</v>
      </c>
      <c r="H316" s="137">
        <v>51.72</v>
      </c>
      <c r="I316" s="138"/>
      <c r="J316" s="139">
        <f>ROUND(I316*H316,2)</f>
        <v>0</v>
      </c>
      <c r="K316" s="135" t="s">
        <v>182</v>
      </c>
      <c r="L316" s="33"/>
      <c r="M316" s="140" t="s">
        <v>19</v>
      </c>
      <c r="N316" s="141" t="s">
        <v>45</v>
      </c>
      <c r="P316" s="142">
        <f>O316*H316</f>
        <v>0</v>
      </c>
      <c r="Q316" s="142">
        <v>4.9500000000000002E-2</v>
      </c>
      <c r="R316" s="142">
        <f>Q316*H316</f>
        <v>2.5601400000000001</v>
      </c>
      <c r="S316" s="142">
        <v>0</v>
      </c>
      <c r="T316" s="143">
        <f>S316*H316</f>
        <v>0</v>
      </c>
      <c r="AR316" s="144" t="s">
        <v>183</v>
      </c>
      <c r="AT316" s="144" t="s">
        <v>179</v>
      </c>
      <c r="AU316" s="144" t="s">
        <v>83</v>
      </c>
      <c r="AY316" s="18" t="s">
        <v>177</v>
      </c>
      <c r="BE316" s="145">
        <f>IF(N316="základní",J316,0)</f>
        <v>0</v>
      </c>
      <c r="BF316" s="145">
        <f>IF(N316="snížená",J316,0)</f>
        <v>0</v>
      </c>
      <c r="BG316" s="145">
        <f>IF(N316="zákl. přenesená",J316,0)</f>
        <v>0</v>
      </c>
      <c r="BH316" s="145">
        <f>IF(N316="sníž. přenesená",J316,0)</f>
        <v>0</v>
      </c>
      <c r="BI316" s="145">
        <f>IF(N316="nulová",J316,0)</f>
        <v>0</v>
      </c>
      <c r="BJ316" s="18" t="s">
        <v>81</v>
      </c>
      <c r="BK316" s="145">
        <f>ROUND(I316*H316,2)</f>
        <v>0</v>
      </c>
      <c r="BL316" s="18" t="s">
        <v>183</v>
      </c>
      <c r="BM316" s="144" t="s">
        <v>2831</v>
      </c>
    </row>
    <row r="317" spans="2:65" s="1" customFormat="1" ht="10.199999999999999">
      <c r="B317" s="33"/>
      <c r="D317" s="146" t="s">
        <v>185</v>
      </c>
      <c r="F317" s="147" t="s">
        <v>2832</v>
      </c>
      <c r="I317" s="148"/>
      <c r="L317" s="33"/>
      <c r="M317" s="149"/>
      <c r="T317" s="54"/>
      <c r="AT317" s="18" t="s">
        <v>185</v>
      </c>
      <c r="AU317" s="18" t="s">
        <v>83</v>
      </c>
    </row>
    <row r="318" spans="2:65" s="13" customFormat="1" ht="10.199999999999999">
      <c r="B318" s="157"/>
      <c r="D318" s="151" t="s">
        <v>187</v>
      </c>
      <c r="E318" s="158" t="s">
        <v>19</v>
      </c>
      <c r="F318" s="159" t="s">
        <v>2804</v>
      </c>
      <c r="H318" s="160">
        <v>5.07</v>
      </c>
      <c r="I318" s="161"/>
      <c r="L318" s="157"/>
      <c r="M318" s="162"/>
      <c r="T318" s="163"/>
      <c r="AT318" s="158" t="s">
        <v>187</v>
      </c>
      <c r="AU318" s="158" t="s">
        <v>83</v>
      </c>
      <c r="AV318" s="13" t="s">
        <v>83</v>
      </c>
      <c r="AW318" s="13" t="s">
        <v>34</v>
      </c>
      <c r="AX318" s="13" t="s">
        <v>74</v>
      </c>
      <c r="AY318" s="158" t="s">
        <v>177</v>
      </c>
    </row>
    <row r="319" spans="2:65" s="13" customFormat="1" ht="10.199999999999999">
      <c r="B319" s="157"/>
      <c r="D319" s="151" t="s">
        <v>187</v>
      </c>
      <c r="E319" s="158" t="s">
        <v>19</v>
      </c>
      <c r="F319" s="159" t="s">
        <v>2805</v>
      </c>
      <c r="H319" s="160">
        <v>4.9800000000000004</v>
      </c>
      <c r="I319" s="161"/>
      <c r="L319" s="157"/>
      <c r="M319" s="162"/>
      <c r="T319" s="163"/>
      <c r="AT319" s="158" t="s">
        <v>187</v>
      </c>
      <c r="AU319" s="158" t="s">
        <v>83</v>
      </c>
      <c r="AV319" s="13" t="s">
        <v>83</v>
      </c>
      <c r="AW319" s="13" t="s">
        <v>34</v>
      </c>
      <c r="AX319" s="13" t="s">
        <v>74</v>
      </c>
      <c r="AY319" s="158" t="s">
        <v>177</v>
      </c>
    </row>
    <row r="320" spans="2:65" s="13" customFormat="1" ht="10.199999999999999">
      <c r="B320" s="157"/>
      <c r="D320" s="151" t="s">
        <v>187</v>
      </c>
      <c r="E320" s="158" t="s">
        <v>19</v>
      </c>
      <c r="F320" s="159" t="s">
        <v>2806</v>
      </c>
      <c r="H320" s="160">
        <v>5</v>
      </c>
      <c r="I320" s="161"/>
      <c r="L320" s="157"/>
      <c r="M320" s="162"/>
      <c r="T320" s="163"/>
      <c r="AT320" s="158" t="s">
        <v>187</v>
      </c>
      <c r="AU320" s="158" t="s">
        <v>83</v>
      </c>
      <c r="AV320" s="13" t="s">
        <v>83</v>
      </c>
      <c r="AW320" s="13" t="s">
        <v>34</v>
      </c>
      <c r="AX320" s="13" t="s">
        <v>74</v>
      </c>
      <c r="AY320" s="158" t="s">
        <v>177</v>
      </c>
    </row>
    <row r="321" spans="2:65" s="13" customFormat="1" ht="10.199999999999999">
      <c r="B321" s="157"/>
      <c r="D321" s="151" t="s">
        <v>187</v>
      </c>
      <c r="E321" s="158" t="s">
        <v>19</v>
      </c>
      <c r="F321" s="159" t="s">
        <v>2805</v>
      </c>
      <c r="H321" s="160">
        <v>4.9800000000000004</v>
      </c>
      <c r="I321" s="161"/>
      <c r="L321" s="157"/>
      <c r="M321" s="162"/>
      <c r="T321" s="163"/>
      <c r="AT321" s="158" t="s">
        <v>187</v>
      </c>
      <c r="AU321" s="158" t="s">
        <v>83</v>
      </c>
      <c r="AV321" s="13" t="s">
        <v>83</v>
      </c>
      <c r="AW321" s="13" t="s">
        <v>34</v>
      </c>
      <c r="AX321" s="13" t="s">
        <v>74</v>
      </c>
      <c r="AY321" s="158" t="s">
        <v>177</v>
      </c>
    </row>
    <row r="322" spans="2:65" s="13" customFormat="1" ht="10.199999999999999">
      <c r="B322" s="157"/>
      <c r="D322" s="151" t="s">
        <v>187</v>
      </c>
      <c r="E322" s="158" t="s">
        <v>19</v>
      </c>
      <c r="F322" s="159" t="s">
        <v>2806</v>
      </c>
      <c r="H322" s="160">
        <v>5</v>
      </c>
      <c r="I322" s="161"/>
      <c r="L322" s="157"/>
      <c r="M322" s="162"/>
      <c r="T322" s="163"/>
      <c r="AT322" s="158" t="s">
        <v>187</v>
      </c>
      <c r="AU322" s="158" t="s">
        <v>83</v>
      </c>
      <c r="AV322" s="13" t="s">
        <v>83</v>
      </c>
      <c r="AW322" s="13" t="s">
        <v>34</v>
      </c>
      <c r="AX322" s="13" t="s">
        <v>74</v>
      </c>
      <c r="AY322" s="158" t="s">
        <v>177</v>
      </c>
    </row>
    <row r="323" spans="2:65" s="13" customFormat="1" ht="10.199999999999999">
      <c r="B323" s="157"/>
      <c r="D323" s="151" t="s">
        <v>187</v>
      </c>
      <c r="E323" s="158" t="s">
        <v>19</v>
      </c>
      <c r="F323" s="159" t="s">
        <v>2807</v>
      </c>
      <c r="H323" s="160">
        <v>7.48</v>
      </c>
      <c r="I323" s="161"/>
      <c r="L323" s="157"/>
      <c r="M323" s="162"/>
      <c r="T323" s="163"/>
      <c r="AT323" s="158" t="s">
        <v>187</v>
      </c>
      <c r="AU323" s="158" t="s">
        <v>83</v>
      </c>
      <c r="AV323" s="13" t="s">
        <v>83</v>
      </c>
      <c r="AW323" s="13" t="s">
        <v>34</v>
      </c>
      <c r="AX323" s="13" t="s">
        <v>74</v>
      </c>
      <c r="AY323" s="158" t="s">
        <v>177</v>
      </c>
    </row>
    <row r="324" spans="2:65" s="13" customFormat="1" ht="10.199999999999999">
      <c r="B324" s="157"/>
      <c r="D324" s="151" t="s">
        <v>187</v>
      </c>
      <c r="E324" s="158" t="s">
        <v>19</v>
      </c>
      <c r="F324" s="159" t="s">
        <v>2808</v>
      </c>
      <c r="H324" s="160">
        <v>7.5</v>
      </c>
      <c r="I324" s="161"/>
      <c r="L324" s="157"/>
      <c r="M324" s="162"/>
      <c r="T324" s="163"/>
      <c r="AT324" s="158" t="s">
        <v>187</v>
      </c>
      <c r="AU324" s="158" t="s">
        <v>83</v>
      </c>
      <c r="AV324" s="13" t="s">
        <v>83</v>
      </c>
      <c r="AW324" s="13" t="s">
        <v>34</v>
      </c>
      <c r="AX324" s="13" t="s">
        <v>74</v>
      </c>
      <c r="AY324" s="158" t="s">
        <v>177</v>
      </c>
    </row>
    <row r="325" spans="2:65" s="13" customFormat="1" ht="10.199999999999999">
      <c r="B325" s="157"/>
      <c r="D325" s="151" t="s">
        <v>187</v>
      </c>
      <c r="E325" s="158" t="s">
        <v>19</v>
      </c>
      <c r="F325" s="159" t="s">
        <v>2809</v>
      </c>
      <c r="H325" s="160">
        <v>4.8250000000000002</v>
      </c>
      <c r="I325" s="161"/>
      <c r="L325" s="157"/>
      <c r="M325" s="162"/>
      <c r="T325" s="163"/>
      <c r="AT325" s="158" t="s">
        <v>187</v>
      </c>
      <c r="AU325" s="158" t="s">
        <v>83</v>
      </c>
      <c r="AV325" s="13" t="s">
        <v>83</v>
      </c>
      <c r="AW325" s="13" t="s">
        <v>34</v>
      </c>
      <c r="AX325" s="13" t="s">
        <v>74</v>
      </c>
      <c r="AY325" s="158" t="s">
        <v>177</v>
      </c>
    </row>
    <row r="326" spans="2:65" s="13" customFormat="1" ht="10.199999999999999">
      <c r="B326" s="157"/>
      <c r="D326" s="151" t="s">
        <v>187</v>
      </c>
      <c r="E326" s="158" t="s">
        <v>19</v>
      </c>
      <c r="F326" s="159" t="s">
        <v>2810</v>
      </c>
      <c r="H326" s="160">
        <v>6.8849999999999998</v>
      </c>
      <c r="I326" s="161"/>
      <c r="L326" s="157"/>
      <c r="M326" s="162"/>
      <c r="T326" s="163"/>
      <c r="AT326" s="158" t="s">
        <v>187</v>
      </c>
      <c r="AU326" s="158" t="s">
        <v>83</v>
      </c>
      <c r="AV326" s="13" t="s">
        <v>83</v>
      </c>
      <c r="AW326" s="13" t="s">
        <v>34</v>
      </c>
      <c r="AX326" s="13" t="s">
        <v>74</v>
      </c>
      <c r="AY326" s="158" t="s">
        <v>177</v>
      </c>
    </row>
    <row r="327" spans="2:65" s="14" customFormat="1" ht="10.199999999999999">
      <c r="B327" s="164"/>
      <c r="D327" s="151" t="s">
        <v>187</v>
      </c>
      <c r="E327" s="165" t="s">
        <v>19</v>
      </c>
      <c r="F327" s="166" t="s">
        <v>224</v>
      </c>
      <c r="H327" s="167">
        <v>51.720000000000006</v>
      </c>
      <c r="I327" s="168"/>
      <c r="L327" s="164"/>
      <c r="M327" s="169"/>
      <c r="T327" s="170"/>
      <c r="AT327" s="165" t="s">
        <v>187</v>
      </c>
      <c r="AU327" s="165" t="s">
        <v>83</v>
      </c>
      <c r="AV327" s="14" t="s">
        <v>183</v>
      </c>
      <c r="AW327" s="14" t="s">
        <v>34</v>
      </c>
      <c r="AX327" s="14" t="s">
        <v>81</v>
      </c>
      <c r="AY327" s="165" t="s">
        <v>177</v>
      </c>
    </row>
    <row r="328" spans="2:65" s="11" customFormat="1" ht="22.8" customHeight="1">
      <c r="B328" s="121"/>
      <c r="D328" s="122" t="s">
        <v>73</v>
      </c>
      <c r="E328" s="131" t="s">
        <v>206</v>
      </c>
      <c r="F328" s="131" t="s">
        <v>2833</v>
      </c>
      <c r="I328" s="124"/>
      <c r="J328" s="132">
        <f>BK328</f>
        <v>0</v>
      </c>
      <c r="L328" s="121"/>
      <c r="M328" s="126"/>
      <c r="P328" s="127">
        <f>SUM(P329:P337)</f>
        <v>0</v>
      </c>
      <c r="R328" s="127">
        <f>SUM(R329:R337)</f>
        <v>7.3756238400000003</v>
      </c>
      <c r="T328" s="128">
        <f>SUM(T329:T337)</f>
        <v>0</v>
      </c>
      <c r="AR328" s="122" t="s">
        <v>81</v>
      </c>
      <c r="AT328" s="129" t="s">
        <v>73</v>
      </c>
      <c r="AU328" s="129" t="s">
        <v>81</v>
      </c>
      <c r="AY328" s="122" t="s">
        <v>177</v>
      </c>
      <c r="BK328" s="130">
        <f>SUM(BK329:BK337)</f>
        <v>0</v>
      </c>
    </row>
    <row r="329" spans="2:65" s="1" customFormat="1" ht="21.75" customHeight="1">
      <c r="B329" s="33"/>
      <c r="C329" s="133" t="s">
        <v>522</v>
      </c>
      <c r="D329" s="133" t="s">
        <v>179</v>
      </c>
      <c r="E329" s="134" t="s">
        <v>2834</v>
      </c>
      <c r="F329" s="135" t="s">
        <v>2835</v>
      </c>
      <c r="G329" s="136" t="s">
        <v>119</v>
      </c>
      <c r="H329" s="137">
        <v>35.872</v>
      </c>
      <c r="I329" s="138"/>
      <c r="J329" s="139">
        <f>ROUND(I329*H329,2)</f>
        <v>0</v>
      </c>
      <c r="K329" s="135" t="s">
        <v>182</v>
      </c>
      <c r="L329" s="33"/>
      <c r="M329" s="140" t="s">
        <v>19</v>
      </c>
      <c r="N329" s="141" t="s">
        <v>45</v>
      </c>
      <c r="P329" s="142">
        <f>O329*H329</f>
        <v>0</v>
      </c>
      <c r="Q329" s="142">
        <v>0</v>
      </c>
      <c r="R329" s="142">
        <f>Q329*H329</f>
        <v>0</v>
      </c>
      <c r="S329" s="142">
        <v>0</v>
      </c>
      <c r="T329" s="143">
        <f>S329*H329</f>
        <v>0</v>
      </c>
      <c r="AR329" s="144" t="s">
        <v>183</v>
      </c>
      <c r="AT329" s="144" t="s">
        <v>179</v>
      </c>
      <c r="AU329" s="144" t="s">
        <v>83</v>
      </c>
      <c r="AY329" s="18" t="s">
        <v>177</v>
      </c>
      <c r="BE329" s="145">
        <f>IF(N329="základní",J329,0)</f>
        <v>0</v>
      </c>
      <c r="BF329" s="145">
        <f>IF(N329="snížená",J329,0)</f>
        <v>0</v>
      </c>
      <c r="BG329" s="145">
        <f>IF(N329="zákl. přenesená",J329,0)</f>
        <v>0</v>
      </c>
      <c r="BH329" s="145">
        <f>IF(N329="sníž. přenesená",J329,0)</f>
        <v>0</v>
      </c>
      <c r="BI329" s="145">
        <f>IF(N329="nulová",J329,0)</f>
        <v>0</v>
      </c>
      <c r="BJ329" s="18" t="s">
        <v>81</v>
      </c>
      <c r="BK329" s="145">
        <f>ROUND(I329*H329,2)</f>
        <v>0</v>
      </c>
      <c r="BL329" s="18" t="s">
        <v>183</v>
      </c>
      <c r="BM329" s="144" t="s">
        <v>2836</v>
      </c>
    </row>
    <row r="330" spans="2:65" s="1" customFormat="1" ht="10.199999999999999">
      <c r="B330" s="33"/>
      <c r="D330" s="146" t="s">
        <v>185</v>
      </c>
      <c r="F330" s="147" t="s">
        <v>2837</v>
      </c>
      <c r="I330" s="148"/>
      <c r="L330" s="33"/>
      <c r="M330" s="149"/>
      <c r="T330" s="54"/>
      <c r="AT330" s="18" t="s">
        <v>185</v>
      </c>
      <c r="AU330" s="18" t="s">
        <v>83</v>
      </c>
    </row>
    <row r="331" spans="2:65" s="13" customFormat="1" ht="10.199999999999999">
      <c r="B331" s="157"/>
      <c r="D331" s="151" t="s">
        <v>187</v>
      </c>
      <c r="E331" s="158" t="s">
        <v>19</v>
      </c>
      <c r="F331" s="159" t="s">
        <v>2838</v>
      </c>
      <c r="H331" s="160">
        <v>12.816000000000001</v>
      </c>
      <c r="I331" s="161"/>
      <c r="L331" s="157"/>
      <c r="M331" s="162"/>
      <c r="T331" s="163"/>
      <c r="AT331" s="158" t="s">
        <v>187</v>
      </c>
      <c r="AU331" s="158" t="s">
        <v>83</v>
      </c>
      <c r="AV331" s="13" t="s">
        <v>83</v>
      </c>
      <c r="AW331" s="13" t="s">
        <v>34</v>
      </c>
      <c r="AX331" s="13" t="s">
        <v>74</v>
      </c>
      <c r="AY331" s="158" t="s">
        <v>177</v>
      </c>
    </row>
    <row r="332" spans="2:65" s="13" customFormat="1" ht="10.199999999999999">
      <c r="B332" s="157"/>
      <c r="D332" s="151" t="s">
        <v>187</v>
      </c>
      <c r="E332" s="158" t="s">
        <v>19</v>
      </c>
      <c r="F332" s="159" t="s">
        <v>2839</v>
      </c>
      <c r="H332" s="160">
        <v>23.056000000000001</v>
      </c>
      <c r="I332" s="161"/>
      <c r="L332" s="157"/>
      <c r="M332" s="162"/>
      <c r="T332" s="163"/>
      <c r="AT332" s="158" t="s">
        <v>187</v>
      </c>
      <c r="AU332" s="158" t="s">
        <v>83</v>
      </c>
      <c r="AV332" s="13" t="s">
        <v>83</v>
      </c>
      <c r="AW332" s="13" t="s">
        <v>34</v>
      </c>
      <c r="AX332" s="13" t="s">
        <v>74</v>
      </c>
      <c r="AY332" s="158" t="s">
        <v>177</v>
      </c>
    </row>
    <row r="333" spans="2:65" s="14" customFormat="1" ht="10.199999999999999">
      <c r="B333" s="164"/>
      <c r="D333" s="151" t="s">
        <v>187</v>
      </c>
      <c r="E333" s="165" t="s">
        <v>19</v>
      </c>
      <c r="F333" s="166" t="s">
        <v>224</v>
      </c>
      <c r="H333" s="167">
        <v>35.872</v>
      </c>
      <c r="I333" s="168"/>
      <c r="L333" s="164"/>
      <c r="M333" s="169"/>
      <c r="T333" s="170"/>
      <c r="AT333" s="165" t="s">
        <v>187</v>
      </c>
      <c r="AU333" s="165" t="s">
        <v>83</v>
      </c>
      <c r="AV333" s="14" t="s">
        <v>183</v>
      </c>
      <c r="AW333" s="14" t="s">
        <v>34</v>
      </c>
      <c r="AX333" s="14" t="s">
        <v>81</v>
      </c>
      <c r="AY333" s="165" t="s">
        <v>177</v>
      </c>
    </row>
    <row r="334" spans="2:65" s="1" customFormat="1" ht="37.799999999999997" customHeight="1">
      <c r="B334" s="33"/>
      <c r="C334" s="133" t="s">
        <v>529</v>
      </c>
      <c r="D334" s="133" t="s">
        <v>179</v>
      </c>
      <c r="E334" s="134" t="s">
        <v>2840</v>
      </c>
      <c r="F334" s="135" t="s">
        <v>2841</v>
      </c>
      <c r="G334" s="136" t="s">
        <v>119</v>
      </c>
      <c r="H334" s="137">
        <v>35.872</v>
      </c>
      <c r="I334" s="138"/>
      <c r="J334" s="139">
        <f>ROUND(I334*H334,2)</f>
        <v>0</v>
      </c>
      <c r="K334" s="135" t="s">
        <v>182</v>
      </c>
      <c r="L334" s="33"/>
      <c r="M334" s="140" t="s">
        <v>19</v>
      </c>
      <c r="N334" s="141" t="s">
        <v>45</v>
      </c>
      <c r="P334" s="142">
        <f>O334*H334</f>
        <v>0</v>
      </c>
      <c r="Q334" s="142">
        <v>8.9219999999999994E-2</v>
      </c>
      <c r="R334" s="142">
        <f>Q334*H334</f>
        <v>3.20049984</v>
      </c>
      <c r="S334" s="142">
        <v>0</v>
      </c>
      <c r="T334" s="143">
        <f>S334*H334</f>
        <v>0</v>
      </c>
      <c r="AR334" s="144" t="s">
        <v>183</v>
      </c>
      <c r="AT334" s="144" t="s">
        <v>179</v>
      </c>
      <c r="AU334" s="144" t="s">
        <v>83</v>
      </c>
      <c r="AY334" s="18" t="s">
        <v>177</v>
      </c>
      <c r="BE334" s="145">
        <f>IF(N334="základní",J334,0)</f>
        <v>0</v>
      </c>
      <c r="BF334" s="145">
        <f>IF(N334="snížená",J334,0)</f>
        <v>0</v>
      </c>
      <c r="BG334" s="145">
        <f>IF(N334="zákl. přenesená",J334,0)</f>
        <v>0</v>
      </c>
      <c r="BH334" s="145">
        <f>IF(N334="sníž. přenesená",J334,0)</f>
        <v>0</v>
      </c>
      <c r="BI334" s="145">
        <f>IF(N334="nulová",J334,0)</f>
        <v>0</v>
      </c>
      <c r="BJ334" s="18" t="s">
        <v>81</v>
      </c>
      <c r="BK334" s="145">
        <f>ROUND(I334*H334,2)</f>
        <v>0</v>
      </c>
      <c r="BL334" s="18" t="s">
        <v>183</v>
      </c>
      <c r="BM334" s="144" t="s">
        <v>2842</v>
      </c>
    </row>
    <row r="335" spans="2:65" s="1" customFormat="1" ht="10.199999999999999">
      <c r="B335" s="33"/>
      <c r="D335" s="146" t="s">
        <v>185</v>
      </c>
      <c r="F335" s="147" t="s">
        <v>2843</v>
      </c>
      <c r="I335" s="148"/>
      <c r="L335" s="33"/>
      <c r="M335" s="149"/>
      <c r="T335" s="54"/>
      <c r="AT335" s="18" t="s">
        <v>185</v>
      </c>
      <c r="AU335" s="18" t="s">
        <v>83</v>
      </c>
    </row>
    <row r="336" spans="2:65" s="1" customFormat="1" ht="16.5" customHeight="1">
      <c r="B336" s="33"/>
      <c r="C336" s="178" t="s">
        <v>535</v>
      </c>
      <c r="D336" s="178" t="s">
        <v>327</v>
      </c>
      <c r="E336" s="179" t="s">
        <v>2844</v>
      </c>
      <c r="F336" s="180" t="s">
        <v>2845</v>
      </c>
      <c r="G336" s="181" t="s">
        <v>119</v>
      </c>
      <c r="H336" s="182">
        <v>36.948</v>
      </c>
      <c r="I336" s="183"/>
      <c r="J336" s="184">
        <f>ROUND(I336*H336,2)</f>
        <v>0</v>
      </c>
      <c r="K336" s="180" t="s">
        <v>182</v>
      </c>
      <c r="L336" s="185"/>
      <c r="M336" s="186" t="s">
        <v>19</v>
      </c>
      <c r="N336" s="187" t="s">
        <v>45</v>
      </c>
      <c r="P336" s="142">
        <f>O336*H336</f>
        <v>0</v>
      </c>
      <c r="Q336" s="142">
        <v>0.113</v>
      </c>
      <c r="R336" s="142">
        <f>Q336*H336</f>
        <v>4.1751240000000003</v>
      </c>
      <c r="S336" s="142">
        <v>0</v>
      </c>
      <c r="T336" s="143">
        <f>S336*H336</f>
        <v>0</v>
      </c>
      <c r="AR336" s="144" t="s">
        <v>225</v>
      </c>
      <c r="AT336" s="144" t="s">
        <v>327</v>
      </c>
      <c r="AU336" s="144" t="s">
        <v>83</v>
      </c>
      <c r="AY336" s="18" t="s">
        <v>177</v>
      </c>
      <c r="BE336" s="145">
        <f>IF(N336="základní",J336,0)</f>
        <v>0</v>
      </c>
      <c r="BF336" s="145">
        <f>IF(N336="snížená",J336,0)</f>
        <v>0</v>
      </c>
      <c r="BG336" s="145">
        <f>IF(N336="zákl. přenesená",J336,0)</f>
        <v>0</v>
      </c>
      <c r="BH336" s="145">
        <f>IF(N336="sníž. přenesená",J336,0)</f>
        <v>0</v>
      </c>
      <c r="BI336" s="145">
        <f>IF(N336="nulová",J336,0)</f>
        <v>0</v>
      </c>
      <c r="BJ336" s="18" t="s">
        <v>81</v>
      </c>
      <c r="BK336" s="145">
        <f>ROUND(I336*H336,2)</f>
        <v>0</v>
      </c>
      <c r="BL336" s="18" t="s">
        <v>183</v>
      </c>
      <c r="BM336" s="144" t="s">
        <v>2846</v>
      </c>
    </row>
    <row r="337" spans="2:65" s="13" customFormat="1" ht="10.199999999999999">
      <c r="B337" s="157"/>
      <c r="D337" s="151" t="s">
        <v>187</v>
      </c>
      <c r="F337" s="159" t="s">
        <v>2847</v>
      </c>
      <c r="H337" s="160">
        <v>36.948</v>
      </c>
      <c r="I337" s="161"/>
      <c r="L337" s="157"/>
      <c r="M337" s="162"/>
      <c r="T337" s="163"/>
      <c r="AT337" s="158" t="s">
        <v>187</v>
      </c>
      <c r="AU337" s="158" t="s">
        <v>83</v>
      </c>
      <c r="AV337" s="13" t="s">
        <v>83</v>
      </c>
      <c r="AW337" s="13" t="s">
        <v>4</v>
      </c>
      <c r="AX337" s="13" t="s">
        <v>81</v>
      </c>
      <c r="AY337" s="158" t="s">
        <v>177</v>
      </c>
    </row>
    <row r="338" spans="2:65" s="11" customFormat="1" ht="22.8" customHeight="1">
      <c r="B338" s="121"/>
      <c r="D338" s="122" t="s">
        <v>73</v>
      </c>
      <c r="E338" s="131" t="s">
        <v>232</v>
      </c>
      <c r="F338" s="131" t="s">
        <v>365</v>
      </c>
      <c r="I338" s="124"/>
      <c r="J338" s="132">
        <f>BK338</f>
        <v>0</v>
      </c>
      <c r="L338" s="121"/>
      <c r="M338" s="126"/>
      <c r="P338" s="127">
        <f>SUM(P339:P363)</f>
        <v>0</v>
      </c>
      <c r="R338" s="127">
        <f>SUM(R339:R363)</f>
        <v>24.232217800000001</v>
      </c>
      <c r="T338" s="128">
        <f>SUM(T339:T363)</f>
        <v>12.87616</v>
      </c>
      <c r="AR338" s="122" t="s">
        <v>81</v>
      </c>
      <c r="AT338" s="129" t="s">
        <v>73</v>
      </c>
      <c r="AU338" s="129" t="s">
        <v>81</v>
      </c>
      <c r="AY338" s="122" t="s">
        <v>177</v>
      </c>
      <c r="BK338" s="130">
        <f>SUM(BK339:BK363)</f>
        <v>0</v>
      </c>
    </row>
    <row r="339" spans="2:65" s="1" customFormat="1" ht="24.15" customHeight="1">
      <c r="B339" s="33"/>
      <c r="C339" s="133" t="s">
        <v>542</v>
      </c>
      <c r="D339" s="133" t="s">
        <v>179</v>
      </c>
      <c r="E339" s="134" t="s">
        <v>2848</v>
      </c>
      <c r="F339" s="135" t="s">
        <v>2849</v>
      </c>
      <c r="G339" s="136" t="s">
        <v>347</v>
      </c>
      <c r="H339" s="137">
        <v>43.52</v>
      </c>
      <c r="I339" s="138"/>
      <c r="J339" s="139">
        <f>ROUND(I339*H339,2)</f>
        <v>0</v>
      </c>
      <c r="K339" s="135" t="s">
        <v>182</v>
      </c>
      <c r="L339" s="33"/>
      <c r="M339" s="140" t="s">
        <v>19</v>
      </c>
      <c r="N339" s="141" t="s">
        <v>45</v>
      </c>
      <c r="P339" s="142">
        <f>O339*H339</f>
        <v>0</v>
      </c>
      <c r="Q339" s="142">
        <v>0.16849</v>
      </c>
      <c r="R339" s="142">
        <f>Q339*H339</f>
        <v>7.3326848000000009</v>
      </c>
      <c r="S339" s="142">
        <v>0</v>
      </c>
      <c r="T339" s="143">
        <f>S339*H339</f>
        <v>0</v>
      </c>
      <c r="AR339" s="144" t="s">
        <v>183</v>
      </c>
      <c r="AT339" s="144" t="s">
        <v>179</v>
      </c>
      <c r="AU339" s="144" t="s">
        <v>83</v>
      </c>
      <c r="AY339" s="18" t="s">
        <v>177</v>
      </c>
      <c r="BE339" s="145">
        <f>IF(N339="základní",J339,0)</f>
        <v>0</v>
      </c>
      <c r="BF339" s="145">
        <f>IF(N339="snížená",J339,0)</f>
        <v>0</v>
      </c>
      <c r="BG339" s="145">
        <f>IF(N339="zákl. přenesená",J339,0)</f>
        <v>0</v>
      </c>
      <c r="BH339" s="145">
        <f>IF(N339="sníž. přenesená",J339,0)</f>
        <v>0</v>
      </c>
      <c r="BI339" s="145">
        <f>IF(N339="nulová",J339,0)</f>
        <v>0</v>
      </c>
      <c r="BJ339" s="18" t="s">
        <v>81</v>
      </c>
      <c r="BK339" s="145">
        <f>ROUND(I339*H339,2)</f>
        <v>0</v>
      </c>
      <c r="BL339" s="18" t="s">
        <v>183</v>
      </c>
      <c r="BM339" s="144" t="s">
        <v>2850</v>
      </c>
    </row>
    <row r="340" spans="2:65" s="1" customFormat="1" ht="10.199999999999999">
      <c r="B340" s="33"/>
      <c r="D340" s="146" t="s">
        <v>185</v>
      </c>
      <c r="F340" s="147" t="s">
        <v>2851</v>
      </c>
      <c r="I340" s="148"/>
      <c r="L340" s="33"/>
      <c r="M340" s="149"/>
      <c r="T340" s="54"/>
      <c r="AT340" s="18" t="s">
        <v>185</v>
      </c>
      <c r="AU340" s="18" t="s">
        <v>83</v>
      </c>
    </row>
    <row r="341" spans="2:65" s="13" customFormat="1" ht="10.199999999999999">
      <c r="B341" s="157"/>
      <c r="D341" s="151" t="s">
        <v>187</v>
      </c>
      <c r="E341" s="158" t="s">
        <v>19</v>
      </c>
      <c r="F341" s="159" t="s">
        <v>2852</v>
      </c>
      <c r="H341" s="160">
        <v>16.559999999999999</v>
      </c>
      <c r="I341" s="161"/>
      <c r="L341" s="157"/>
      <c r="M341" s="162"/>
      <c r="T341" s="163"/>
      <c r="AT341" s="158" t="s">
        <v>187</v>
      </c>
      <c r="AU341" s="158" t="s">
        <v>83</v>
      </c>
      <c r="AV341" s="13" t="s">
        <v>83</v>
      </c>
      <c r="AW341" s="13" t="s">
        <v>34</v>
      </c>
      <c r="AX341" s="13" t="s">
        <v>74</v>
      </c>
      <c r="AY341" s="158" t="s">
        <v>177</v>
      </c>
    </row>
    <row r="342" spans="2:65" s="13" customFormat="1" ht="10.199999999999999">
      <c r="B342" s="157"/>
      <c r="D342" s="151" t="s">
        <v>187</v>
      </c>
      <c r="E342" s="158" t="s">
        <v>19</v>
      </c>
      <c r="F342" s="159" t="s">
        <v>2853</v>
      </c>
      <c r="H342" s="160">
        <v>26.96</v>
      </c>
      <c r="I342" s="161"/>
      <c r="L342" s="157"/>
      <c r="M342" s="162"/>
      <c r="T342" s="163"/>
      <c r="AT342" s="158" t="s">
        <v>187</v>
      </c>
      <c r="AU342" s="158" t="s">
        <v>83</v>
      </c>
      <c r="AV342" s="13" t="s">
        <v>83</v>
      </c>
      <c r="AW342" s="13" t="s">
        <v>34</v>
      </c>
      <c r="AX342" s="13" t="s">
        <v>74</v>
      </c>
      <c r="AY342" s="158" t="s">
        <v>177</v>
      </c>
    </row>
    <row r="343" spans="2:65" s="14" customFormat="1" ht="10.199999999999999">
      <c r="B343" s="164"/>
      <c r="D343" s="151" t="s">
        <v>187</v>
      </c>
      <c r="E343" s="165" t="s">
        <v>19</v>
      </c>
      <c r="F343" s="166" t="s">
        <v>224</v>
      </c>
      <c r="H343" s="167">
        <v>43.519999999999996</v>
      </c>
      <c r="I343" s="168"/>
      <c r="L343" s="164"/>
      <c r="M343" s="169"/>
      <c r="T343" s="170"/>
      <c r="AT343" s="165" t="s">
        <v>187</v>
      </c>
      <c r="AU343" s="165" t="s">
        <v>83</v>
      </c>
      <c r="AV343" s="14" t="s">
        <v>183</v>
      </c>
      <c r="AW343" s="14" t="s">
        <v>34</v>
      </c>
      <c r="AX343" s="14" t="s">
        <v>81</v>
      </c>
      <c r="AY343" s="165" t="s">
        <v>177</v>
      </c>
    </row>
    <row r="344" spans="2:65" s="1" customFormat="1" ht="16.5" customHeight="1">
      <c r="B344" s="33"/>
      <c r="C344" s="178" t="s">
        <v>548</v>
      </c>
      <c r="D344" s="178" t="s">
        <v>327</v>
      </c>
      <c r="E344" s="179" t="s">
        <v>2854</v>
      </c>
      <c r="F344" s="180" t="s">
        <v>2855</v>
      </c>
      <c r="G344" s="181" t="s">
        <v>347</v>
      </c>
      <c r="H344" s="182">
        <v>44.39</v>
      </c>
      <c r="I344" s="183"/>
      <c r="J344" s="184">
        <f>ROUND(I344*H344,2)</f>
        <v>0</v>
      </c>
      <c r="K344" s="180" t="s">
        <v>182</v>
      </c>
      <c r="L344" s="185"/>
      <c r="M344" s="186" t="s">
        <v>19</v>
      </c>
      <c r="N344" s="187" t="s">
        <v>45</v>
      </c>
      <c r="P344" s="142">
        <f>O344*H344</f>
        <v>0</v>
      </c>
      <c r="Q344" s="142">
        <v>2.1000000000000001E-2</v>
      </c>
      <c r="R344" s="142">
        <f>Q344*H344</f>
        <v>0.93219000000000007</v>
      </c>
      <c r="S344" s="142">
        <v>0</v>
      </c>
      <c r="T344" s="143">
        <f>S344*H344</f>
        <v>0</v>
      </c>
      <c r="AR344" s="144" t="s">
        <v>225</v>
      </c>
      <c r="AT344" s="144" t="s">
        <v>327</v>
      </c>
      <c r="AU344" s="144" t="s">
        <v>83</v>
      </c>
      <c r="AY344" s="18" t="s">
        <v>177</v>
      </c>
      <c r="BE344" s="145">
        <f>IF(N344="základní",J344,0)</f>
        <v>0</v>
      </c>
      <c r="BF344" s="145">
        <f>IF(N344="snížená",J344,0)</f>
        <v>0</v>
      </c>
      <c r="BG344" s="145">
        <f>IF(N344="zákl. přenesená",J344,0)</f>
        <v>0</v>
      </c>
      <c r="BH344" s="145">
        <f>IF(N344="sníž. přenesená",J344,0)</f>
        <v>0</v>
      </c>
      <c r="BI344" s="145">
        <f>IF(N344="nulová",J344,0)</f>
        <v>0</v>
      </c>
      <c r="BJ344" s="18" t="s">
        <v>81</v>
      </c>
      <c r="BK344" s="145">
        <f>ROUND(I344*H344,2)</f>
        <v>0</v>
      </c>
      <c r="BL344" s="18" t="s">
        <v>183</v>
      </c>
      <c r="BM344" s="144" t="s">
        <v>2856</v>
      </c>
    </row>
    <row r="345" spans="2:65" s="13" customFormat="1" ht="10.199999999999999">
      <c r="B345" s="157"/>
      <c r="D345" s="151" t="s">
        <v>187</v>
      </c>
      <c r="F345" s="159" t="s">
        <v>2857</v>
      </c>
      <c r="H345" s="160">
        <v>44.39</v>
      </c>
      <c r="I345" s="161"/>
      <c r="L345" s="157"/>
      <c r="M345" s="162"/>
      <c r="T345" s="163"/>
      <c r="AT345" s="158" t="s">
        <v>187</v>
      </c>
      <c r="AU345" s="158" t="s">
        <v>83</v>
      </c>
      <c r="AV345" s="13" t="s">
        <v>83</v>
      </c>
      <c r="AW345" s="13" t="s">
        <v>4</v>
      </c>
      <c r="AX345" s="13" t="s">
        <v>81</v>
      </c>
      <c r="AY345" s="158" t="s">
        <v>177</v>
      </c>
    </row>
    <row r="346" spans="2:65" s="1" customFormat="1" ht="33" customHeight="1">
      <c r="B346" s="33"/>
      <c r="C346" s="133" t="s">
        <v>554</v>
      </c>
      <c r="D346" s="133" t="s">
        <v>179</v>
      </c>
      <c r="E346" s="134" t="s">
        <v>2858</v>
      </c>
      <c r="F346" s="135" t="s">
        <v>2859</v>
      </c>
      <c r="G346" s="136" t="s">
        <v>347</v>
      </c>
      <c r="H346" s="137">
        <v>43.19</v>
      </c>
      <c r="I346" s="138"/>
      <c r="J346" s="139">
        <f>ROUND(I346*H346,2)</f>
        <v>0</v>
      </c>
      <c r="K346" s="135" t="s">
        <v>182</v>
      </c>
      <c r="L346" s="33"/>
      <c r="M346" s="140" t="s">
        <v>19</v>
      </c>
      <c r="N346" s="141" t="s">
        <v>45</v>
      </c>
      <c r="P346" s="142">
        <f>O346*H346</f>
        <v>0</v>
      </c>
      <c r="Q346" s="142">
        <v>0.36969999999999997</v>
      </c>
      <c r="R346" s="142">
        <f>Q346*H346</f>
        <v>15.967342999999998</v>
      </c>
      <c r="S346" s="142">
        <v>0</v>
      </c>
      <c r="T346" s="143">
        <f>S346*H346</f>
        <v>0</v>
      </c>
      <c r="AR346" s="144" t="s">
        <v>183</v>
      </c>
      <c r="AT346" s="144" t="s">
        <v>179</v>
      </c>
      <c r="AU346" s="144" t="s">
        <v>83</v>
      </c>
      <c r="AY346" s="18" t="s">
        <v>177</v>
      </c>
      <c r="BE346" s="145">
        <f>IF(N346="základní",J346,0)</f>
        <v>0</v>
      </c>
      <c r="BF346" s="145">
        <f>IF(N346="snížená",J346,0)</f>
        <v>0</v>
      </c>
      <c r="BG346" s="145">
        <f>IF(N346="zákl. přenesená",J346,0)</f>
        <v>0</v>
      </c>
      <c r="BH346" s="145">
        <f>IF(N346="sníž. přenesená",J346,0)</f>
        <v>0</v>
      </c>
      <c r="BI346" s="145">
        <f>IF(N346="nulová",J346,0)</f>
        <v>0</v>
      </c>
      <c r="BJ346" s="18" t="s">
        <v>81</v>
      </c>
      <c r="BK346" s="145">
        <f>ROUND(I346*H346,2)</f>
        <v>0</v>
      </c>
      <c r="BL346" s="18" t="s">
        <v>183</v>
      </c>
      <c r="BM346" s="144" t="s">
        <v>2860</v>
      </c>
    </row>
    <row r="347" spans="2:65" s="1" customFormat="1" ht="10.199999999999999">
      <c r="B347" s="33"/>
      <c r="D347" s="146" t="s">
        <v>185</v>
      </c>
      <c r="F347" s="147" t="s">
        <v>2861</v>
      </c>
      <c r="I347" s="148"/>
      <c r="L347" s="33"/>
      <c r="M347" s="149"/>
      <c r="T347" s="54"/>
      <c r="AT347" s="18" t="s">
        <v>185</v>
      </c>
      <c r="AU347" s="18" t="s">
        <v>83</v>
      </c>
    </row>
    <row r="348" spans="2:65" s="13" customFormat="1" ht="10.199999999999999">
      <c r="B348" s="157"/>
      <c r="D348" s="151" t="s">
        <v>187</v>
      </c>
      <c r="E348" s="158" t="s">
        <v>19</v>
      </c>
      <c r="F348" s="159" t="s">
        <v>2862</v>
      </c>
      <c r="H348" s="160">
        <v>43.19</v>
      </c>
      <c r="I348" s="161"/>
      <c r="L348" s="157"/>
      <c r="M348" s="162"/>
      <c r="T348" s="163"/>
      <c r="AT348" s="158" t="s">
        <v>187</v>
      </c>
      <c r="AU348" s="158" t="s">
        <v>83</v>
      </c>
      <c r="AV348" s="13" t="s">
        <v>83</v>
      </c>
      <c r="AW348" s="13" t="s">
        <v>34</v>
      </c>
      <c r="AX348" s="13" t="s">
        <v>81</v>
      </c>
      <c r="AY348" s="158" t="s">
        <v>177</v>
      </c>
    </row>
    <row r="349" spans="2:65" s="1" customFormat="1" ht="16.5" customHeight="1">
      <c r="B349" s="33"/>
      <c r="C349" s="133" t="s">
        <v>560</v>
      </c>
      <c r="D349" s="133" t="s">
        <v>179</v>
      </c>
      <c r="E349" s="134" t="s">
        <v>2863</v>
      </c>
      <c r="F349" s="135" t="s">
        <v>2864</v>
      </c>
      <c r="G349" s="136" t="s">
        <v>383</v>
      </c>
      <c r="H349" s="137">
        <v>2</v>
      </c>
      <c r="I349" s="138"/>
      <c r="J349" s="139">
        <f>ROUND(I349*H349,2)</f>
        <v>0</v>
      </c>
      <c r="K349" s="135" t="s">
        <v>182</v>
      </c>
      <c r="L349" s="33"/>
      <c r="M349" s="140" t="s">
        <v>19</v>
      </c>
      <c r="N349" s="141" t="s">
        <v>45</v>
      </c>
      <c r="P349" s="142">
        <f>O349*H349</f>
        <v>0</v>
      </c>
      <c r="Q349" s="142">
        <v>0</v>
      </c>
      <c r="R349" s="142">
        <f>Q349*H349</f>
        <v>0</v>
      </c>
      <c r="S349" s="142">
        <v>0.48199999999999998</v>
      </c>
      <c r="T349" s="143">
        <f>S349*H349</f>
        <v>0.96399999999999997</v>
      </c>
      <c r="AR349" s="144" t="s">
        <v>183</v>
      </c>
      <c r="AT349" s="144" t="s">
        <v>179</v>
      </c>
      <c r="AU349" s="144" t="s">
        <v>83</v>
      </c>
      <c r="AY349" s="18" t="s">
        <v>177</v>
      </c>
      <c r="BE349" s="145">
        <f>IF(N349="základní",J349,0)</f>
        <v>0</v>
      </c>
      <c r="BF349" s="145">
        <f>IF(N349="snížená",J349,0)</f>
        <v>0</v>
      </c>
      <c r="BG349" s="145">
        <f>IF(N349="zákl. přenesená",J349,0)</f>
        <v>0</v>
      </c>
      <c r="BH349" s="145">
        <f>IF(N349="sníž. přenesená",J349,0)</f>
        <v>0</v>
      </c>
      <c r="BI349" s="145">
        <f>IF(N349="nulová",J349,0)</f>
        <v>0</v>
      </c>
      <c r="BJ349" s="18" t="s">
        <v>81</v>
      </c>
      <c r="BK349" s="145">
        <f>ROUND(I349*H349,2)</f>
        <v>0</v>
      </c>
      <c r="BL349" s="18" t="s">
        <v>183</v>
      </c>
      <c r="BM349" s="144" t="s">
        <v>2865</v>
      </c>
    </row>
    <row r="350" spans="2:65" s="1" customFormat="1" ht="10.199999999999999">
      <c r="B350" s="33"/>
      <c r="D350" s="146" t="s">
        <v>185</v>
      </c>
      <c r="F350" s="147" t="s">
        <v>2866</v>
      </c>
      <c r="I350" s="148"/>
      <c r="L350" s="33"/>
      <c r="M350" s="149"/>
      <c r="T350" s="54"/>
      <c r="AT350" s="18" t="s">
        <v>185</v>
      </c>
      <c r="AU350" s="18" t="s">
        <v>83</v>
      </c>
    </row>
    <row r="351" spans="2:65" s="1" customFormat="1" ht="16.5" customHeight="1">
      <c r="B351" s="33"/>
      <c r="C351" s="133" t="s">
        <v>566</v>
      </c>
      <c r="D351" s="133" t="s">
        <v>179</v>
      </c>
      <c r="E351" s="134" t="s">
        <v>2867</v>
      </c>
      <c r="F351" s="135" t="s">
        <v>2868</v>
      </c>
      <c r="G351" s="136" t="s">
        <v>198</v>
      </c>
      <c r="H351" s="137">
        <v>1</v>
      </c>
      <c r="I351" s="138"/>
      <c r="J351" s="139">
        <f>ROUND(I351*H351,2)</f>
        <v>0</v>
      </c>
      <c r="K351" s="135" t="s">
        <v>199</v>
      </c>
      <c r="L351" s="33"/>
      <c r="M351" s="140" t="s">
        <v>19</v>
      </c>
      <c r="N351" s="141" t="s">
        <v>45</v>
      </c>
      <c r="P351" s="142">
        <f>O351*H351</f>
        <v>0</v>
      </c>
      <c r="Q351" s="142">
        <v>0</v>
      </c>
      <c r="R351" s="142">
        <f>Q351*H351</f>
        <v>0</v>
      </c>
      <c r="S351" s="142">
        <v>0.48199999999999998</v>
      </c>
      <c r="T351" s="143">
        <f>S351*H351</f>
        <v>0.48199999999999998</v>
      </c>
      <c r="AR351" s="144" t="s">
        <v>183</v>
      </c>
      <c r="AT351" s="144" t="s">
        <v>179</v>
      </c>
      <c r="AU351" s="144" t="s">
        <v>83</v>
      </c>
      <c r="AY351" s="18" t="s">
        <v>177</v>
      </c>
      <c r="BE351" s="145">
        <f>IF(N351="základní",J351,0)</f>
        <v>0</v>
      </c>
      <c r="BF351" s="145">
        <f>IF(N351="snížená",J351,0)</f>
        <v>0</v>
      </c>
      <c r="BG351" s="145">
        <f>IF(N351="zákl. přenesená",J351,0)</f>
        <v>0</v>
      </c>
      <c r="BH351" s="145">
        <f>IF(N351="sníž. přenesená",J351,0)</f>
        <v>0</v>
      </c>
      <c r="BI351" s="145">
        <f>IF(N351="nulová",J351,0)</f>
        <v>0</v>
      </c>
      <c r="BJ351" s="18" t="s">
        <v>81</v>
      </c>
      <c r="BK351" s="145">
        <f>ROUND(I351*H351,2)</f>
        <v>0</v>
      </c>
      <c r="BL351" s="18" t="s">
        <v>183</v>
      </c>
      <c r="BM351" s="144" t="s">
        <v>2869</v>
      </c>
    </row>
    <row r="352" spans="2:65" s="1" customFormat="1" ht="16.5" customHeight="1">
      <c r="B352" s="33"/>
      <c r="C352" s="133" t="s">
        <v>573</v>
      </c>
      <c r="D352" s="133" t="s">
        <v>179</v>
      </c>
      <c r="E352" s="134" t="s">
        <v>2870</v>
      </c>
      <c r="F352" s="135" t="s">
        <v>2871</v>
      </c>
      <c r="G352" s="136" t="s">
        <v>198</v>
      </c>
      <c r="H352" s="137">
        <v>1</v>
      </c>
      <c r="I352" s="138"/>
      <c r="J352" s="139">
        <f>ROUND(I352*H352,2)</f>
        <v>0</v>
      </c>
      <c r="K352" s="135" t="s">
        <v>199</v>
      </c>
      <c r="L352" s="33"/>
      <c r="M352" s="140" t="s">
        <v>19</v>
      </c>
      <c r="N352" s="141" t="s">
        <v>45</v>
      </c>
      <c r="P352" s="142">
        <f>O352*H352</f>
        <v>0</v>
      </c>
      <c r="Q352" s="142">
        <v>0</v>
      </c>
      <c r="R352" s="142">
        <f>Q352*H352</f>
        <v>0</v>
      </c>
      <c r="S352" s="142">
        <v>0.48199999999999998</v>
      </c>
      <c r="T352" s="143">
        <f>S352*H352</f>
        <v>0.48199999999999998</v>
      </c>
      <c r="AR352" s="144" t="s">
        <v>183</v>
      </c>
      <c r="AT352" s="144" t="s">
        <v>179</v>
      </c>
      <c r="AU352" s="144" t="s">
        <v>83</v>
      </c>
      <c r="AY352" s="18" t="s">
        <v>177</v>
      </c>
      <c r="BE352" s="145">
        <f>IF(N352="základní",J352,0)</f>
        <v>0</v>
      </c>
      <c r="BF352" s="145">
        <f>IF(N352="snížená",J352,0)</f>
        <v>0</v>
      </c>
      <c r="BG352" s="145">
        <f>IF(N352="zákl. přenesená",J352,0)</f>
        <v>0</v>
      </c>
      <c r="BH352" s="145">
        <f>IF(N352="sníž. přenesená",J352,0)</f>
        <v>0</v>
      </c>
      <c r="BI352" s="145">
        <f>IF(N352="nulová",J352,0)</f>
        <v>0</v>
      </c>
      <c r="BJ352" s="18" t="s">
        <v>81</v>
      </c>
      <c r="BK352" s="145">
        <f>ROUND(I352*H352,2)</f>
        <v>0</v>
      </c>
      <c r="BL352" s="18" t="s">
        <v>183</v>
      </c>
      <c r="BM352" s="144" t="s">
        <v>2872</v>
      </c>
    </row>
    <row r="353" spans="2:65" s="1" customFormat="1" ht="16.5" customHeight="1">
      <c r="B353" s="33"/>
      <c r="C353" s="133" t="s">
        <v>578</v>
      </c>
      <c r="D353" s="133" t="s">
        <v>179</v>
      </c>
      <c r="E353" s="134" t="s">
        <v>2873</v>
      </c>
      <c r="F353" s="135" t="s">
        <v>2874</v>
      </c>
      <c r="G353" s="136" t="s">
        <v>198</v>
      </c>
      <c r="H353" s="137">
        <v>1</v>
      </c>
      <c r="I353" s="138"/>
      <c r="J353" s="139">
        <f>ROUND(I353*H353,2)</f>
        <v>0</v>
      </c>
      <c r="K353" s="135" t="s">
        <v>199</v>
      </c>
      <c r="L353" s="33"/>
      <c r="M353" s="140" t="s">
        <v>19</v>
      </c>
      <c r="N353" s="141" t="s">
        <v>45</v>
      </c>
      <c r="P353" s="142">
        <f>O353*H353</f>
        <v>0</v>
      </c>
      <c r="Q353" s="142">
        <v>0</v>
      </c>
      <c r="R353" s="142">
        <f>Q353*H353</f>
        <v>0</v>
      </c>
      <c r="S353" s="142">
        <v>0.68200000000000005</v>
      </c>
      <c r="T353" s="143">
        <f>S353*H353</f>
        <v>0.68200000000000005</v>
      </c>
      <c r="AR353" s="144" t="s">
        <v>183</v>
      </c>
      <c r="AT353" s="144" t="s">
        <v>179</v>
      </c>
      <c r="AU353" s="144" t="s">
        <v>83</v>
      </c>
      <c r="AY353" s="18" t="s">
        <v>177</v>
      </c>
      <c r="BE353" s="145">
        <f>IF(N353="základní",J353,0)</f>
        <v>0</v>
      </c>
      <c r="BF353" s="145">
        <f>IF(N353="snížená",J353,0)</f>
        <v>0</v>
      </c>
      <c r="BG353" s="145">
        <f>IF(N353="zákl. přenesená",J353,0)</f>
        <v>0</v>
      </c>
      <c r="BH353" s="145">
        <f>IF(N353="sníž. přenesená",J353,0)</f>
        <v>0</v>
      </c>
      <c r="BI353" s="145">
        <f>IF(N353="nulová",J353,0)</f>
        <v>0</v>
      </c>
      <c r="BJ353" s="18" t="s">
        <v>81</v>
      </c>
      <c r="BK353" s="145">
        <f>ROUND(I353*H353,2)</f>
        <v>0</v>
      </c>
      <c r="BL353" s="18" t="s">
        <v>183</v>
      </c>
      <c r="BM353" s="144" t="s">
        <v>2875</v>
      </c>
    </row>
    <row r="354" spans="2:65" s="1" customFormat="1" ht="16.5" customHeight="1">
      <c r="B354" s="33"/>
      <c r="C354" s="133" t="s">
        <v>583</v>
      </c>
      <c r="D354" s="133" t="s">
        <v>179</v>
      </c>
      <c r="E354" s="134" t="s">
        <v>2876</v>
      </c>
      <c r="F354" s="135" t="s">
        <v>2877</v>
      </c>
      <c r="G354" s="136" t="s">
        <v>347</v>
      </c>
      <c r="H354" s="137">
        <v>32.32</v>
      </c>
      <c r="I354" s="138"/>
      <c r="J354" s="139">
        <f>ROUND(I354*H354,2)</f>
        <v>0</v>
      </c>
      <c r="K354" s="135" t="s">
        <v>199</v>
      </c>
      <c r="L354" s="33"/>
      <c r="M354" s="140" t="s">
        <v>19</v>
      </c>
      <c r="N354" s="141" t="s">
        <v>45</v>
      </c>
      <c r="P354" s="142">
        <f>O354*H354</f>
        <v>0</v>
      </c>
      <c r="Q354" s="142">
        <v>0</v>
      </c>
      <c r="R354" s="142">
        <f>Q354*H354</f>
        <v>0</v>
      </c>
      <c r="S354" s="142">
        <v>0.21</v>
      </c>
      <c r="T354" s="143">
        <f>S354*H354</f>
        <v>6.7871999999999995</v>
      </c>
      <c r="AR354" s="144" t="s">
        <v>183</v>
      </c>
      <c r="AT354" s="144" t="s">
        <v>179</v>
      </c>
      <c r="AU354" s="144" t="s">
        <v>83</v>
      </c>
      <c r="AY354" s="18" t="s">
        <v>177</v>
      </c>
      <c r="BE354" s="145">
        <f>IF(N354="základní",J354,0)</f>
        <v>0</v>
      </c>
      <c r="BF354" s="145">
        <f>IF(N354="snížená",J354,0)</f>
        <v>0</v>
      </c>
      <c r="BG354" s="145">
        <f>IF(N354="zákl. přenesená",J354,0)</f>
        <v>0</v>
      </c>
      <c r="BH354" s="145">
        <f>IF(N354="sníž. přenesená",J354,0)</f>
        <v>0</v>
      </c>
      <c r="BI354" s="145">
        <f>IF(N354="nulová",J354,0)</f>
        <v>0</v>
      </c>
      <c r="BJ354" s="18" t="s">
        <v>81</v>
      </c>
      <c r="BK354" s="145">
        <f>ROUND(I354*H354,2)</f>
        <v>0</v>
      </c>
      <c r="BL354" s="18" t="s">
        <v>183</v>
      </c>
      <c r="BM354" s="144" t="s">
        <v>2878</v>
      </c>
    </row>
    <row r="355" spans="2:65" s="13" customFormat="1" ht="10.199999999999999">
      <c r="B355" s="157"/>
      <c r="D355" s="151" t="s">
        <v>187</v>
      </c>
      <c r="E355" s="158" t="s">
        <v>19</v>
      </c>
      <c r="F355" s="159" t="s">
        <v>2879</v>
      </c>
      <c r="H355" s="160">
        <v>32.32</v>
      </c>
      <c r="I355" s="161"/>
      <c r="L355" s="157"/>
      <c r="M355" s="162"/>
      <c r="T355" s="163"/>
      <c r="AT355" s="158" t="s">
        <v>187</v>
      </c>
      <c r="AU355" s="158" t="s">
        <v>83</v>
      </c>
      <c r="AV355" s="13" t="s">
        <v>83</v>
      </c>
      <c r="AW355" s="13" t="s">
        <v>34</v>
      </c>
      <c r="AX355" s="13" t="s">
        <v>81</v>
      </c>
      <c r="AY355" s="158" t="s">
        <v>177</v>
      </c>
    </row>
    <row r="356" spans="2:65" s="1" customFormat="1" ht="21.75" customHeight="1">
      <c r="B356" s="33"/>
      <c r="C356" s="133" t="s">
        <v>588</v>
      </c>
      <c r="D356" s="133" t="s">
        <v>179</v>
      </c>
      <c r="E356" s="134" t="s">
        <v>2880</v>
      </c>
      <c r="F356" s="135" t="s">
        <v>2881</v>
      </c>
      <c r="G356" s="136" t="s">
        <v>383</v>
      </c>
      <c r="H356" s="137">
        <v>18</v>
      </c>
      <c r="I356" s="138"/>
      <c r="J356" s="139">
        <f>ROUND(I356*H356,2)</f>
        <v>0</v>
      </c>
      <c r="K356" s="135" t="s">
        <v>182</v>
      </c>
      <c r="L356" s="33"/>
      <c r="M356" s="140" t="s">
        <v>19</v>
      </c>
      <c r="N356" s="141" t="s">
        <v>45</v>
      </c>
      <c r="P356" s="142">
        <f>O356*H356</f>
        <v>0</v>
      </c>
      <c r="Q356" s="142">
        <v>0</v>
      </c>
      <c r="R356" s="142">
        <f>Q356*H356</f>
        <v>0</v>
      </c>
      <c r="S356" s="142">
        <v>0.16500000000000001</v>
      </c>
      <c r="T356" s="143">
        <f>S356*H356</f>
        <v>2.97</v>
      </c>
      <c r="AR356" s="144" t="s">
        <v>183</v>
      </c>
      <c r="AT356" s="144" t="s">
        <v>179</v>
      </c>
      <c r="AU356" s="144" t="s">
        <v>83</v>
      </c>
      <c r="AY356" s="18" t="s">
        <v>177</v>
      </c>
      <c r="BE356" s="145">
        <f>IF(N356="základní",J356,0)</f>
        <v>0</v>
      </c>
      <c r="BF356" s="145">
        <f>IF(N356="snížená",J356,0)</f>
        <v>0</v>
      </c>
      <c r="BG356" s="145">
        <f>IF(N356="zákl. přenesená",J356,0)</f>
        <v>0</v>
      </c>
      <c r="BH356" s="145">
        <f>IF(N356="sníž. přenesená",J356,0)</f>
        <v>0</v>
      </c>
      <c r="BI356" s="145">
        <f>IF(N356="nulová",J356,0)</f>
        <v>0</v>
      </c>
      <c r="BJ356" s="18" t="s">
        <v>81</v>
      </c>
      <c r="BK356" s="145">
        <f>ROUND(I356*H356,2)</f>
        <v>0</v>
      </c>
      <c r="BL356" s="18" t="s">
        <v>183</v>
      </c>
      <c r="BM356" s="144" t="s">
        <v>2882</v>
      </c>
    </row>
    <row r="357" spans="2:65" s="1" customFormat="1" ht="10.199999999999999">
      <c r="B357" s="33"/>
      <c r="D357" s="146" t="s">
        <v>185</v>
      </c>
      <c r="F357" s="147" t="s">
        <v>2883</v>
      </c>
      <c r="I357" s="148"/>
      <c r="L357" s="33"/>
      <c r="M357" s="149"/>
      <c r="T357" s="54"/>
      <c r="AT357" s="18" t="s">
        <v>185</v>
      </c>
      <c r="AU357" s="18" t="s">
        <v>83</v>
      </c>
    </row>
    <row r="358" spans="2:65" s="12" customFormat="1" ht="10.199999999999999">
      <c r="B358" s="150"/>
      <c r="D358" s="151" t="s">
        <v>187</v>
      </c>
      <c r="E358" s="152" t="s">
        <v>19</v>
      </c>
      <c r="F358" s="153" t="s">
        <v>237</v>
      </c>
      <c r="H358" s="152" t="s">
        <v>19</v>
      </c>
      <c r="I358" s="154"/>
      <c r="L358" s="150"/>
      <c r="M358" s="155"/>
      <c r="T358" s="156"/>
      <c r="AT358" s="152" t="s">
        <v>187</v>
      </c>
      <c r="AU358" s="152" t="s">
        <v>83</v>
      </c>
      <c r="AV358" s="12" t="s">
        <v>81</v>
      </c>
      <c r="AW358" s="12" t="s">
        <v>34</v>
      </c>
      <c r="AX358" s="12" t="s">
        <v>74</v>
      </c>
      <c r="AY358" s="152" t="s">
        <v>177</v>
      </c>
    </row>
    <row r="359" spans="2:65" s="13" customFormat="1" ht="10.199999999999999">
      <c r="B359" s="157"/>
      <c r="D359" s="151" t="s">
        <v>187</v>
      </c>
      <c r="E359" s="158" t="s">
        <v>19</v>
      </c>
      <c r="F359" s="159" t="s">
        <v>291</v>
      </c>
      <c r="H359" s="160">
        <v>18</v>
      </c>
      <c r="I359" s="161"/>
      <c r="L359" s="157"/>
      <c r="M359" s="162"/>
      <c r="T359" s="163"/>
      <c r="AT359" s="158" t="s">
        <v>187</v>
      </c>
      <c r="AU359" s="158" t="s">
        <v>83</v>
      </c>
      <c r="AV359" s="13" t="s">
        <v>83</v>
      </c>
      <c r="AW359" s="13" t="s">
        <v>34</v>
      </c>
      <c r="AX359" s="13" t="s">
        <v>81</v>
      </c>
      <c r="AY359" s="158" t="s">
        <v>177</v>
      </c>
    </row>
    <row r="360" spans="2:65" s="1" customFormat="1" ht="16.5" customHeight="1">
      <c r="B360" s="33"/>
      <c r="C360" s="133" t="s">
        <v>593</v>
      </c>
      <c r="D360" s="133" t="s">
        <v>179</v>
      </c>
      <c r="E360" s="134" t="s">
        <v>2884</v>
      </c>
      <c r="F360" s="135" t="s">
        <v>2885</v>
      </c>
      <c r="G360" s="136" t="s">
        <v>347</v>
      </c>
      <c r="H360" s="137">
        <v>32.32</v>
      </c>
      <c r="I360" s="138"/>
      <c r="J360" s="139">
        <f>ROUND(I360*H360,2)</f>
        <v>0</v>
      </c>
      <c r="K360" s="135" t="s">
        <v>182</v>
      </c>
      <c r="L360" s="33"/>
      <c r="M360" s="140" t="s">
        <v>19</v>
      </c>
      <c r="N360" s="141" t="s">
        <v>45</v>
      </c>
      <c r="P360" s="142">
        <f>O360*H360</f>
        <v>0</v>
      </c>
      <c r="Q360" s="142">
        <v>0</v>
      </c>
      <c r="R360" s="142">
        <f>Q360*H360</f>
        <v>0</v>
      </c>
      <c r="S360" s="142">
        <v>9.2499999999999995E-3</v>
      </c>
      <c r="T360" s="143">
        <f>S360*H360</f>
        <v>0.29896</v>
      </c>
      <c r="AR360" s="144" t="s">
        <v>183</v>
      </c>
      <c r="AT360" s="144" t="s">
        <v>179</v>
      </c>
      <c r="AU360" s="144" t="s">
        <v>83</v>
      </c>
      <c r="AY360" s="18" t="s">
        <v>177</v>
      </c>
      <c r="BE360" s="145">
        <f>IF(N360="základní",J360,0)</f>
        <v>0</v>
      </c>
      <c r="BF360" s="145">
        <f>IF(N360="snížená",J360,0)</f>
        <v>0</v>
      </c>
      <c r="BG360" s="145">
        <f>IF(N360="zákl. přenesená",J360,0)</f>
        <v>0</v>
      </c>
      <c r="BH360" s="145">
        <f>IF(N360="sníž. přenesená",J360,0)</f>
        <v>0</v>
      </c>
      <c r="BI360" s="145">
        <f>IF(N360="nulová",J360,0)</f>
        <v>0</v>
      </c>
      <c r="BJ360" s="18" t="s">
        <v>81</v>
      </c>
      <c r="BK360" s="145">
        <f>ROUND(I360*H360,2)</f>
        <v>0</v>
      </c>
      <c r="BL360" s="18" t="s">
        <v>183</v>
      </c>
      <c r="BM360" s="144" t="s">
        <v>2886</v>
      </c>
    </row>
    <row r="361" spans="2:65" s="1" customFormat="1" ht="10.199999999999999">
      <c r="B361" s="33"/>
      <c r="D361" s="146" t="s">
        <v>185</v>
      </c>
      <c r="F361" s="147" t="s">
        <v>2887</v>
      </c>
      <c r="I361" s="148"/>
      <c r="L361" s="33"/>
      <c r="M361" s="149"/>
      <c r="T361" s="54"/>
      <c r="AT361" s="18" t="s">
        <v>185</v>
      </c>
      <c r="AU361" s="18" t="s">
        <v>83</v>
      </c>
    </row>
    <row r="362" spans="2:65" s="1" customFormat="1" ht="16.5" customHeight="1">
      <c r="B362" s="33"/>
      <c r="C362" s="133" t="s">
        <v>598</v>
      </c>
      <c r="D362" s="133" t="s">
        <v>179</v>
      </c>
      <c r="E362" s="134" t="s">
        <v>2888</v>
      </c>
      <c r="F362" s="135" t="s">
        <v>2889</v>
      </c>
      <c r="G362" s="136" t="s">
        <v>383</v>
      </c>
      <c r="H362" s="137">
        <v>1</v>
      </c>
      <c r="I362" s="138"/>
      <c r="J362" s="139">
        <f>ROUND(I362*H362,2)</f>
        <v>0</v>
      </c>
      <c r="K362" s="135" t="s">
        <v>182</v>
      </c>
      <c r="L362" s="33"/>
      <c r="M362" s="140" t="s">
        <v>19</v>
      </c>
      <c r="N362" s="141" t="s">
        <v>45</v>
      </c>
      <c r="P362" s="142">
        <f>O362*H362</f>
        <v>0</v>
      </c>
      <c r="Q362" s="142">
        <v>0</v>
      </c>
      <c r="R362" s="142">
        <f>Q362*H362</f>
        <v>0</v>
      </c>
      <c r="S362" s="142">
        <v>0.21</v>
      </c>
      <c r="T362" s="143">
        <f>S362*H362</f>
        <v>0.21</v>
      </c>
      <c r="AR362" s="144" t="s">
        <v>183</v>
      </c>
      <c r="AT362" s="144" t="s">
        <v>179</v>
      </c>
      <c r="AU362" s="144" t="s">
        <v>83</v>
      </c>
      <c r="AY362" s="18" t="s">
        <v>177</v>
      </c>
      <c r="BE362" s="145">
        <f>IF(N362="základní",J362,0)</f>
        <v>0</v>
      </c>
      <c r="BF362" s="145">
        <f>IF(N362="snížená",J362,0)</f>
        <v>0</v>
      </c>
      <c r="BG362" s="145">
        <f>IF(N362="zákl. přenesená",J362,0)</f>
        <v>0</v>
      </c>
      <c r="BH362" s="145">
        <f>IF(N362="sníž. přenesená",J362,0)</f>
        <v>0</v>
      </c>
      <c r="BI362" s="145">
        <f>IF(N362="nulová",J362,0)</f>
        <v>0</v>
      </c>
      <c r="BJ362" s="18" t="s">
        <v>81</v>
      </c>
      <c r="BK362" s="145">
        <f>ROUND(I362*H362,2)</f>
        <v>0</v>
      </c>
      <c r="BL362" s="18" t="s">
        <v>183</v>
      </c>
      <c r="BM362" s="144" t="s">
        <v>2890</v>
      </c>
    </row>
    <row r="363" spans="2:65" s="1" customFormat="1" ht="10.199999999999999">
      <c r="B363" s="33"/>
      <c r="D363" s="146" t="s">
        <v>185</v>
      </c>
      <c r="F363" s="147" t="s">
        <v>2891</v>
      </c>
      <c r="I363" s="148"/>
      <c r="L363" s="33"/>
      <c r="M363" s="149"/>
      <c r="T363" s="54"/>
      <c r="AT363" s="18" t="s">
        <v>185</v>
      </c>
      <c r="AU363" s="18" t="s">
        <v>83</v>
      </c>
    </row>
    <row r="364" spans="2:65" s="11" customFormat="1" ht="22.8" customHeight="1">
      <c r="B364" s="121"/>
      <c r="D364" s="122" t="s">
        <v>73</v>
      </c>
      <c r="E364" s="131" t="s">
        <v>2325</v>
      </c>
      <c r="F364" s="131" t="s">
        <v>2326</v>
      </c>
      <c r="I364" s="124"/>
      <c r="J364" s="132">
        <f>BK364</f>
        <v>0</v>
      </c>
      <c r="L364" s="121"/>
      <c r="M364" s="126"/>
      <c r="P364" s="127">
        <f>SUM(P365:P372)</f>
        <v>0</v>
      </c>
      <c r="R364" s="127">
        <f>SUM(R365:R372)</f>
        <v>0</v>
      </c>
      <c r="T364" s="128">
        <f>SUM(T365:T372)</f>
        <v>0</v>
      </c>
      <c r="AR364" s="122" t="s">
        <v>81</v>
      </c>
      <c r="AT364" s="129" t="s">
        <v>73</v>
      </c>
      <c r="AU364" s="129" t="s">
        <v>81</v>
      </c>
      <c r="AY364" s="122" t="s">
        <v>177</v>
      </c>
      <c r="BK364" s="130">
        <f>SUM(BK365:BK372)</f>
        <v>0</v>
      </c>
    </row>
    <row r="365" spans="2:65" s="1" customFormat="1" ht="24.15" customHeight="1">
      <c r="B365" s="33"/>
      <c r="C365" s="133" t="s">
        <v>602</v>
      </c>
      <c r="D365" s="202" t="s">
        <v>179</v>
      </c>
      <c r="E365" s="134" t="s">
        <v>2892</v>
      </c>
      <c r="F365" s="135" t="s">
        <v>2893</v>
      </c>
      <c r="G365" s="136" t="s">
        <v>228</v>
      </c>
      <c r="H365" s="137">
        <v>26.396999999999998</v>
      </c>
      <c r="I365" s="138"/>
      <c r="J365" s="139">
        <f>ROUND(I365*H365,2)</f>
        <v>0</v>
      </c>
      <c r="K365" s="135" t="s">
        <v>182</v>
      </c>
      <c r="L365" s="33"/>
      <c r="M365" s="140" t="s">
        <v>19</v>
      </c>
      <c r="N365" s="141" t="s">
        <v>45</v>
      </c>
      <c r="P365" s="142">
        <f>O365*H365</f>
        <v>0</v>
      </c>
      <c r="Q365" s="142">
        <v>0</v>
      </c>
      <c r="R365" s="142">
        <f>Q365*H365</f>
        <v>0</v>
      </c>
      <c r="S365" s="142">
        <v>0</v>
      </c>
      <c r="T365" s="143">
        <f>S365*H365</f>
        <v>0</v>
      </c>
      <c r="AR365" s="144" t="s">
        <v>183</v>
      </c>
      <c r="AT365" s="144" t="s">
        <v>179</v>
      </c>
      <c r="AU365" s="144" t="s">
        <v>83</v>
      </c>
      <c r="AY365" s="18" t="s">
        <v>177</v>
      </c>
      <c r="BE365" s="145">
        <f>IF(N365="základní",J365,0)</f>
        <v>0</v>
      </c>
      <c r="BF365" s="145">
        <f>IF(N365="snížená",J365,0)</f>
        <v>0</v>
      </c>
      <c r="BG365" s="145">
        <f>IF(N365="zákl. přenesená",J365,0)</f>
        <v>0</v>
      </c>
      <c r="BH365" s="145">
        <f>IF(N365="sníž. přenesená",J365,0)</f>
        <v>0</v>
      </c>
      <c r="BI365" s="145">
        <f>IF(N365="nulová",J365,0)</f>
        <v>0</v>
      </c>
      <c r="BJ365" s="18" t="s">
        <v>81</v>
      </c>
      <c r="BK365" s="145">
        <f>ROUND(I365*H365,2)</f>
        <v>0</v>
      </c>
      <c r="BL365" s="18" t="s">
        <v>183</v>
      </c>
      <c r="BM365" s="144" t="s">
        <v>2894</v>
      </c>
    </row>
    <row r="366" spans="2:65" s="1" customFormat="1" ht="10.199999999999999">
      <c r="B366" s="33"/>
      <c r="D366" s="146" t="s">
        <v>185</v>
      </c>
      <c r="F366" s="147" t="s">
        <v>2895</v>
      </c>
      <c r="I366" s="148"/>
      <c r="L366" s="33"/>
      <c r="M366" s="149"/>
      <c r="T366" s="54"/>
      <c r="AT366" s="18" t="s">
        <v>185</v>
      </c>
      <c r="AU366" s="18" t="s">
        <v>83</v>
      </c>
    </row>
    <row r="367" spans="2:65" s="1" customFormat="1" ht="21.75" customHeight="1">
      <c r="B367" s="33"/>
      <c r="C367" s="133" t="s">
        <v>608</v>
      </c>
      <c r="D367" s="202" t="s">
        <v>179</v>
      </c>
      <c r="E367" s="134" t="s">
        <v>2896</v>
      </c>
      <c r="F367" s="135" t="s">
        <v>2897</v>
      </c>
      <c r="G367" s="136" t="s">
        <v>228</v>
      </c>
      <c r="H367" s="137">
        <v>26.396999999999998</v>
      </c>
      <c r="I367" s="138"/>
      <c r="J367" s="139">
        <f>ROUND(I367*H367,2)</f>
        <v>0</v>
      </c>
      <c r="K367" s="135" t="s">
        <v>182</v>
      </c>
      <c r="L367" s="33"/>
      <c r="M367" s="140" t="s">
        <v>19</v>
      </c>
      <c r="N367" s="141" t="s">
        <v>45</v>
      </c>
      <c r="P367" s="142">
        <f>O367*H367</f>
        <v>0</v>
      </c>
      <c r="Q367" s="142">
        <v>0</v>
      </c>
      <c r="R367" s="142">
        <f>Q367*H367</f>
        <v>0</v>
      </c>
      <c r="S367" s="142">
        <v>0</v>
      </c>
      <c r="T367" s="143">
        <f>S367*H367</f>
        <v>0</v>
      </c>
      <c r="AR367" s="144" t="s">
        <v>183</v>
      </c>
      <c r="AT367" s="144" t="s">
        <v>179</v>
      </c>
      <c r="AU367" s="144" t="s">
        <v>83</v>
      </c>
      <c r="AY367" s="18" t="s">
        <v>177</v>
      </c>
      <c r="BE367" s="145">
        <f>IF(N367="základní",J367,0)</f>
        <v>0</v>
      </c>
      <c r="BF367" s="145">
        <f>IF(N367="snížená",J367,0)</f>
        <v>0</v>
      </c>
      <c r="BG367" s="145">
        <f>IF(N367="zákl. přenesená",J367,0)</f>
        <v>0</v>
      </c>
      <c r="BH367" s="145">
        <f>IF(N367="sníž. přenesená",J367,0)</f>
        <v>0</v>
      </c>
      <c r="BI367" s="145">
        <f>IF(N367="nulová",J367,0)</f>
        <v>0</v>
      </c>
      <c r="BJ367" s="18" t="s">
        <v>81</v>
      </c>
      <c r="BK367" s="145">
        <f>ROUND(I367*H367,2)</f>
        <v>0</v>
      </c>
      <c r="BL367" s="18" t="s">
        <v>183</v>
      </c>
      <c r="BM367" s="144" t="s">
        <v>2898</v>
      </c>
    </row>
    <row r="368" spans="2:65" s="1" customFormat="1" ht="10.199999999999999">
      <c r="B368" s="33"/>
      <c r="D368" s="146" t="s">
        <v>185</v>
      </c>
      <c r="F368" s="147" t="s">
        <v>2899</v>
      </c>
      <c r="I368" s="148"/>
      <c r="L368" s="33"/>
      <c r="M368" s="149"/>
      <c r="T368" s="54"/>
      <c r="AT368" s="18" t="s">
        <v>185</v>
      </c>
      <c r="AU368" s="18" t="s">
        <v>83</v>
      </c>
    </row>
    <row r="369" spans="2:65" s="1" customFormat="1" ht="24.15" customHeight="1">
      <c r="B369" s="33"/>
      <c r="C369" s="133" t="s">
        <v>612</v>
      </c>
      <c r="D369" s="202" t="s">
        <v>179</v>
      </c>
      <c r="E369" s="134" t="s">
        <v>2900</v>
      </c>
      <c r="F369" s="135" t="s">
        <v>2901</v>
      </c>
      <c r="G369" s="136" t="s">
        <v>228</v>
      </c>
      <c r="H369" s="137">
        <v>26.396999999999998</v>
      </c>
      <c r="I369" s="138"/>
      <c r="J369" s="139">
        <f>ROUND(I369*H369,2)</f>
        <v>0</v>
      </c>
      <c r="K369" s="135" t="s">
        <v>182</v>
      </c>
      <c r="L369" s="33"/>
      <c r="M369" s="140" t="s">
        <v>19</v>
      </c>
      <c r="N369" s="141" t="s">
        <v>45</v>
      </c>
      <c r="P369" s="142">
        <f>O369*H369</f>
        <v>0</v>
      </c>
      <c r="Q369" s="142">
        <v>0</v>
      </c>
      <c r="R369" s="142">
        <f>Q369*H369</f>
        <v>0</v>
      </c>
      <c r="S369" s="142">
        <v>0</v>
      </c>
      <c r="T369" s="143">
        <f>S369*H369</f>
        <v>0</v>
      </c>
      <c r="AR369" s="144" t="s">
        <v>183</v>
      </c>
      <c r="AT369" s="144" t="s">
        <v>179</v>
      </c>
      <c r="AU369" s="144" t="s">
        <v>83</v>
      </c>
      <c r="AY369" s="18" t="s">
        <v>177</v>
      </c>
      <c r="BE369" s="145">
        <f>IF(N369="základní",J369,0)</f>
        <v>0</v>
      </c>
      <c r="BF369" s="145">
        <f>IF(N369="snížená",J369,0)</f>
        <v>0</v>
      </c>
      <c r="BG369" s="145">
        <f>IF(N369="zákl. přenesená",J369,0)</f>
        <v>0</v>
      </c>
      <c r="BH369" s="145">
        <f>IF(N369="sníž. přenesená",J369,0)</f>
        <v>0</v>
      </c>
      <c r="BI369" s="145">
        <f>IF(N369="nulová",J369,0)</f>
        <v>0</v>
      </c>
      <c r="BJ369" s="18" t="s">
        <v>81</v>
      </c>
      <c r="BK369" s="145">
        <f>ROUND(I369*H369,2)</f>
        <v>0</v>
      </c>
      <c r="BL369" s="18" t="s">
        <v>183</v>
      </c>
      <c r="BM369" s="144" t="s">
        <v>2902</v>
      </c>
    </row>
    <row r="370" spans="2:65" s="1" customFormat="1" ht="10.199999999999999">
      <c r="B370" s="33"/>
      <c r="D370" s="146" t="s">
        <v>185</v>
      </c>
      <c r="F370" s="147" t="s">
        <v>2903</v>
      </c>
      <c r="I370" s="148"/>
      <c r="L370" s="33"/>
      <c r="M370" s="149"/>
      <c r="T370" s="54"/>
      <c r="AT370" s="18" t="s">
        <v>185</v>
      </c>
      <c r="AU370" s="18" t="s">
        <v>83</v>
      </c>
    </row>
    <row r="371" spans="2:65" s="1" customFormat="1" ht="24.15" customHeight="1">
      <c r="B371" s="33"/>
      <c r="C371" s="133" t="s">
        <v>619</v>
      </c>
      <c r="D371" s="202" t="s">
        <v>179</v>
      </c>
      <c r="E371" s="134" t="s">
        <v>2904</v>
      </c>
      <c r="F371" s="135" t="s">
        <v>2905</v>
      </c>
      <c r="G371" s="136" t="s">
        <v>228</v>
      </c>
      <c r="H371" s="137">
        <v>26.396999999999998</v>
      </c>
      <c r="I371" s="138"/>
      <c r="J371" s="139">
        <f>ROUND(I371*H371,2)</f>
        <v>0</v>
      </c>
      <c r="K371" s="135" t="s">
        <v>182</v>
      </c>
      <c r="L371" s="33"/>
      <c r="M371" s="140" t="s">
        <v>19</v>
      </c>
      <c r="N371" s="141" t="s">
        <v>45</v>
      </c>
      <c r="P371" s="142">
        <f>O371*H371</f>
        <v>0</v>
      </c>
      <c r="Q371" s="142">
        <v>0</v>
      </c>
      <c r="R371" s="142">
        <f>Q371*H371</f>
        <v>0</v>
      </c>
      <c r="S371" s="142">
        <v>0</v>
      </c>
      <c r="T371" s="143">
        <f>S371*H371</f>
        <v>0</v>
      </c>
      <c r="AR371" s="144" t="s">
        <v>183</v>
      </c>
      <c r="AT371" s="144" t="s">
        <v>179</v>
      </c>
      <c r="AU371" s="144" t="s">
        <v>83</v>
      </c>
      <c r="AY371" s="18" t="s">
        <v>177</v>
      </c>
      <c r="BE371" s="145">
        <f>IF(N371="základní",J371,0)</f>
        <v>0</v>
      </c>
      <c r="BF371" s="145">
        <f>IF(N371="snížená",J371,0)</f>
        <v>0</v>
      </c>
      <c r="BG371" s="145">
        <f>IF(N371="zákl. přenesená",J371,0)</f>
        <v>0</v>
      </c>
      <c r="BH371" s="145">
        <f>IF(N371="sníž. přenesená",J371,0)</f>
        <v>0</v>
      </c>
      <c r="BI371" s="145">
        <f>IF(N371="nulová",J371,0)</f>
        <v>0</v>
      </c>
      <c r="BJ371" s="18" t="s">
        <v>81</v>
      </c>
      <c r="BK371" s="145">
        <f>ROUND(I371*H371,2)</f>
        <v>0</v>
      </c>
      <c r="BL371" s="18" t="s">
        <v>183</v>
      </c>
      <c r="BM371" s="144" t="s">
        <v>2906</v>
      </c>
    </row>
    <row r="372" spans="2:65" s="1" customFormat="1" ht="10.199999999999999">
      <c r="B372" s="33"/>
      <c r="D372" s="146" t="s">
        <v>185</v>
      </c>
      <c r="F372" s="147" t="s">
        <v>2907</v>
      </c>
      <c r="I372" s="148"/>
      <c r="L372" s="33"/>
      <c r="M372" s="149"/>
      <c r="T372" s="54"/>
      <c r="AT372" s="18" t="s">
        <v>185</v>
      </c>
      <c r="AU372" s="18" t="s">
        <v>83</v>
      </c>
    </row>
    <row r="373" spans="2:65" s="11" customFormat="1" ht="22.8" customHeight="1">
      <c r="B373" s="121"/>
      <c r="D373" s="122" t="s">
        <v>73</v>
      </c>
      <c r="E373" s="131" t="s">
        <v>404</v>
      </c>
      <c r="F373" s="131" t="s">
        <v>405</v>
      </c>
      <c r="I373" s="124"/>
      <c r="J373" s="132">
        <f>BK373</f>
        <v>0</v>
      </c>
      <c r="L373" s="121"/>
      <c r="M373" s="126"/>
      <c r="P373" s="127">
        <f>SUM(P374:P375)</f>
        <v>0</v>
      </c>
      <c r="R373" s="127">
        <f>SUM(R374:R375)</f>
        <v>0</v>
      </c>
      <c r="T373" s="128">
        <f>SUM(T374:T375)</f>
        <v>0</v>
      </c>
      <c r="AR373" s="122" t="s">
        <v>81</v>
      </c>
      <c r="AT373" s="129" t="s">
        <v>73</v>
      </c>
      <c r="AU373" s="129" t="s">
        <v>81</v>
      </c>
      <c r="AY373" s="122" t="s">
        <v>177</v>
      </c>
      <c r="BK373" s="130">
        <f>SUM(BK374:BK375)</f>
        <v>0</v>
      </c>
    </row>
    <row r="374" spans="2:65" s="1" customFormat="1" ht="24.15" customHeight="1">
      <c r="B374" s="33"/>
      <c r="C374" s="133" t="s">
        <v>624</v>
      </c>
      <c r="D374" s="202" t="s">
        <v>179</v>
      </c>
      <c r="E374" s="134" t="s">
        <v>2908</v>
      </c>
      <c r="F374" s="135" t="s">
        <v>2909</v>
      </c>
      <c r="G374" s="136" t="s">
        <v>228</v>
      </c>
      <c r="H374" s="137">
        <v>114.874</v>
      </c>
      <c r="I374" s="138"/>
      <c r="J374" s="139">
        <f>ROUND(I374*H374,2)</f>
        <v>0</v>
      </c>
      <c r="K374" s="135" t="s">
        <v>182</v>
      </c>
      <c r="L374" s="33"/>
      <c r="M374" s="140" t="s">
        <v>19</v>
      </c>
      <c r="N374" s="141" t="s">
        <v>45</v>
      </c>
      <c r="P374" s="142">
        <f>O374*H374</f>
        <v>0</v>
      </c>
      <c r="Q374" s="142">
        <v>0</v>
      </c>
      <c r="R374" s="142">
        <f>Q374*H374</f>
        <v>0</v>
      </c>
      <c r="S374" s="142">
        <v>0</v>
      </c>
      <c r="T374" s="143">
        <f>S374*H374</f>
        <v>0</v>
      </c>
      <c r="AR374" s="144" t="s">
        <v>183</v>
      </c>
      <c r="AT374" s="144" t="s">
        <v>179</v>
      </c>
      <c r="AU374" s="144" t="s">
        <v>83</v>
      </c>
      <c r="AY374" s="18" t="s">
        <v>177</v>
      </c>
      <c r="BE374" s="145">
        <f>IF(N374="základní",J374,0)</f>
        <v>0</v>
      </c>
      <c r="BF374" s="145">
        <f>IF(N374="snížená",J374,0)</f>
        <v>0</v>
      </c>
      <c r="BG374" s="145">
        <f>IF(N374="zákl. přenesená",J374,0)</f>
        <v>0</v>
      </c>
      <c r="BH374" s="145">
        <f>IF(N374="sníž. přenesená",J374,0)</f>
        <v>0</v>
      </c>
      <c r="BI374" s="145">
        <f>IF(N374="nulová",J374,0)</f>
        <v>0</v>
      </c>
      <c r="BJ374" s="18" t="s">
        <v>81</v>
      </c>
      <c r="BK374" s="145">
        <f>ROUND(I374*H374,2)</f>
        <v>0</v>
      </c>
      <c r="BL374" s="18" t="s">
        <v>183</v>
      </c>
      <c r="BM374" s="144" t="s">
        <v>2910</v>
      </c>
    </row>
    <row r="375" spans="2:65" s="1" customFormat="1" ht="10.199999999999999">
      <c r="B375" s="33"/>
      <c r="D375" s="146" t="s">
        <v>185</v>
      </c>
      <c r="F375" s="147" t="s">
        <v>2911</v>
      </c>
      <c r="I375" s="148"/>
      <c r="L375" s="33"/>
      <c r="M375" s="149"/>
      <c r="T375" s="54"/>
      <c r="AT375" s="18" t="s">
        <v>185</v>
      </c>
      <c r="AU375" s="18" t="s">
        <v>83</v>
      </c>
    </row>
    <row r="376" spans="2:65" s="11" customFormat="1" ht="25.95" customHeight="1">
      <c r="B376" s="121"/>
      <c r="D376" s="122" t="s">
        <v>73</v>
      </c>
      <c r="E376" s="123" t="s">
        <v>411</v>
      </c>
      <c r="F376" s="123" t="s">
        <v>412</v>
      </c>
      <c r="I376" s="124"/>
      <c r="J376" s="125">
        <f>BK376</f>
        <v>0</v>
      </c>
      <c r="L376" s="121"/>
      <c r="M376" s="126"/>
      <c r="P376" s="127">
        <f>P377+P386</f>
        <v>0</v>
      </c>
      <c r="R376" s="127">
        <f>R377+R386</f>
        <v>1.108584E-2</v>
      </c>
      <c r="T376" s="128">
        <f>T377+T386</f>
        <v>0</v>
      </c>
      <c r="AR376" s="122" t="s">
        <v>83</v>
      </c>
      <c r="AT376" s="129" t="s">
        <v>73</v>
      </c>
      <c r="AU376" s="129" t="s">
        <v>74</v>
      </c>
      <c r="AY376" s="122" t="s">
        <v>177</v>
      </c>
      <c r="BK376" s="130">
        <f>BK377+BK386</f>
        <v>0</v>
      </c>
    </row>
    <row r="377" spans="2:65" s="11" customFormat="1" ht="22.8" customHeight="1">
      <c r="B377" s="121"/>
      <c r="D377" s="122" t="s">
        <v>73</v>
      </c>
      <c r="E377" s="131" t="s">
        <v>413</v>
      </c>
      <c r="F377" s="131" t="s">
        <v>414</v>
      </c>
      <c r="I377" s="124"/>
      <c r="J377" s="132">
        <f>BK377</f>
        <v>0</v>
      </c>
      <c r="L377" s="121"/>
      <c r="M377" s="126"/>
      <c r="P377" s="127">
        <f>SUM(P378:P385)</f>
        <v>0</v>
      </c>
      <c r="R377" s="127">
        <f>SUM(R378:R385)</f>
        <v>9.7658399999999996E-3</v>
      </c>
      <c r="T377" s="128">
        <f>SUM(T378:T385)</f>
        <v>0</v>
      </c>
      <c r="AR377" s="122" t="s">
        <v>83</v>
      </c>
      <c r="AT377" s="129" t="s">
        <v>73</v>
      </c>
      <c r="AU377" s="129" t="s">
        <v>81</v>
      </c>
      <c r="AY377" s="122" t="s">
        <v>177</v>
      </c>
      <c r="BK377" s="130">
        <f>SUM(BK378:BK385)</f>
        <v>0</v>
      </c>
    </row>
    <row r="378" spans="2:65" s="1" customFormat="1" ht="21.75" customHeight="1">
      <c r="B378" s="33"/>
      <c r="C378" s="133" t="s">
        <v>631</v>
      </c>
      <c r="D378" s="133" t="s">
        <v>179</v>
      </c>
      <c r="E378" s="134" t="s">
        <v>2912</v>
      </c>
      <c r="F378" s="135" t="s">
        <v>2913</v>
      </c>
      <c r="G378" s="136" t="s">
        <v>119</v>
      </c>
      <c r="H378" s="137">
        <v>24.036000000000001</v>
      </c>
      <c r="I378" s="138"/>
      <c r="J378" s="139">
        <f>ROUND(I378*H378,2)</f>
        <v>0</v>
      </c>
      <c r="K378" s="135" t="s">
        <v>182</v>
      </c>
      <c r="L378" s="33"/>
      <c r="M378" s="140" t="s">
        <v>19</v>
      </c>
      <c r="N378" s="141" t="s">
        <v>45</v>
      </c>
      <c r="P378" s="142">
        <f>O378*H378</f>
        <v>0</v>
      </c>
      <c r="Q378" s="142">
        <v>4.0000000000000003E-5</v>
      </c>
      <c r="R378" s="142">
        <f>Q378*H378</f>
        <v>9.6144000000000015E-4</v>
      </c>
      <c r="S378" s="142">
        <v>0</v>
      </c>
      <c r="T378" s="143">
        <f>S378*H378</f>
        <v>0</v>
      </c>
      <c r="AR378" s="144" t="s">
        <v>276</v>
      </c>
      <c r="AT378" s="144" t="s">
        <v>179</v>
      </c>
      <c r="AU378" s="144" t="s">
        <v>83</v>
      </c>
      <c r="AY378" s="18" t="s">
        <v>177</v>
      </c>
      <c r="BE378" s="145">
        <f>IF(N378="základní",J378,0)</f>
        <v>0</v>
      </c>
      <c r="BF378" s="145">
        <f>IF(N378="snížená",J378,0)</f>
        <v>0</v>
      </c>
      <c r="BG378" s="145">
        <f>IF(N378="zákl. přenesená",J378,0)</f>
        <v>0</v>
      </c>
      <c r="BH378" s="145">
        <f>IF(N378="sníž. přenesená",J378,0)</f>
        <v>0</v>
      </c>
      <c r="BI378" s="145">
        <f>IF(N378="nulová",J378,0)</f>
        <v>0</v>
      </c>
      <c r="BJ378" s="18" t="s">
        <v>81</v>
      </c>
      <c r="BK378" s="145">
        <f>ROUND(I378*H378,2)</f>
        <v>0</v>
      </c>
      <c r="BL378" s="18" t="s">
        <v>276</v>
      </c>
      <c r="BM378" s="144" t="s">
        <v>2914</v>
      </c>
    </row>
    <row r="379" spans="2:65" s="1" customFormat="1" ht="10.199999999999999">
      <c r="B379" s="33"/>
      <c r="D379" s="146" t="s">
        <v>185</v>
      </c>
      <c r="F379" s="147" t="s">
        <v>2915</v>
      </c>
      <c r="I379" s="148"/>
      <c r="L379" s="33"/>
      <c r="M379" s="149"/>
      <c r="T379" s="54"/>
      <c r="AT379" s="18" t="s">
        <v>185</v>
      </c>
      <c r="AU379" s="18" t="s">
        <v>83</v>
      </c>
    </row>
    <row r="380" spans="2:65" s="12" customFormat="1" ht="10.199999999999999">
      <c r="B380" s="150"/>
      <c r="D380" s="151" t="s">
        <v>187</v>
      </c>
      <c r="E380" s="152" t="s">
        <v>19</v>
      </c>
      <c r="F380" s="153" t="s">
        <v>2916</v>
      </c>
      <c r="H380" s="152" t="s">
        <v>19</v>
      </c>
      <c r="I380" s="154"/>
      <c r="L380" s="150"/>
      <c r="M380" s="155"/>
      <c r="T380" s="156"/>
      <c r="AT380" s="152" t="s">
        <v>187</v>
      </c>
      <c r="AU380" s="152" t="s">
        <v>83</v>
      </c>
      <c r="AV380" s="12" t="s">
        <v>81</v>
      </c>
      <c r="AW380" s="12" t="s">
        <v>34</v>
      </c>
      <c r="AX380" s="12" t="s">
        <v>74</v>
      </c>
      <c r="AY380" s="152" t="s">
        <v>177</v>
      </c>
    </row>
    <row r="381" spans="2:65" s="13" customFormat="1" ht="10.199999999999999">
      <c r="B381" s="157"/>
      <c r="D381" s="151" t="s">
        <v>187</v>
      </c>
      <c r="E381" s="158" t="s">
        <v>19</v>
      </c>
      <c r="F381" s="159" t="s">
        <v>2917</v>
      </c>
      <c r="H381" s="160">
        <v>24.036000000000001</v>
      </c>
      <c r="I381" s="161"/>
      <c r="L381" s="157"/>
      <c r="M381" s="162"/>
      <c r="T381" s="163"/>
      <c r="AT381" s="158" t="s">
        <v>187</v>
      </c>
      <c r="AU381" s="158" t="s">
        <v>83</v>
      </c>
      <c r="AV381" s="13" t="s">
        <v>83</v>
      </c>
      <c r="AW381" s="13" t="s">
        <v>34</v>
      </c>
      <c r="AX381" s="13" t="s">
        <v>81</v>
      </c>
      <c r="AY381" s="158" t="s">
        <v>177</v>
      </c>
    </row>
    <row r="382" spans="2:65" s="1" customFormat="1" ht="16.5" customHeight="1">
      <c r="B382" s="33"/>
      <c r="C382" s="178" t="s">
        <v>635</v>
      </c>
      <c r="D382" s="178" t="s">
        <v>327</v>
      </c>
      <c r="E382" s="179" t="s">
        <v>2918</v>
      </c>
      <c r="F382" s="180" t="s">
        <v>2919</v>
      </c>
      <c r="G382" s="181" t="s">
        <v>119</v>
      </c>
      <c r="H382" s="182">
        <v>29.347999999999999</v>
      </c>
      <c r="I382" s="183"/>
      <c r="J382" s="184">
        <f>ROUND(I382*H382,2)</f>
        <v>0</v>
      </c>
      <c r="K382" s="180" t="s">
        <v>182</v>
      </c>
      <c r="L382" s="185"/>
      <c r="M382" s="186" t="s">
        <v>19</v>
      </c>
      <c r="N382" s="187" t="s">
        <v>45</v>
      </c>
      <c r="P382" s="142">
        <f>O382*H382</f>
        <v>0</v>
      </c>
      <c r="Q382" s="142">
        <v>2.9999999999999997E-4</v>
      </c>
      <c r="R382" s="142">
        <f>Q382*H382</f>
        <v>8.8043999999999987E-3</v>
      </c>
      <c r="S382" s="142">
        <v>0</v>
      </c>
      <c r="T382" s="143">
        <f>S382*H382</f>
        <v>0</v>
      </c>
      <c r="AR382" s="144" t="s">
        <v>406</v>
      </c>
      <c r="AT382" s="144" t="s">
        <v>327</v>
      </c>
      <c r="AU382" s="144" t="s">
        <v>83</v>
      </c>
      <c r="AY382" s="18" t="s">
        <v>177</v>
      </c>
      <c r="BE382" s="145">
        <f>IF(N382="základní",J382,0)</f>
        <v>0</v>
      </c>
      <c r="BF382" s="145">
        <f>IF(N382="snížená",J382,0)</f>
        <v>0</v>
      </c>
      <c r="BG382" s="145">
        <f>IF(N382="zákl. přenesená",J382,0)</f>
        <v>0</v>
      </c>
      <c r="BH382" s="145">
        <f>IF(N382="sníž. přenesená",J382,0)</f>
        <v>0</v>
      </c>
      <c r="BI382" s="145">
        <f>IF(N382="nulová",J382,0)</f>
        <v>0</v>
      </c>
      <c r="BJ382" s="18" t="s">
        <v>81</v>
      </c>
      <c r="BK382" s="145">
        <f>ROUND(I382*H382,2)</f>
        <v>0</v>
      </c>
      <c r="BL382" s="18" t="s">
        <v>276</v>
      </c>
      <c r="BM382" s="144" t="s">
        <v>2920</v>
      </c>
    </row>
    <row r="383" spans="2:65" s="13" customFormat="1" ht="10.199999999999999">
      <c r="B383" s="157"/>
      <c r="D383" s="151" t="s">
        <v>187</v>
      </c>
      <c r="F383" s="159" t="s">
        <v>2921</v>
      </c>
      <c r="H383" s="160">
        <v>29.347999999999999</v>
      </c>
      <c r="I383" s="161"/>
      <c r="L383" s="157"/>
      <c r="M383" s="162"/>
      <c r="T383" s="163"/>
      <c r="AT383" s="158" t="s">
        <v>187</v>
      </c>
      <c r="AU383" s="158" t="s">
        <v>83</v>
      </c>
      <c r="AV383" s="13" t="s">
        <v>83</v>
      </c>
      <c r="AW383" s="13" t="s">
        <v>4</v>
      </c>
      <c r="AX383" s="13" t="s">
        <v>81</v>
      </c>
      <c r="AY383" s="158" t="s">
        <v>177</v>
      </c>
    </row>
    <row r="384" spans="2:65" s="1" customFormat="1" ht="24.15" customHeight="1">
      <c r="B384" s="33"/>
      <c r="C384" s="133" t="s">
        <v>639</v>
      </c>
      <c r="D384" s="133" t="s">
        <v>179</v>
      </c>
      <c r="E384" s="134" t="s">
        <v>449</v>
      </c>
      <c r="F384" s="135" t="s">
        <v>450</v>
      </c>
      <c r="G384" s="136" t="s">
        <v>228</v>
      </c>
      <c r="H384" s="137">
        <v>0.01</v>
      </c>
      <c r="I384" s="138"/>
      <c r="J384" s="139">
        <f>ROUND(I384*H384,2)</f>
        <v>0</v>
      </c>
      <c r="K384" s="135" t="s">
        <v>182</v>
      </c>
      <c r="L384" s="33"/>
      <c r="M384" s="140" t="s">
        <v>19</v>
      </c>
      <c r="N384" s="141" t="s">
        <v>45</v>
      </c>
      <c r="P384" s="142">
        <f>O384*H384</f>
        <v>0</v>
      </c>
      <c r="Q384" s="142">
        <v>0</v>
      </c>
      <c r="R384" s="142">
        <f>Q384*H384</f>
        <v>0</v>
      </c>
      <c r="S384" s="142">
        <v>0</v>
      </c>
      <c r="T384" s="143">
        <f>S384*H384</f>
        <v>0</v>
      </c>
      <c r="AR384" s="144" t="s">
        <v>276</v>
      </c>
      <c r="AT384" s="144" t="s">
        <v>179</v>
      </c>
      <c r="AU384" s="144" t="s">
        <v>83</v>
      </c>
      <c r="AY384" s="18" t="s">
        <v>177</v>
      </c>
      <c r="BE384" s="145">
        <f>IF(N384="základní",J384,0)</f>
        <v>0</v>
      </c>
      <c r="BF384" s="145">
        <f>IF(N384="snížená",J384,0)</f>
        <v>0</v>
      </c>
      <c r="BG384" s="145">
        <f>IF(N384="zákl. přenesená",J384,0)</f>
        <v>0</v>
      </c>
      <c r="BH384" s="145">
        <f>IF(N384="sníž. přenesená",J384,0)</f>
        <v>0</v>
      </c>
      <c r="BI384" s="145">
        <f>IF(N384="nulová",J384,0)</f>
        <v>0</v>
      </c>
      <c r="BJ384" s="18" t="s">
        <v>81</v>
      </c>
      <c r="BK384" s="145">
        <f>ROUND(I384*H384,2)</f>
        <v>0</v>
      </c>
      <c r="BL384" s="18" t="s">
        <v>276</v>
      </c>
      <c r="BM384" s="144" t="s">
        <v>2922</v>
      </c>
    </row>
    <row r="385" spans="2:65" s="1" customFormat="1" ht="10.199999999999999">
      <c r="B385" s="33"/>
      <c r="D385" s="146" t="s">
        <v>185</v>
      </c>
      <c r="F385" s="147" t="s">
        <v>452</v>
      </c>
      <c r="I385" s="148"/>
      <c r="L385" s="33"/>
      <c r="M385" s="149"/>
      <c r="T385" s="54"/>
      <c r="AT385" s="18" t="s">
        <v>185</v>
      </c>
      <c r="AU385" s="18" t="s">
        <v>83</v>
      </c>
    </row>
    <row r="386" spans="2:65" s="11" customFormat="1" ht="22.8" customHeight="1">
      <c r="B386" s="121"/>
      <c r="D386" s="122" t="s">
        <v>73</v>
      </c>
      <c r="E386" s="131" t="s">
        <v>504</v>
      </c>
      <c r="F386" s="131" t="s">
        <v>505</v>
      </c>
      <c r="I386" s="124"/>
      <c r="J386" s="132">
        <f>BK386</f>
        <v>0</v>
      </c>
      <c r="L386" s="121"/>
      <c r="M386" s="126"/>
      <c r="P386" s="127">
        <f>SUM(P387:P392)</f>
        <v>0</v>
      </c>
      <c r="R386" s="127">
        <f>SUM(R387:R392)</f>
        <v>1.32E-3</v>
      </c>
      <c r="T386" s="128">
        <f>SUM(T387:T392)</f>
        <v>0</v>
      </c>
      <c r="AR386" s="122" t="s">
        <v>83</v>
      </c>
      <c r="AT386" s="129" t="s">
        <v>73</v>
      </c>
      <c r="AU386" s="129" t="s">
        <v>81</v>
      </c>
      <c r="AY386" s="122" t="s">
        <v>177</v>
      </c>
      <c r="BK386" s="130">
        <f>SUM(BK387:BK392)</f>
        <v>0</v>
      </c>
    </row>
    <row r="387" spans="2:65" s="1" customFormat="1" ht="24.15" customHeight="1">
      <c r="B387" s="33"/>
      <c r="C387" s="133" t="s">
        <v>646</v>
      </c>
      <c r="D387" s="133" t="s">
        <v>179</v>
      </c>
      <c r="E387" s="134" t="s">
        <v>543</v>
      </c>
      <c r="F387" s="135" t="s">
        <v>544</v>
      </c>
      <c r="G387" s="136" t="s">
        <v>119</v>
      </c>
      <c r="H387" s="137">
        <v>0.82499999999999996</v>
      </c>
      <c r="I387" s="138"/>
      <c r="J387" s="139">
        <f>ROUND(I387*H387,2)</f>
        <v>0</v>
      </c>
      <c r="K387" s="135" t="s">
        <v>182</v>
      </c>
      <c r="L387" s="33"/>
      <c r="M387" s="140" t="s">
        <v>19</v>
      </c>
      <c r="N387" s="141" t="s">
        <v>45</v>
      </c>
      <c r="P387" s="142">
        <f>O387*H387</f>
        <v>0</v>
      </c>
      <c r="Q387" s="142">
        <v>1E-3</v>
      </c>
      <c r="R387" s="142">
        <f>Q387*H387</f>
        <v>8.25E-4</v>
      </c>
      <c r="S387" s="142">
        <v>0</v>
      </c>
      <c r="T387" s="143">
        <f>S387*H387</f>
        <v>0</v>
      </c>
      <c r="AR387" s="144" t="s">
        <v>276</v>
      </c>
      <c r="AT387" s="144" t="s">
        <v>179</v>
      </c>
      <c r="AU387" s="144" t="s">
        <v>83</v>
      </c>
      <c r="AY387" s="18" t="s">
        <v>177</v>
      </c>
      <c r="BE387" s="145">
        <f>IF(N387="základní",J387,0)</f>
        <v>0</v>
      </c>
      <c r="BF387" s="145">
        <f>IF(N387="snížená",J387,0)</f>
        <v>0</v>
      </c>
      <c r="BG387" s="145">
        <f>IF(N387="zákl. přenesená",J387,0)</f>
        <v>0</v>
      </c>
      <c r="BH387" s="145">
        <f>IF(N387="sníž. přenesená",J387,0)</f>
        <v>0</v>
      </c>
      <c r="BI387" s="145">
        <f>IF(N387="nulová",J387,0)</f>
        <v>0</v>
      </c>
      <c r="BJ387" s="18" t="s">
        <v>81</v>
      </c>
      <c r="BK387" s="145">
        <f>ROUND(I387*H387,2)</f>
        <v>0</v>
      </c>
      <c r="BL387" s="18" t="s">
        <v>276</v>
      </c>
      <c r="BM387" s="144" t="s">
        <v>2923</v>
      </c>
    </row>
    <row r="388" spans="2:65" s="1" customFormat="1" ht="10.199999999999999">
      <c r="B388" s="33"/>
      <c r="D388" s="146" t="s">
        <v>185</v>
      </c>
      <c r="F388" s="147" t="s">
        <v>546</v>
      </c>
      <c r="I388" s="148"/>
      <c r="L388" s="33"/>
      <c r="M388" s="149"/>
      <c r="T388" s="54"/>
      <c r="AT388" s="18" t="s">
        <v>185</v>
      </c>
      <c r="AU388" s="18" t="s">
        <v>83</v>
      </c>
    </row>
    <row r="389" spans="2:65" s="13" customFormat="1" ht="10.199999999999999">
      <c r="B389" s="157"/>
      <c r="D389" s="151" t="s">
        <v>187</v>
      </c>
      <c r="E389" s="158" t="s">
        <v>19</v>
      </c>
      <c r="F389" s="159" t="s">
        <v>2924</v>
      </c>
      <c r="H389" s="160">
        <v>0.82499999999999996</v>
      </c>
      <c r="I389" s="161"/>
      <c r="L389" s="157"/>
      <c r="M389" s="162"/>
      <c r="T389" s="163"/>
      <c r="AT389" s="158" t="s">
        <v>187</v>
      </c>
      <c r="AU389" s="158" t="s">
        <v>83</v>
      </c>
      <c r="AV389" s="13" t="s">
        <v>83</v>
      </c>
      <c r="AW389" s="13" t="s">
        <v>34</v>
      </c>
      <c r="AX389" s="13" t="s">
        <v>81</v>
      </c>
      <c r="AY389" s="158" t="s">
        <v>177</v>
      </c>
    </row>
    <row r="390" spans="2:65" s="1" customFormat="1" ht="16.5" customHeight="1">
      <c r="B390" s="33"/>
      <c r="C390" s="178" t="s">
        <v>651</v>
      </c>
      <c r="D390" s="178" t="s">
        <v>327</v>
      </c>
      <c r="E390" s="179" t="s">
        <v>2925</v>
      </c>
      <c r="F390" s="180" t="s">
        <v>2926</v>
      </c>
      <c r="G390" s="181" t="s">
        <v>119</v>
      </c>
      <c r="H390" s="182">
        <v>0.82499999999999996</v>
      </c>
      <c r="I390" s="183"/>
      <c r="J390" s="184">
        <f>ROUND(I390*H390,2)</f>
        <v>0</v>
      </c>
      <c r="K390" s="180" t="s">
        <v>182</v>
      </c>
      <c r="L390" s="185"/>
      <c r="M390" s="186" t="s">
        <v>19</v>
      </c>
      <c r="N390" s="187" t="s">
        <v>45</v>
      </c>
      <c r="P390" s="142">
        <f>O390*H390</f>
        <v>0</v>
      </c>
      <c r="Q390" s="142">
        <v>5.9999999999999995E-4</v>
      </c>
      <c r="R390" s="142">
        <f>Q390*H390</f>
        <v>4.9499999999999989E-4</v>
      </c>
      <c r="S390" s="142">
        <v>0</v>
      </c>
      <c r="T390" s="143">
        <f>S390*H390</f>
        <v>0</v>
      </c>
      <c r="AR390" s="144" t="s">
        <v>406</v>
      </c>
      <c r="AT390" s="144" t="s">
        <v>327</v>
      </c>
      <c r="AU390" s="144" t="s">
        <v>83</v>
      </c>
      <c r="AY390" s="18" t="s">
        <v>177</v>
      </c>
      <c r="BE390" s="145">
        <f>IF(N390="základní",J390,0)</f>
        <v>0</v>
      </c>
      <c r="BF390" s="145">
        <f>IF(N390="snížená",J390,0)</f>
        <v>0</v>
      </c>
      <c r="BG390" s="145">
        <f>IF(N390="zákl. přenesená",J390,0)</f>
        <v>0</v>
      </c>
      <c r="BH390" s="145">
        <f>IF(N390="sníž. přenesená",J390,0)</f>
        <v>0</v>
      </c>
      <c r="BI390" s="145">
        <f>IF(N390="nulová",J390,0)</f>
        <v>0</v>
      </c>
      <c r="BJ390" s="18" t="s">
        <v>81</v>
      </c>
      <c r="BK390" s="145">
        <f>ROUND(I390*H390,2)</f>
        <v>0</v>
      </c>
      <c r="BL390" s="18" t="s">
        <v>276</v>
      </c>
      <c r="BM390" s="144" t="s">
        <v>2927</v>
      </c>
    </row>
    <row r="391" spans="2:65" s="1" customFormat="1" ht="24.15" customHeight="1">
      <c r="B391" s="33"/>
      <c r="C391" s="133" t="s">
        <v>656</v>
      </c>
      <c r="D391" s="133" t="s">
        <v>179</v>
      </c>
      <c r="E391" s="134" t="s">
        <v>625</v>
      </c>
      <c r="F391" s="135" t="s">
        <v>626</v>
      </c>
      <c r="G391" s="136" t="s">
        <v>228</v>
      </c>
      <c r="H391" s="137">
        <v>1E-3</v>
      </c>
      <c r="I391" s="138"/>
      <c r="J391" s="139">
        <f>ROUND(I391*H391,2)</f>
        <v>0</v>
      </c>
      <c r="K391" s="135" t="s">
        <v>182</v>
      </c>
      <c r="L391" s="33"/>
      <c r="M391" s="140" t="s">
        <v>19</v>
      </c>
      <c r="N391" s="141" t="s">
        <v>45</v>
      </c>
      <c r="P391" s="142">
        <f>O391*H391</f>
        <v>0</v>
      </c>
      <c r="Q391" s="142">
        <v>0</v>
      </c>
      <c r="R391" s="142">
        <f>Q391*H391</f>
        <v>0</v>
      </c>
      <c r="S391" s="142">
        <v>0</v>
      </c>
      <c r="T391" s="143">
        <f>S391*H391</f>
        <v>0</v>
      </c>
      <c r="AR391" s="144" t="s">
        <v>276</v>
      </c>
      <c r="AT391" s="144" t="s">
        <v>179</v>
      </c>
      <c r="AU391" s="144" t="s">
        <v>83</v>
      </c>
      <c r="AY391" s="18" t="s">
        <v>177</v>
      </c>
      <c r="BE391" s="145">
        <f>IF(N391="základní",J391,0)</f>
        <v>0</v>
      </c>
      <c r="BF391" s="145">
        <f>IF(N391="snížená",J391,0)</f>
        <v>0</v>
      </c>
      <c r="BG391" s="145">
        <f>IF(N391="zákl. přenesená",J391,0)</f>
        <v>0</v>
      </c>
      <c r="BH391" s="145">
        <f>IF(N391="sníž. přenesená",J391,0)</f>
        <v>0</v>
      </c>
      <c r="BI391" s="145">
        <f>IF(N391="nulová",J391,0)</f>
        <v>0</v>
      </c>
      <c r="BJ391" s="18" t="s">
        <v>81</v>
      </c>
      <c r="BK391" s="145">
        <f>ROUND(I391*H391,2)</f>
        <v>0</v>
      </c>
      <c r="BL391" s="18" t="s">
        <v>276</v>
      </c>
      <c r="BM391" s="144" t="s">
        <v>2928</v>
      </c>
    </row>
    <row r="392" spans="2:65" s="1" customFormat="1" ht="10.199999999999999">
      <c r="B392" s="33"/>
      <c r="D392" s="146" t="s">
        <v>185</v>
      </c>
      <c r="F392" s="147" t="s">
        <v>628</v>
      </c>
      <c r="I392" s="148"/>
      <c r="L392" s="33"/>
      <c r="M392" s="149"/>
      <c r="T392" s="54"/>
      <c r="AT392" s="18" t="s">
        <v>185</v>
      </c>
      <c r="AU392" s="18" t="s">
        <v>83</v>
      </c>
    </row>
    <row r="393" spans="2:65" s="11" customFormat="1" ht="25.95" customHeight="1">
      <c r="B393" s="121"/>
      <c r="D393" s="122" t="s">
        <v>73</v>
      </c>
      <c r="E393" s="123" t="s">
        <v>114</v>
      </c>
      <c r="F393" s="123" t="s">
        <v>1256</v>
      </c>
      <c r="I393" s="124"/>
      <c r="J393" s="125">
        <f>BK393</f>
        <v>0</v>
      </c>
      <c r="L393" s="121"/>
      <c r="M393" s="126"/>
      <c r="P393" s="127">
        <f>P394+P397+P400</f>
        <v>0</v>
      </c>
      <c r="R393" s="127">
        <f>R394+R397+R400</f>
        <v>0</v>
      </c>
      <c r="T393" s="128">
        <f>T394+T397+T400</f>
        <v>0</v>
      </c>
      <c r="AR393" s="122" t="s">
        <v>206</v>
      </c>
      <c r="AT393" s="129" t="s">
        <v>73</v>
      </c>
      <c r="AU393" s="129" t="s">
        <v>74</v>
      </c>
      <c r="AY393" s="122" t="s">
        <v>177</v>
      </c>
      <c r="BK393" s="130">
        <f>BK394+BK397+BK400</f>
        <v>0</v>
      </c>
    </row>
    <row r="394" spans="2:65" s="11" customFormat="1" ht="22.8" customHeight="1">
      <c r="B394" s="121"/>
      <c r="D394" s="122" t="s">
        <v>73</v>
      </c>
      <c r="E394" s="131" t="s">
        <v>1257</v>
      </c>
      <c r="F394" s="131" t="s">
        <v>1258</v>
      </c>
      <c r="I394" s="124"/>
      <c r="J394" s="132">
        <f>BK394</f>
        <v>0</v>
      </c>
      <c r="L394" s="121"/>
      <c r="M394" s="126"/>
      <c r="P394" s="127">
        <f>SUM(P395:P396)</f>
        <v>0</v>
      </c>
      <c r="R394" s="127">
        <f>SUM(R395:R396)</f>
        <v>0</v>
      </c>
      <c r="T394" s="128">
        <f>SUM(T395:T396)</f>
        <v>0</v>
      </c>
      <c r="AR394" s="122" t="s">
        <v>206</v>
      </c>
      <c r="AT394" s="129" t="s">
        <v>73</v>
      </c>
      <c r="AU394" s="129" t="s">
        <v>81</v>
      </c>
      <c r="AY394" s="122" t="s">
        <v>177</v>
      </c>
      <c r="BK394" s="130">
        <f>SUM(BK395:BK396)</f>
        <v>0</v>
      </c>
    </row>
    <row r="395" spans="2:65" s="1" customFormat="1" ht="16.5" customHeight="1">
      <c r="B395" s="33"/>
      <c r="C395" s="133" t="s">
        <v>665</v>
      </c>
      <c r="D395" s="133" t="s">
        <v>179</v>
      </c>
      <c r="E395" s="134" t="s">
        <v>1260</v>
      </c>
      <c r="F395" s="135" t="s">
        <v>1261</v>
      </c>
      <c r="G395" s="136" t="s">
        <v>198</v>
      </c>
      <c r="H395" s="137">
        <v>1</v>
      </c>
      <c r="I395" s="138"/>
      <c r="J395" s="139">
        <f>ROUND(I395*H395,2)</f>
        <v>0</v>
      </c>
      <c r="K395" s="135" t="s">
        <v>182</v>
      </c>
      <c r="L395" s="33"/>
      <c r="M395" s="140" t="s">
        <v>19</v>
      </c>
      <c r="N395" s="141" t="s">
        <v>45</v>
      </c>
      <c r="P395" s="142">
        <f>O395*H395</f>
        <v>0</v>
      </c>
      <c r="Q395" s="142">
        <v>0</v>
      </c>
      <c r="R395" s="142">
        <f>Q395*H395</f>
        <v>0</v>
      </c>
      <c r="S395" s="142">
        <v>0</v>
      </c>
      <c r="T395" s="143">
        <f>S395*H395</f>
        <v>0</v>
      </c>
      <c r="AR395" s="144" t="s">
        <v>1262</v>
      </c>
      <c r="AT395" s="144" t="s">
        <v>179</v>
      </c>
      <c r="AU395" s="144" t="s">
        <v>83</v>
      </c>
      <c r="AY395" s="18" t="s">
        <v>177</v>
      </c>
      <c r="BE395" s="145">
        <f>IF(N395="základní",J395,0)</f>
        <v>0</v>
      </c>
      <c r="BF395" s="145">
        <f>IF(N395="snížená",J395,0)</f>
        <v>0</v>
      </c>
      <c r="BG395" s="145">
        <f>IF(N395="zákl. přenesená",J395,0)</f>
        <v>0</v>
      </c>
      <c r="BH395" s="145">
        <f>IF(N395="sníž. přenesená",J395,0)</f>
        <v>0</v>
      </c>
      <c r="BI395" s="145">
        <f>IF(N395="nulová",J395,0)</f>
        <v>0</v>
      </c>
      <c r="BJ395" s="18" t="s">
        <v>81</v>
      </c>
      <c r="BK395" s="145">
        <f>ROUND(I395*H395,2)</f>
        <v>0</v>
      </c>
      <c r="BL395" s="18" t="s">
        <v>1262</v>
      </c>
      <c r="BM395" s="144" t="s">
        <v>2929</v>
      </c>
    </row>
    <row r="396" spans="2:65" s="1" customFormat="1" ht="10.199999999999999">
      <c r="B396" s="33"/>
      <c r="D396" s="146" t="s">
        <v>185</v>
      </c>
      <c r="F396" s="147" t="s">
        <v>1264</v>
      </c>
      <c r="I396" s="148"/>
      <c r="L396" s="33"/>
      <c r="M396" s="149"/>
      <c r="T396" s="54"/>
      <c r="AT396" s="18" t="s">
        <v>185</v>
      </c>
      <c r="AU396" s="18" t="s">
        <v>83</v>
      </c>
    </row>
    <row r="397" spans="2:65" s="11" customFormat="1" ht="22.8" customHeight="1">
      <c r="B397" s="121"/>
      <c r="D397" s="122" t="s">
        <v>73</v>
      </c>
      <c r="E397" s="131" t="s">
        <v>1265</v>
      </c>
      <c r="F397" s="131" t="s">
        <v>1266</v>
      </c>
      <c r="I397" s="124"/>
      <c r="J397" s="132">
        <f>BK397</f>
        <v>0</v>
      </c>
      <c r="L397" s="121"/>
      <c r="M397" s="126"/>
      <c r="P397" s="127">
        <f>SUM(P398:P399)</f>
        <v>0</v>
      </c>
      <c r="R397" s="127">
        <f>SUM(R398:R399)</f>
        <v>0</v>
      </c>
      <c r="T397" s="128">
        <f>SUM(T398:T399)</f>
        <v>0</v>
      </c>
      <c r="AR397" s="122" t="s">
        <v>206</v>
      </c>
      <c r="AT397" s="129" t="s">
        <v>73</v>
      </c>
      <c r="AU397" s="129" t="s">
        <v>81</v>
      </c>
      <c r="AY397" s="122" t="s">
        <v>177</v>
      </c>
      <c r="BK397" s="130">
        <f>SUM(BK398:BK399)</f>
        <v>0</v>
      </c>
    </row>
    <row r="398" spans="2:65" s="1" customFormat="1" ht="16.5" customHeight="1">
      <c r="B398" s="33"/>
      <c r="C398" s="133" t="s">
        <v>675</v>
      </c>
      <c r="D398" s="133" t="s">
        <v>179</v>
      </c>
      <c r="E398" s="134" t="s">
        <v>1268</v>
      </c>
      <c r="F398" s="135" t="s">
        <v>1266</v>
      </c>
      <c r="G398" s="136" t="s">
        <v>1269</v>
      </c>
      <c r="H398" s="137">
        <v>1</v>
      </c>
      <c r="I398" s="138"/>
      <c r="J398" s="139">
        <f>ROUND(I398*H398,2)</f>
        <v>0</v>
      </c>
      <c r="K398" s="135" t="s">
        <v>182</v>
      </c>
      <c r="L398" s="33"/>
      <c r="M398" s="140" t="s">
        <v>19</v>
      </c>
      <c r="N398" s="141" t="s">
        <v>45</v>
      </c>
      <c r="P398" s="142">
        <f>O398*H398</f>
        <v>0</v>
      </c>
      <c r="Q398" s="142">
        <v>0</v>
      </c>
      <c r="R398" s="142">
        <f>Q398*H398</f>
        <v>0</v>
      </c>
      <c r="S398" s="142">
        <v>0</v>
      </c>
      <c r="T398" s="143">
        <f>S398*H398</f>
        <v>0</v>
      </c>
      <c r="AR398" s="144" t="s">
        <v>1262</v>
      </c>
      <c r="AT398" s="144" t="s">
        <v>179</v>
      </c>
      <c r="AU398" s="144" t="s">
        <v>83</v>
      </c>
      <c r="AY398" s="18" t="s">
        <v>177</v>
      </c>
      <c r="BE398" s="145">
        <f>IF(N398="základní",J398,0)</f>
        <v>0</v>
      </c>
      <c r="BF398" s="145">
        <f>IF(N398="snížená",J398,0)</f>
        <v>0</v>
      </c>
      <c r="BG398" s="145">
        <f>IF(N398="zákl. přenesená",J398,0)</f>
        <v>0</v>
      </c>
      <c r="BH398" s="145">
        <f>IF(N398="sníž. přenesená",J398,0)</f>
        <v>0</v>
      </c>
      <c r="BI398" s="145">
        <f>IF(N398="nulová",J398,0)</f>
        <v>0</v>
      </c>
      <c r="BJ398" s="18" t="s">
        <v>81</v>
      </c>
      <c r="BK398" s="145">
        <f>ROUND(I398*H398,2)</f>
        <v>0</v>
      </c>
      <c r="BL398" s="18" t="s">
        <v>1262</v>
      </c>
      <c r="BM398" s="144" t="s">
        <v>2930</v>
      </c>
    </row>
    <row r="399" spans="2:65" s="1" customFormat="1" ht="10.199999999999999">
      <c r="B399" s="33"/>
      <c r="D399" s="146" t="s">
        <v>185</v>
      </c>
      <c r="F399" s="147" t="s">
        <v>1271</v>
      </c>
      <c r="I399" s="148"/>
      <c r="L399" s="33"/>
      <c r="M399" s="149"/>
      <c r="T399" s="54"/>
      <c r="AT399" s="18" t="s">
        <v>185</v>
      </c>
      <c r="AU399" s="18" t="s">
        <v>83</v>
      </c>
    </row>
    <row r="400" spans="2:65" s="11" customFormat="1" ht="22.8" customHeight="1">
      <c r="B400" s="121"/>
      <c r="D400" s="122" t="s">
        <v>73</v>
      </c>
      <c r="E400" s="131" t="s">
        <v>1272</v>
      </c>
      <c r="F400" s="131" t="s">
        <v>1273</v>
      </c>
      <c r="I400" s="124"/>
      <c r="J400" s="132">
        <f>BK400</f>
        <v>0</v>
      </c>
      <c r="L400" s="121"/>
      <c r="M400" s="126"/>
      <c r="P400" s="127">
        <f>SUM(P401:P402)</f>
        <v>0</v>
      </c>
      <c r="R400" s="127">
        <f>SUM(R401:R402)</f>
        <v>0</v>
      </c>
      <c r="T400" s="128">
        <f>SUM(T401:T402)</f>
        <v>0</v>
      </c>
      <c r="AR400" s="122" t="s">
        <v>206</v>
      </c>
      <c r="AT400" s="129" t="s">
        <v>73</v>
      </c>
      <c r="AU400" s="129" t="s">
        <v>81</v>
      </c>
      <c r="AY400" s="122" t="s">
        <v>177</v>
      </c>
      <c r="BK400" s="130">
        <f>SUM(BK401:BK402)</f>
        <v>0</v>
      </c>
    </row>
    <row r="401" spans="2:65" s="1" customFormat="1" ht="16.5" customHeight="1">
      <c r="B401" s="33"/>
      <c r="C401" s="133" t="s">
        <v>681</v>
      </c>
      <c r="D401" s="133" t="s">
        <v>179</v>
      </c>
      <c r="E401" s="134" t="s">
        <v>1275</v>
      </c>
      <c r="F401" s="135" t="s">
        <v>1273</v>
      </c>
      <c r="G401" s="136" t="s">
        <v>1269</v>
      </c>
      <c r="H401" s="137">
        <v>1</v>
      </c>
      <c r="I401" s="138"/>
      <c r="J401" s="139">
        <f>ROUND(I401*H401,2)</f>
        <v>0</v>
      </c>
      <c r="K401" s="135" t="s">
        <v>182</v>
      </c>
      <c r="L401" s="33"/>
      <c r="M401" s="140" t="s">
        <v>19</v>
      </c>
      <c r="N401" s="141" t="s">
        <v>45</v>
      </c>
      <c r="P401" s="142">
        <f>O401*H401</f>
        <v>0</v>
      </c>
      <c r="Q401" s="142">
        <v>0</v>
      </c>
      <c r="R401" s="142">
        <f>Q401*H401</f>
        <v>0</v>
      </c>
      <c r="S401" s="142">
        <v>0</v>
      </c>
      <c r="T401" s="143">
        <f>S401*H401</f>
        <v>0</v>
      </c>
      <c r="AR401" s="144" t="s">
        <v>1262</v>
      </c>
      <c r="AT401" s="144" t="s">
        <v>179</v>
      </c>
      <c r="AU401" s="144" t="s">
        <v>83</v>
      </c>
      <c r="AY401" s="18" t="s">
        <v>177</v>
      </c>
      <c r="BE401" s="145">
        <f>IF(N401="základní",J401,0)</f>
        <v>0</v>
      </c>
      <c r="BF401" s="145">
        <f>IF(N401="snížená",J401,0)</f>
        <v>0</v>
      </c>
      <c r="BG401" s="145">
        <f>IF(N401="zákl. přenesená",J401,0)</f>
        <v>0</v>
      </c>
      <c r="BH401" s="145">
        <f>IF(N401="sníž. přenesená",J401,0)</f>
        <v>0</v>
      </c>
      <c r="BI401" s="145">
        <f>IF(N401="nulová",J401,0)</f>
        <v>0</v>
      </c>
      <c r="BJ401" s="18" t="s">
        <v>81</v>
      </c>
      <c r="BK401" s="145">
        <f>ROUND(I401*H401,2)</f>
        <v>0</v>
      </c>
      <c r="BL401" s="18" t="s">
        <v>1262</v>
      </c>
      <c r="BM401" s="144" t="s">
        <v>2931</v>
      </c>
    </row>
    <row r="402" spans="2:65" s="1" customFormat="1" ht="10.199999999999999">
      <c r="B402" s="33"/>
      <c r="D402" s="146" t="s">
        <v>185</v>
      </c>
      <c r="F402" s="147" t="s">
        <v>1277</v>
      </c>
      <c r="I402" s="148"/>
      <c r="L402" s="33"/>
      <c r="M402" s="190"/>
      <c r="N402" s="191"/>
      <c r="O402" s="191"/>
      <c r="P402" s="191"/>
      <c r="Q402" s="191"/>
      <c r="R402" s="191"/>
      <c r="S402" s="191"/>
      <c r="T402" s="192"/>
      <c r="AT402" s="18" t="s">
        <v>185</v>
      </c>
      <c r="AU402" s="18" t="s">
        <v>83</v>
      </c>
    </row>
    <row r="403" spans="2:65" s="1" customFormat="1" ht="6.9" customHeight="1">
      <c r="B403" s="42"/>
      <c r="C403" s="43"/>
      <c r="D403" s="43"/>
      <c r="E403" s="43"/>
      <c r="F403" s="43"/>
      <c r="G403" s="43"/>
      <c r="H403" s="43"/>
      <c r="I403" s="43"/>
      <c r="J403" s="43"/>
      <c r="K403" s="43"/>
      <c r="L403" s="33"/>
    </row>
  </sheetData>
  <sheetProtection algorithmName="SHA-512" hashValue="Bnhv/TEQQ/5I+2dJDcx7MRknIqZOh4rnQc8qElnyil0Ic9DKN7O7r8kqOiqeKxppQR8JjuJjSjWHrrcu/3XD5g==" saltValue="+v5mJk4g8vgvseNhQ56PAwVl25YSwdKpnEdIvj3sX/C/CcUgvd5pQA2G1WNPoVln/MrG0FQRicQekbjxtVvmeg==" spinCount="100000" sheet="1" objects="1" scenarios="1" formatColumns="0" formatRows="0" autoFilter="0"/>
  <autoFilter ref="C93:K402" xr:uid="{00000000-0009-0000-0000-00000A000000}"/>
  <mergeCells count="9">
    <mergeCell ref="E50:H50"/>
    <mergeCell ref="E84:H84"/>
    <mergeCell ref="E86:H86"/>
    <mergeCell ref="L2:V2"/>
    <mergeCell ref="E7:H7"/>
    <mergeCell ref="E9:H9"/>
    <mergeCell ref="E18:H18"/>
    <mergeCell ref="E27:H27"/>
    <mergeCell ref="E48:H48"/>
  </mergeCells>
  <hyperlinks>
    <hyperlink ref="F98" r:id="rId1" xr:uid="{00000000-0004-0000-0A00-000000000000}"/>
    <hyperlink ref="F100" r:id="rId2" xr:uid="{00000000-0004-0000-0A00-000001000000}"/>
    <hyperlink ref="F105" r:id="rId3" xr:uid="{00000000-0004-0000-0A00-000002000000}"/>
    <hyperlink ref="F113" r:id="rId4" xr:uid="{00000000-0004-0000-0A00-000003000000}"/>
    <hyperlink ref="F117" r:id="rId5" xr:uid="{00000000-0004-0000-0A00-000004000000}"/>
    <hyperlink ref="F126" r:id="rId6" xr:uid="{00000000-0004-0000-0A00-000005000000}"/>
    <hyperlink ref="F128" r:id="rId7" xr:uid="{00000000-0004-0000-0A00-000006000000}"/>
    <hyperlink ref="F130" r:id="rId8" xr:uid="{00000000-0004-0000-0A00-000007000000}"/>
    <hyperlink ref="F132" r:id="rId9" xr:uid="{00000000-0004-0000-0A00-000008000000}"/>
    <hyperlink ref="F134" r:id="rId10" xr:uid="{00000000-0004-0000-0A00-000009000000}"/>
    <hyperlink ref="F136" r:id="rId11" xr:uid="{00000000-0004-0000-0A00-00000A000000}"/>
    <hyperlink ref="F138" r:id="rId12" xr:uid="{00000000-0004-0000-0A00-00000B000000}"/>
    <hyperlink ref="F140" r:id="rId13" xr:uid="{00000000-0004-0000-0A00-00000C000000}"/>
    <hyperlink ref="F142" r:id="rId14" xr:uid="{00000000-0004-0000-0A00-00000D000000}"/>
    <hyperlink ref="F151" r:id="rId15" xr:uid="{00000000-0004-0000-0A00-00000E000000}"/>
    <hyperlink ref="F156" r:id="rId16" xr:uid="{00000000-0004-0000-0A00-00000F000000}"/>
    <hyperlink ref="F158" r:id="rId17" xr:uid="{00000000-0004-0000-0A00-000010000000}"/>
    <hyperlink ref="F161" r:id="rId18" xr:uid="{00000000-0004-0000-0A00-000011000000}"/>
    <hyperlink ref="F165" r:id="rId19" xr:uid="{00000000-0004-0000-0A00-000012000000}"/>
    <hyperlink ref="F171" r:id="rId20" xr:uid="{00000000-0004-0000-0A00-000013000000}"/>
    <hyperlink ref="F175" r:id="rId21" xr:uid="{00000000-0004-0000-0A00-000014000000}"/>
    <hyperlink ref="F177" r:id="rId22" xr:uid="{00000000-0004-0000-0A00-000015000000}"/>
    <hyperlink ref="F186" r:id="rId23" xr:uid="{00000000-0004-0000-0A00-000016000000}"/>
    <hyperlink ref="F190" r:id="rId24" xr:uid="{00000000-0004-0000-0A00-000017000000}"/>
    <hyperlink ref="F194" r:id="rId25" xr:uid="{00000000-0004-0000-0A00-000018000000}"/>
    <hyperlink ref="F197" r:id="rId26" xr:uid="{00000000-0004-0000-0A00-000019000000}"/>
    <hyperlink ref="F202" r:id="rId27" xr:uid="{00000000-0004-0000-0A00-00001A000000}"/>
    <hyperlink ref="F207" r:id="rId28" xr:uid="{00000000-0004-0000-0A00-00001B000000}"/>
    <hyperlink ref="F218" r:id="rId29" xr:uid="{00000000-0004-0000-0A00-00001C000000}"/>
    <hyperlink ref="F224" r:id="rId30" xr:uid="{00000000-0004-0000-0A00-00001D000000}"/>
    <hyperlink ref="F233" r:id="rId31" xr:uid="{00000000-0004-0000-0A00-00001E000000}"/>
    <hyperlink ref="F240" r:id="rId32" xr:uid="{00000000-0004-0000-0A00-00001F000000}"/>
    <hyperlink ref="F248" r:id="rId33" xr:uid="{00000000-0004-0000-0A00-000020000000}"/>
    <hyperlink ref="F255" r:id="rId34" xr:uid="{00000000-0004-0000-0A00-000021000000}"/>
    <hyperlink ref="F260" r:id="rId35" xr:uid="{00000000-0004-0000-0A00-000022000000}"/>
    <hyperlink ref="F263" r:id="rId36" xr:uid="{00000000-0004-0000-0A00-000023000000}"/>
    <hyperlink ref="F268" r:id="rId37" xr:uid="{00000000-0004-0000-0A00-000024000000}"/>
    <hyperlink ref="F305" r:id="rId38" xr:uid="{00000000-0004-0000-0A00-000025000000}"/>
    <hyperlink ref="F317" r:id="rId39" xr:uid="{00000000-0004-0000-0A00-000026000000}"/>
    <hyperlink ref="F330" r:id="rId40" xr:uid="{00000000-0004-0000-0A00-000027000000}"/>
    <hyperlink ref="F335" r:id="rId41" xr:uid="{00000000-0004-0000-0A00-000028000000}"/>
    <hyperlink ref="F340" r:id="rId42" xr:uid="{00000000-0004-0000-0A00-000029000000}"/>
    <hyperlink ref="F347" r:id="rId43" xr:uid="{00000000-0004-0000-0A00-00002A000000}"/>
    <hyperlink ref="F350" r:id="rId44" xr:uid="{00000000-0004-0000-0A00-00002B000000}"/>
    <hyperlink ref="F357" r:id="rId45" xr:uid="{00000000-0004-0000-0A00-00002C000000}"/>
    <hyperlink ref="F361" r:id="rId46" xr:uid="{00000000-0004-0000-0A00-00002D000000}"/>
    <hyperlink ref="F363" r:id="rId47" xr:uid="{00000000-0004-0000-0A00-00002E000000}"/>
    <hyperlink ref="F366" r:id="rId48" xr:uid="{00000000-0004-0000-0A00-00002F000000}"/>
    <hyperlink ref="F368" r:id="rId49" xr:uid="{00000000-0004-0000-0A00-000030000000}"/>
    <hyperlink ref="F370" r:id="rId50" xr:uid="{00000000-0004-0000-0A00-000031000000}"/>
    <hyperlink ref="F372" r:id="rId51" xr:uid="{00000000-0004-0000-0A00-000032000000}"/>
    <hyperlink ref="F375" r:id="rId52" xr:uid="{00000000-0004-0000-0A00-000033000000}"/>
    <hyperlink ref="F379" r:id="rId53" xr:uid="{00000000-0004-0000-0A00-000034000000}"/>
    <hyperlink ref="F385" r:id="rId54" xr:uid="{00000000-0004-0000-0A00-000035000000}"/>
    <hyperlink ref="F388" r:id="rId55" xr:uid="{00000000-0004-0000-0A00-000036000000}"/>
    <hyperlink ref="F392" r:id="rId56" xr:uid="{00000000-0004-0000-0A00-000037000000}"/>
    <hyperlink ref="F396" r:id="rId57" xr:uid="{00000000-0004-0000-0A00-000038000000}"/>
    <hyperlink ref="F399" r:id="rId58" xr:uid="{00000000-0004-0000-0A00-000039000000}"/>
    <hyperlink ref="F402" r:id="rId59" xr:uid="{00000000-0004-0000-0A00-00003A000000}"/>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6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2:BM199"/>
  <sheetViews>
    <sheetView showGridLines="0" workbookViewId="0"/>
  </sheetViews>
  <sheetFormatPr defaultRowHeight="14.4"/>
  <cols>
    <col min="1" max="1" width="8.28515625" customWidth="1"/>
    <col min="2" max="2" width="1.140625" customWidth="1"/>
    <col min="3" max="3" width="4.140625" customWidth="1"/>
    <col min="4" max="4" width="4.28515625" customWidth="1"/>
    <col min="5" max="5" width="17.140625" customWidth="1"/>
    <col min="6" max="6" width="100.85546875" customWidth="1"/>
    <col min="7" max="7" width="7.42578125" customWidth="1"/>
    <col min="8" max="8" width="14" customWidth="1"/>
    <col min="9" max="9" width="15.85546875" customWidth="1"/>
    <col min="10" max="11" width="22.28515625"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46" ht="36.9" customHeight="1">
      <c r="L2" s="310"/>
      <c r="M2" s="310"/>
      <c r="N2" s="310"/>
      <c r="O2" s="310"/>
      <c r="P2" s="310"/>
      <c r="Q2" s="310"/>
      <c r="R2" s="310"/>
      <c r="S2" s="310"/>
      <c r="T2" s="310"/>
      <c r="U2" s="310"/>
      <c r="V2" s="310"/>
      <c r="AT2" s="18" t="s">
        <v>113</v>
      </c>
    </row>
    <row r="3" spans="2:46" ht="6.9" customHeight="1">
      <c r="B3" s="19"/>
      <c r="C3" s="20"/>
      <c r="D3" s="20"/>
      <c r="E3" s="20"/>
      <c r="F3" s="20"/>
      <c r="G3" s="20"/>
      <c r="H3" s="20"/>
      <c r="I3" s="20"/>
      <c r="J3" s="20"/>
      <c r="K3" s="20"/>
      <c r="L3" s="21"/>
      <c r="AT3" s="18" t="s">
        <v>83</v>
      </c>
    </row>
    <row r="4" spans="2:46" ht="24.9" customHeight="1">
      <c r="B4" s="21"/>
      <c r="D4" s="22" t="s">
        <v>125</v>
      </c>
      <c r="L4" s="21"/>
      <c r="M4" s="92" t="s">
        <v>10</v>
      </c>
      <c r="AT4" s="18" t="s">
        <v>4</v>
      </c>
    </row>
    <row r="5" spans="2:46" ht="6.9" customHeight="1">
      <c r="B5" s="21"/>
      <c r="L5" s="21"/>
    </row>
    <row r="6" spans="2:46" ht="12" customHeight="1">
      <c r="B6" s="21"/>
      <c r="D6" s="28" t="s">
        <v>16</v>
      </c>
      <c r="L6" s="21"/>
    </row>
    <row r="7" spans="2:46" ht="16.5" customHeight="1">
      <c r="B7" s="21"/>
      <c r="E7" s="339" t="str">
        <f>'Rekapitulace stavby'!K6</f>
        <v>MŠ Záchlumí - přístavba pavilonu</v>
      </c>
      <c r="F7" s="340"/>
      <c r="G7" s="340"/>
      <c r="H7" s="340"/>
      <c r="L7" s="21"/>
    </row>
    <row r="8" spans="2:46" s="1" customFormat="1" ht="12" customHeight="1">
      <c r="B8" s="33"/>
      <c r="D8" s="28" t="s">
        <v>129</v>
      </c>
      <c r="L8" s="33"/>
    </row>
    <row r="9" spans="2:46" s="1" customFormat="1" ht="16.5" customHeight="1">
      <c r="B9" s="33"/>
      <c r="E9" s="303" t="s">
        <v>2932</v>
      </c>
      <c r="F9" s="341"/>
      <c r="G9" s="341"/>
      <c r="H9" s="341"/>
      <c r="L9" s="33"/>
    </row>
    <row r="10" spans="2:46" s="1" customFormat="1" ht="10.199999999999999">
      <c r="B10" s="33"/>
      <c r="L10" s="33"/>
    </row>
    <row r="11" spans="2:46" s="1" customFormat="1" ht="12" customHeight="1">
      <c r="B11" s="33"/>
      <c r="D11" s="28" t="s">
        <v>18</v>
      </c>
      <c r="F11" s="26" t="s">
        <v>19</v>
      </c>
      <c r="I11" s="28" t="s">
        <v>20</v>
      </c>
      <c r="J11" s="26" t="s">
        <v>19</v>
      </c>
      <c r="L11" s="33"/>
    </row>
    <row r="12" spans="2:46" s="1" customFormat="1" ht="12" customHeight="1">
      <c r="B12" s="33"/>
      <c r="D12" s="28" t="s">
        <v>21</v>
      </c>
      <c r="F12" s="26" t="s">
        <v>22</v>
      </c>
      <c r="I12" s="28" t="s">
        <v>23</v>
      </c>
      <c r="J12" s="50" t="str">
        <f>'Rekapitulace stavby'!AN8</f>
        <v>23. 4. 2024</v>
      </c>
      <c r="L12" s="33"/>
    </row>
    <row r="13" spans="2:46" s="1" customFormat="1" ht="10.8" customHeight="1">
      <c r="B13" s="33"/>
      <c r="L13" s="33"/>
    </row>
    <row r="14" spans="2:46" s="1" customFormat="1" ht="12" customHeight="1">
      <c r="B14" s="33"/>
      <c r="D14" s="28" t="s">
        <v>25</v>
      </c>
      <c r="I14" s="28" t="s">
        <v>26</v>
      </c>
      <c r="J14" s="26" t="s">
        <v>19</v>
      </c>
      <c r="L14" s="33"/>
    </row>
    <row r="15" spans="2:46" s="1" customFormat="1" ht="18" customHeight="1">
      <c r="B15" s="33"/>
      <c r="E15" s="26" t="s">
        <v>27</v>
      </c>
      <c r="I15" s="28" t="s">
        <v>28</v>
      </c>
      <c r="J15" s="26" t="s">
        <v>19</v>
      </c>
      <c r="L15" s="33"/>
    </row>
    <row r="16" spans="2:46" s="1" customFormat="1" ht="6.9" customHeight="1">
      <c r="B16" s="33"/>
      <c r="L16" s="33"/>
    </row>
    <row r="17" spans="2:12" s="1" customFormat="1" ht="12" customHeight="1">
      <c r="B17" s="33"/>
      <c r="D17" s="28" t="s">
        <v>29</v>
      </c>
      <c r="I17" s="28" t="s">
        <v>26</v>
      </c>
      <c r="J17" s="29" t="str">
        <f>'Rekapitulace stavby'!AN13</f>
        <v>Vyplň údaj</v>
      </c>
      <c r="L17" s="33"/>
    </row>
    <row r="18" spans="2:12" s="1" customFormat="1" ht="18" customHeight="1">
      <c r="B18" s="33"/>
      <c r="E18" s="342" t="str">
        <f>'Rekapitulace stavby'!E14</f>
        <v>Vyplň údaj</v>
      </c>
      <c r="F18" s="309"/>
      <c r="G18" s="309"/>
      <c r="H18" s="309"/>
      <c r="I18" s="28" t="s">
        <v>28</v>
      </c>
      <c r="J18" s="29" t="str">
        <f>'Rekapitulace stavby'!AN14</f>
        <v>Vyplň údaj</v>
      </c>
      <c r="L18" s="33"/>
    </row>
    <row r="19" spans="2:12" s="1" customFormat="1" ht="6.9" customHeight="1">
      <c r="B19" s="33"/>
      <c r="L19" s="33"/>
    </row>
    <row r="20" spans="2:12" s="1" customFormat="1" ht="12" customHeight="1">
      <c r="B20" s="33"/>
      <c r="D20" s="28" t="s">
        <v>31</v>
      </c>
      <c r="I20" s="28" t="s">
        <v>26</v>
      </c>
      <c r="J20" s="26" t="s">
        <v>32</v>
      </c>
      <c r="L20" s="33"/>
    </row>
    <row r="21" spans="2:12" s="1" customFormat="1" ht="18" customHeight="1">
      <c r="B21" s="33"/>
      <c r="E21" s="26" t="s">
        <v>33</v>
      </c>
      <c r="I21" s="28" t="s">
        <v>28</v>
      </c>
      <c r="J21" s="26" t="s">
        <v>19</v>
      </c>
      <c r="L21" s="33"/>
    </row>
    <row r="22" spans="2:12" s="1" customFormat="1" ht="6.9" customHeight="1">
      <c r="B22" s="33"/>
      <c r="L22" s="33"/>
    </row>
    <row r="23" spans="2:12" s="1" customFormat="1" ht="12" customHeight="1">
      <c r="B23" s="33"/>
      <c r="D23" s="28" t="s">
        <v>35</v>
      </c>
      <c r="I23" s="28" t="s">
        <v>26</v>
      </c>
      <c r="J23" s="26" t="s">
        <v>36</v>
      </c>
      <c r="L23" s="33"/>
    </row>
    <row r="24" spans="2:12" s="1" customFormat="1" ht="18" customHeight="1">
      <c r="B24" s="33"/>
      <c r="E24" s="26" t="s">
        <v>37</v>
      </c>
      <c r="I24" s="28" t="s">
        <v>28</v>
      </c>
      <c r="J24" s="26" t="s">
        <v>19</v>
      </c>
      <c r="L24" s="33"/>
    </row>
    <row r="25" spans="2:12" s="1" customFormat="1" ht="6.9" customHeight="1">
      <c r="B25" s="33"/>
      <c r="L25" s="33"/>
    </row>
    <row r="26" spans="2:12" s="1" customFormat="1" ht="12" customHeight="1">
      <c r="B26" s="33"/>
      <c r="D26" s="28" t="s">
        <v>38</v>
      </c>
      <c r="L26" s="33"/>
    </row>
    <row r="27" spans="2:12" s="7" customFormat="1" ht="16.5" customHeight="1">
      <c r="B27" s="93"/>
      <c r="E27" s="314" t="s">
        <v>19</v>
      </c>
      <c r="F27" s="314"/>
      <c r="G27" s="314"/>
      <c r="H27" s="314"/>
      <c r="L27" s="93"/>
    </row>
    <row r="28" spans="2:12" s="1" customFormat="1" ht="6.9" customHeight="1">
      <c r="B28" s="33"/>
      <c r="L28" s="33"/>
    </row>
    <row r="29" spans="2:12" s="1" customFormat="1" ht="6.9" customHeight="1">
      <c r="B29" s="33"/>
      <c r="D29" s="51"/>
      <c r="E29" s="51"/>
      <c r="F29" s="51"/>
      <c r="G29" s="51"/>
      <c r="H29" s="51"/>
      <c r="I29" s="51"/>
      <c r="J29" s="51"/>
      <c r="K29" s="51"/>
      <c r="L29" s="33"/>
    </row>
    <row r="30" spans="2:12" s="1" customFormat="1" ht="25.35" customHeight="1">
      <c r="B30" s="33"/>
      <c r="D30" s="94" t="s">
        <v>40</v>
      </c>
      <c r="J30" s="64">
        <f>ROUND(J87, 2)</f>
        <v>0</v>
      </c>
      <c r="L30" s="33"/>
    </row>
    <row r="31" spans="2:12" s="1" customFormat="1" ht="6.9" customHeight="1">
      <c r="B31" s="33"/>
      <c r="D31" s="51"/>
      <c r="E31" s="51"/>
      <c r="F31" s="51"/>
      <c r="G31" s="51"/>
      <c r="H31" s="51"/>
      <c r="I31" s="51"/>
      <c r="J31" s="51"/>
      <c r="K31" s="51"/>
      <c r="L31" s="33"/>
    </row>
    <row r="32" spans="2:12" s="1" customFormat="1" ht="14.4" customHeight="1">
      <c r="B32" s="33"/>
      <c r="F32" s="36" t="s">
        <v>42</v>
      </c>
      <c r="I32" s="36" t="s">
        <v>41</v>
      </c>
      <c r="J32" s="36" t="s">
        <v>43</v>
      </c>
      <c r="L32" s="33"/>
    </row>
    <row r="33" spans="2:12" s="1" customFormat="1" ht="14.4" customHeight="1">
      <c r="B33" s="33"/>
      <c r="D33" s="53" t="s">
        <v>44</v>
      </c>
      <c r="E33" s="28" t="s">
        <v>45</v>
      </c>
      <c r="F33" s="84">
        <f>ROUND((SUM(BE87:BE198)),  2)</f>
        <v>0</v>
      </c>
      <c r="I33" s="95">
        <v>0.21</v>
      </c>
      <c r="J33" s="84">
        <f>ROUND(((SUM(BE87:BE198))*I33),  2)</f>
        <v>0</v>
      </c>
      <c r="L33" s="33"/>
    </row>
    <row r="34" spans="2:12" s="1" customFormat="1" ht="14.4" customHeight="1">
      <c r="B34" s="33"/>
      <c r="E34" s="28" t="s">
        <v>46</v>
      </c>
      <c r="F34" s="84">
        <f>ROUND((SUM(BF87:BF198)),  2)</f>
        <v>0</v>
      </c>
      <c r="I34" s="95">
        <v>0.12</v>
      </c>
      <c r="J34" s="84">
        <f>ROUND(((SUM(BF87:BF198))*I34),  2)</f>
        <v>0</v>
      </c>
      <c r="L34" s="33"/>
    </row>
    <row r="35" spans="2:12" s="1" customFormat="1" ht="14.4" hidden="1" customHeight="1">
      <c r="B35" s="33"/>
      <c r="E35" s="28" t="s">
        <v>47</v>
      </c>
      <c r="F35" s="84">
        <f>ROUND((SUM(BG87:BG198)),  2)</f>
        <v>0</v>
      </c>
      <c r="I35" s="95">
        <v>0.21</v>
      </c>
      <c r="J35" s="84">
        <f>0</f>
        <v>0</v>
      </c>
      <c r="L35" s="33"/>
    </row>
    <row r="36" spans="2:12" s="1" customFormat="1" ht="14.4" hidden="1" customHeight="1">
      <c r="B36" s="33"/>
      <c r="E36" s="28" t="s">
        <v>48</v>
      </c>
      <c r="F36" s="84">
        <f>ROUND((SUM(BH87:BH198)),  2)</f>
        <v>0</v>
      </c>
      <c r="I36" s="95">
        <v>0.12</v>
      </c>
      <c r="J36" s="84">
        <f>0</f>
        <v>0</v>
      </c>
      <c r="L36" s="33"/>
    </row>
    <row r="37" spans="2:12" s="1" customFormat="1" ht="14.4" hidden="1" customHeight="1">
      <c r="B37" s="33"/>
      <c r="E37" s="28" t="s">
        <v>49</v>
      </c>
      <c r="F37" s="84">
        <f>ROUND((SUM(BI87:BI198)),  2)</f>
        <v>0</v>
      </c>
      <c r="I37" s="95">
        <v>0</v>
      </c>
      <c r="J37" s="84">
        <f>0</f>
        <v>0</v>
      </c>
      <c r="L37" s="33"/>
    </row>
    <row r="38" spans="2:12" s="1" customFormat="1" ht="6.9" customHeight="1">
      <c r="B38" s="33"/>
      <c r="L38" s="33"/>
    </row>
    <row r="39" spans="2:12" s="1" customFormat="1" ht="25.35" customHeight="1">
      <c r="B39" s="33"/>
      <c r="C39" s="96"/>
      <c r="D39" s="97" t="s">
        <v>50</v>
      </c>
      <c r="E39" s="55"/>
      <c r="F39" s="55"/>
      <c r="G39" s="98" t="s">
        <v>51</v>
      </c>
      <c r="H39" s="99" t="s">
        <v>52</v>
      </c>
      <c r="I39" s="55"/>
      <c r="J39" s="100">
        <f>SUM(J30:J37)</f>
        <v>0</v>
      </c>
      <c r="K39" s="101"/>
      <c r="L39" s="33"/>
    </row>
    <row r="40" spans="2:12" s="1" customFormat="1" ht="14.4" customHeight="1">
      <c r="B40" s="42"/>
      <c r="C40" s="43"/>
      <c r="D40" s="43"/>
      <c r="E40" s="43"/>
      <c r="F40" s="43"/>
      <c r="G40" s="43"/>
      <c r="H40" s="43"/>
      <c r="I40" s="43"/>
      <c r="J40" s="43"/>
      <c r="K40" s="43"/>
      <c r="L40" s="33"/>
    </row>
    <row r="44" spans="2:12" s="1" customFormat="1" ht="6.9" customHeight="1">
      <c r="B44" s="44"/>
      <c r="C44" s="45"/>
      <c r="D44" s="45"/>
      <c r="E44" s="45"/>
      <c r="F44" s="45"/>
      <c r="G44" s="45"/>
      <c r="H44" s="45"/>
      <c r="I44" s="45"/>
      <c r="J44" s="45"/>
      <c r="K44" s="45"/>
      <c r="L44" s="33"/>
    </row>
    <row r="45" spans="2:12" s="1" customFormat="1" ht="24.9" customHeight="1">
      <c r="B45" s="33"/>
      <c r="C45" s="22" t="s">
        <v>133</v>
      </c>
      <c r="L45" s="33"/>
    </row>
    <row r="46" spans="2:12" s="1" customFormat="1" ht="6.9" customHeight="1">
      <c r="B46" s="33"/>
      <c r="L46" s="33"/>
    </row>
    <row r="47" spans="2:12" s="1" customFormat="1" ht="12" customHeight="1">
      <c r="B47" s="33"/>
      <c r="C47" s="28" t="s">
        <v>16</v>
      </c>
      <c r="L47" s="33"/>
    </row>
    <row r="48" spans="2:12" s="1" customFormat="1" ht="16.5" customHeight="1">
      <c r="B48" s="33"/>
      <c r="E48" s="339" t="str">
        <f>E7</f>
        <v>MŠ Záchlumí - přístavba pavilonu</v>
      </c>
      <c r="F48" s="340"/>
      <c r="G48" s="340"/>
      <c r="H48" s="340"/>
      <c r="L48" s="33"/>
    </row>
    <row r="49" spans="2:47" s="1" customFormat="1" ht="12" customHeight="1">
      <c r="B49" s="33"/>
      <c r="C49" s="28" t="s">
        <v>129</v>
      </c>
      <c r="L49" s="33"/>
    </row>
    <row r="50" spans="2:47" s="1" customFormat="1" ht="16.5" customHeight="1">
      <c r="B50" s="33"/>
      <c r="E50" s="303" t="str">
        <f>E9</f>
        <v>SO 04 - Parkoviště</v>
      </c>
      <c r="F50" s="341"/>
      <c r="G50" s="341"/>
      <c r="H50" s="341"/>
      <c r="L50" s="33"/>
    </row>
    <row r="51" spans="2:47" s="1" customFormat="1" ht="6.9" customHeight="1">
      <c r="B51" s="33"/>
      <c r="L51" s="33"/>
    </row>
    <row r="52" spans="2:47" s="1" customFormat="1" ht="12" customHeight="1">
      <c r="B52" s="33"/>
      <c r="C52" s="28" t="s">
        <v>21</v>
      </c>
      <c r="F52" s="26" t="str">
        <f>F12</f>
        <v xml:space="preserve"> </v>
      </c>
      <c r="I52" s="28" t="s">
        <v>23</v>
      </c>
      <c r="J52" s="50" t="str">
        <f>IF(J12="","",J12)</f>
        <v>23. 4. 2024</v>
      </c>
      <c r="L52" s="33"/>
    </row>
    <row r="53" spans="2:47" s="1" customFormat="1" ht="6.9" customHeight="1">
      <c r="B53" s="33"/>
      <c r="L53" s="33"/>
    </row>
    <row r="54" spans="2:47" s="1" customFormat="1" ht="15.15" customHeight="1">
      <c r="B54" s="33"/>
      <c r="C54" s="28" t="s">
        <v>25</v>
      </c>
      <c r="F54" s="26" t="str">
        <f>E15</f>
        <v>Obec Záchlumí</v>
      </c>
      <c r="I54" s="28" t="s">
        <v>31</v>
      </c>
      <c r="J54" s="31" t="str">
        <f>E21</f>
        <v>Ing. Miloš Valíček</v>
      </c>
      <c r="L54" s="33"/>
    </row>
    <row r="55" spans="2:47" s="1" customFormat="1" ht="15.15" customHeight="1">
      <c r="B55" s="33"/>
      <c r="C55" s="28" t="s">
        <v>29</v>
      </c>
      <c r="F55" s="26" t="str">
        <f>IF(E18="","",E18)</f>
        <v>Vyplň údaj</v>
      </c>
      <c r="I55" s="28" t="s">
        <v>35</v>
      </c>
      <c r="J55" s="31" t="str">
        <f>E24</f>
        <v xml:space="preserve">Veronika Šoulová </v>
      </c>
      <c r="L55" s="33"/>
    </row>
    <row r="56" spans="2:47" s="1" customFormat="1" ht="10.35" customHeight="1">
      <c r="B56" s="33"/>
      <c r="L56" s="33"/>
    </row>
    <row r="57" spans="2:47" s="1" customFormat="1" ht="29.25" customHeight="1">
      <c r="B57" s="33"/>
      <c r="C57" s="102" t="s">
        <v>134</v>
      </c>
      <c r="D57" s="96"/>
      <c r="E57" s="96"/>
      <c r="F57" s="96"/>
      <c r="G57" s="96"/>
      <c r="H57" s="96"/>
      <c r="I57" s="96"/>
      <c r="J57" s="103" t="s">
        <v>135</v>
      </c>
      <c r="K57" s="96"/>
      <c r="L57" s="33"/>
    </row>
    <row r="58" spans="2:47" s="1" customFormat="1" ht="10.35" customHeight="1">
      <c r="B58" s="33"/>
      <c r="L58" s="33"/>
    </row>
    <row r="59" spans="2:47" s="1" customFormat="1" ht="22.8" customHeight="1">
      <c r="B59" s="33"/>
      <c r="C59" s="104" t="s">
        <v>72</v>
      </c>
      <c r="J59" s="64">
        <f>J87</f>
        <v>0</v>
      </c>
      <c r="L59" s="33"/>
      <c r="AU59" s="18" t="s">
        <v>136</v>
      </c>
    </row>
    <row r="60" spans="2:47" s="8" customFormat="1" ht="24.9" customHeight="1">
      <c r="B60" s="105"/>
      <c r="D60" s="106" t="s">
        <v>137</v>
      </c>
      <c r="E60" s="107"/>
      <c r="F60" s="107"/>
      <c r="G60" s="107"/>
      <c r="H60" s="107"/>
      <c r="I60" s="107"/>
      <c r="J60" s="108">
        <f>J88</f>
        <v>0</v>
      </c>
      <c r="L60" s="105"/>
    </row>
    <row r="61" spans="2:47" s="9" customFormat="1" ht="19.95" customHeight="1">
      <c r="B61" s="109"/>
      <c r="D61" s="110" t="s">
        <v>138</v>
      </c>
      <c r="E61" s="111"/>
      <c r="F61" s="111"/>
      <c r="G61" s="111"/>
      <c r="H61" s="111"/>
      <c r="I61" s="111"/>
      <c r="J61" s="112">
        <f>J89</f>
        <v>0</v>
      </c>
      <c r="L61" s="109"/>
    </row>
    <row r="62" spans="2:47" s="9" customFormat="1" ht="19.95" customHeight="1">
      <c r="B62" s="109"/>
      <c r="D62" s="110" t="s">
        <v>2586</v>
      </c>
      <c r="E62" s="111"/>
      <c r="F62" s="111"/>
      <c r="G62" s="111"/>
      <c r="H62" s="111"/>
      <c r="I62" s="111"/>
      <c r="J62" s="112">
        <f>J125</f>
        <v>0</v>
      </c>
      <c r="L62" s="109"/>
    </row>
    <row r="63" spans="2:47" s="9" customFormat="1" ht="19.95" customHeight="1">
      <c r="B63" s="109"/>
      <c r="D63" s="110" t="s">
        <v>141</v>
      </c>
      <c r="E63" s="111"/>
      <c r="F63" s="111"/>
      <c r="G63" s="111"/>
      <c r="H63" s="111"/>
      <c r="I63" s="111"/>
      <c r="J63" s="112">
        <f>J151</f>
        <v>0</v>
      </c>
      <c r="L63" s="109"/>
    </row>
    <row r="64" spans="2:47" s="9" customFormat="1" ht="19.95" customHeight="1">
      <c r="B64" s="109"/>
      <c r="D64" s="110" t="s">
        <v>2118</v>
      </c>
      <c r="E64" s="111"/>
      <c r="F64" s="111"/>
      <c r="G64" s="111"/>
      <c r="H64" s="111"/>
      <c r="I64" s="111"/>
      <c r="J64" s="112">
        <f>J183</f>
        <v>0</v>
      </c>
      <c r="L64" s="109"/>
    </row>
    <row r="65" spans="2:12" s="9" customFormat="1" ht="19.95" customHeight="1">
      <c r="B65" s="109"/>
      <c r="D65" s="110" t="s">
        <v>142</v>
      </c>
      <c r="E65" s="111"/>
      <c r="F65" s="111"/>
      <c r="G65" s="111"/>
      <c r="H65" s="111"/>
      <c r="I65" s="111"/>
      <c r="J65" s="112">
        <f>J192</f>
        <v>0</v>
      </c>
      <c r="L65" s="109"/>
    </row>
    <row r="66" spans="2:12" s="8" customFormat="1" ht="24.9" customHeight="1">
      <c r="B66" s="105"/>
      <c r="D66" s="106" t="s">
        <v>2933</v>
      </c>
      <c r="E66" s="107"/>
      <c r="F66" s="107"/>
      <c r="G66" s="107"/>
      <c r="H66" s="107"/>
      <c r="I66" s="107"/>
      <c r="J66" s="108">
        <f>J195</f>
        <v>0</v>
      </c>
      <c r="L66" s="105"/>
    </row>
    <row r="67" spans="2:12" s="9" customFormat="1" ht="19.95" customHeight="1">
      <c r="B67" s="109"/>
      <c r="D67" s="110" t="s">
        <v>2934</v>
      </c>
      <c r="E67" s="111"/>
      <c r="F67" s="111"/>
      <c r="G67" s="111"/>
      <c r="H67" s="111"/>
      <c r="I67" s="111"/>
      <c r="J67" s="112">
        <f>J196</f>
        <v>0</v>
      </c>
      <c r="L67" s="109"/>
    </row>
    <row r="68" spans="2:12" s="1" customFormat="1" ht="21.75" customHeight="1">
      <c r="B68" s="33"/>
      <c r="L68" s="33"/>
    </row>
    <row r="69" spans="2:12" s="1" customFormat="1" ht="6.9" customHeight="1">
      <c r="B69" s="42"/>
      <c r="C69" s="43"/>
      <c r="D69" s="43"/>
      <c r="E69" s="43"/>
      <c r="F69" s="43"/>
      <c r="G69" s="43"/>
      <c r="H69" s="43"/>
      <c r="I69" s="43"/>
      <c r="J69" s="43"/>
      <c r="K69" s="43"/>
      <c r="L69" s="33"/>
    </row>
    <row r="73" spans="2:12" s="1" customFormat="1" ht="6.9" customHeight="1">
      <c r="B73" s="44"/>
      <c r="C73" s="45"/>
      <c r="D73" s="45"/>
      <c r="E73" s="45"/>
      <c r="F73" s="45"/>
      <c r="G73" s="45"/>
      <c r="H73" s="45"/>
      <c r="I73" s="45"/>
      <c r="J73" s="45"/>
      <c r="K73" s="45"/>
      <c r="L73" s="33"/>
    </row>
    <row r="74" spans="2:12" s="1" customFormat="1" ht="24.9" customHeight="1">
      <c r="B74" s="33"/>
      <c r="C74" s="22" t="s">
        <v>162</v>
      </c>
      <c r="L74" s="33"/>
    </row>
    <row r="75" spans="2:12" s="1" customFormat="1" ht="6.9" customHeight="1">
      <c r="B75" s="33"/>
      <c r="L75" s="33"/>
    </row>
    <row r="76" spans="2:12" s="1" customFormat="1" ht="12" customHeight="1">
      <c r="B76" s="33"/>
      <c r="C76" s="28" t="s">
        <v>16</v>
      </c>
      <c r="L76" s="33"/>
    </row>
    <row r="77" spans="2:12" s="1" customFormat="1" ht="16.5" customHeight="1">
      <c r="B77" s="33"/>
      <c r="E77" s="339" t="str">
        <f>E7</f>
        <v>MŠ Záchlumí - přístavba pavilonu</v>
      </c>
      <c r="F77" s="340"/>
      <c r="G77" s="340"/>
      <c r="H77" s="340"/>
      <c r="L77" s="33"/>
    </row>
    <row r="78" spans="2:12" s="1" customFormat="1" ht="12" customHeight="1">
      <c r="B78" s="33"/>
      <c r="C78" s="28" t="s">
        <v>129</v>
      </c>
      <c r="L78" s="33"/>
    </row>
    <row r="79" spans="2:12" s="1" customFormat="1" ht="16.5" customHeight="1">
      <c r="B79" s="33"/>
      <c r="E79" s="303" t="str">
        <f>E9</f>
        <v>SO 04 - Parkoviště</v>
      </c>
      <c r="F79" s="341"/>
      <c r="G79" s="341"/>
      <c r="H79" s="341"/>
      <c r="L79" s="33"/>
    </row>
    <row r="80" spans="2:12" s="1" customFormat="1" ht="6.9" customHeight="1">
      <c r="B80" s="33"/>
      <c r="L80" s="33"/>
    </row>
    <row r="81" spans="2:65" s="1" customFormat="1" ht="12" customHeight="1">
      <c r="B81" s="33"/>
      <c r="C81" s="28" t="s">
        <v>21</v>
      </c>
      <c r="F81" s="26" t="str">
        <f>F12</f>
        <v xml:space="preserve"> </v>
      </c>
      <c r="I81" s="28" t="s">
        <v>23</v>
      </c>
      <c r="J81" s="50" t="str">
        <f>IF(J12="","",J12)</f>
        <v>23. 4. 2024</v>
      </c>
      <c r="L81" s="33"/>
    </row>
    <row r="82" spans="2:65" s="1" customFormat="1" ht="6.9" customHeight="1">
      <c r="B82" s="33"/>
      <c r="L82" s="33"/>
    </row>
    <row r="83" spans="2:65" s="1" customFormat="1" ht="15.15" customHeight="1">
      <c r="B83" s="33"/>
      <c r="C83" s="28" t="s">
        <v>25</v>
      </c>
      <c r="F83" s="26" t="str">
        <f>E15</f>
        <v>Obec Záchlumí</v>
      </c>
      <c r="I83" s="28" t="s">
        <v>31</v>
      </c>
      <c r="J83" s="31" t="str">
        <f>E21</f>
        <v>Ing. Miloš Valíček</v>
      </c>
      <c r="L83" s="33"/>
    </row>
    <row r="84" spans="2:65" s="1" customFormat="1" ht="15.15" customHeight="1">
      <c r="B84" s="33"/>
      <c r="C84" s="28" t="s">
        <v>29</v>
      </c>
      <c r="F84" s="26" t="str">
        <f>IF(E18="","",E18)</f>
        <v>Vyplň údaj</v>
      </c>
      <c r="I84" s="28" t="s">
        <v>35</v>
      </c>
      <c r="J84" s="31" t="str">
        <f>E24</f>
        <v xml:space="preserve">Veronika Šoulová </v>
      </c>
      <c r="L84" s="33"/>
    </row>
    <row r="85" spans="2:65" s="1" customFormat="1" ht="10.35" customHeight="1">
      <c r="B85" s="33"/>
      <c r="L85" s="33"/>
    </row>
    <row r="86" spans="2:65" s="10" customFormat="1" ht="29.25" customHeight="1">
      <c r="B86" s="113"/>
      <c r="C86" s="114" t="s">
        <v>163</v>
      </c>
      <c r="D86" s="115" t="s">
        <v>59</v>
      </c>
      <c r="E86" s="115" t="s">
        <v>55</v>
      </c>
      <c r="F86" s="115" t="s">
        <v>56</v>
      </c>
      <c r="G86" s="115" t="s">
        <v>164</v>
      </c>
      <c r="H86" s="115" t="s">
        <v>165</v>
      </c>
      <c r="I86" s="115" t="s">
        <v>166</v>
      </c>
      <c r="J86" s="115" t="s">
        <v>135</v>
      </c>
      <c r="K86" s="116" t="s">
        <v>167</v>
      </c>
      <c r="L86" s="113"/>
      <c r="M86" s="57" t="s">
        <v>19</v>
      </c>
      <c r="N86" s="58" t="s">
        <v>44</v>
      </c>
      <c r="O86" s="58" t="s">
        <v>168</v>
      </c>
      <c r="P86" s="58" t="s">
        <v>169</v>
      </c>
      <c r="Q86" s="58" t="s">
        <v>170</v>
      </c>
      <c r="R86" s="58" t="s">
        <v>171</v>
      </c>
      <c r="S86" s="58" t="s">
        <v>172</v>
      </c>
      <c r="T86" s="59" t="s">
        <v>173</v>
      </c>
    </row>
    <row r="87" spans="2:65" s="1" customFormat="1" ht="22.8" customHeight="1">
      <c r="B87" s="33"/>
      <c r="C87" s="62" t="s">
        <v>174</v>
      </c>
      <c r="J87" s="117">
        <f>BK87</f>
        <v>0</v>
      </c>
      <c r="L87" s="33"/>
      <c r="M87" s="60"/>
      <c r="N87" s="51"/>
      <c r="O87" s="51"/>
      <c r="P87" s="118">
        <f>P88+P195</f>
        <v>0</v>
      </c>
      <c r="Q87" s="51"/>
      <c r="R87" s="118">
        <f>R88+R195</f>
        <v>39.212959100000006</v>
      </c>
      <c r="S87" s="51"/>
      <c r="T87" s="119">
        <f>T88+T195</f>
        <v>1.39</v>
      </c>
      <c r="AT87" s="18" t="s">
        <v>73</v>
      </c>
      <c r="AU87" s="18" t="s">
        <v>136</v>
      </c>
      <c r="BK87" s="120">
        <f>BK88+BK195</f>
        <v>0</v>
      </c>
    </row>
    <row r="88" spans="2:65" s="11" customFormat="1" ht="25.95" customHeight="1">
      <c r="B88" s="121"/>
      <c r="D88" s="122" t="s">
        <v>73</v>
      </c>
      <c r="E88" s="123" t="s">
        <v>175</v>
      </c>
      <c r="F88" s="123" t="s">
        <v>176</v>
      </c>
      <c r="I88" s="124"/>
      <c r="J88" s="125">
        <f>BK88</f>
        <v>0</v>
      </c>
      <c r="L88" s="121"/>
      <c r="M88" s="126"/>
      <c r="P88" s="127">
        <f>P89+P125+P151+P183+P192</f>
        <v>0</v>
      </c>
      <c r="R88" s="127">
        <f>R89+R125+R151+R183+R192</f>
        <v>30.236959100000004</v>
      </c>
      <c r="T88" s="128">
        <f>T89+T125+T151+T183+T192</f>
        <v>1.39</v>
      </c>
      <c r="AR88" s="122" t="s">
        <v>81</v>
      </c>
      <c r="AT88" s="129" t="s">
        <v>73</v>
      </c>
      <c r="AU88" s="129" t="s">
        <v>74</v>
      </c>
      <c r="AY88" s="122" t="s">
        <v>177</v>
      </c>
      <c r="BK88" s="130">
        <f>BK89+BK125+BK151+BK183+BK192</f>
        <v>0</v>
      </c>
    </row>
    <row r="89" spans="2:65" s="11" customFormat="1" ht="22.8" customHeight="1">
      <c r="B89" s="121"/>
      <c r="D89" s="122" t="s">
        <v>73</v>
      </c>
      <c r="E89" s="131" t="s">
        <v>81</v>
      </c>
      <c r="F89" s="131" t="s">
        <v>178</v>
      </c>
      <c r="I89" s="124"/>
      <c r="J89" s="132">
        <f>BK89</f>
        <v>0</v>
      </c>
      <c r="L89" s="121"/>
      <c r="M89" s="126"/>
      <c r="P89" s="127">
        <f>SUM(P90:P124)</f>
        <v>0</v>
      </c>
      <c r="R89" s="127">
        <f>SUM(R90:R124)</f>
        <v>1.0105660000000001</v>
      </c>
      <c r="T89" s="128">
        <f>SUM(T90:T124)</f>
        <v>1.23</v>
      </c>
      <c r="AR89" s="122" t="s">
        <v>81</v>
      </c>
      <c r="AT89" s="129" t="s">
        <v>73</v>
      </c>
      <c r="AU89" s="129" t="s">
        <v>81</v>
      </c>
      <c r="AY89" s="122" t="s">
        <v>177</v>
      </c>
      <c r="BK89" s="130">
        <f>SUM(BK90:BK124)</f>
        <v>0</v>
      </c>
    </row>
    <row r="90" spans="2:65" s="1" customFormat="1" ht="24.15" customHeight="1">
      <c r="B90" s="33"/>
      <c r="C90" s="133" t="s">
        <v>81</v>
      </c>
      <c r="D90" s="133" t="s">
        <v>179</v>
      </c>
      <c r="E90" s="134" t="s">
        <v>2935</v>
      </c>
      <c r="F90" s="135" t="s">
        <v>2936</v>
      </c>
      <c r="G90" s="136" t="s">
        <v>347</v>
      </c>
      <c r="H90" s="137">
        <v>6</v>
      </c>
      <c r="I90" s="138"/>
      <c r="J90" s="139">
        <f>ROUND(I90*H90,2)</f>
        <v>0</v>
      </c>
      <c r="K90" s="135" t="s">
        <v>182</v>
      </c>
      <c r="L90" s="33"/>
      <c r="M90" s="140" t="s">
        <v>19</v>
      </c>
      <c r="N90" s="141" t="s">
        <v>45</v>
      </c>
      <c r="P90" s="142">
        <f>O90*H90</f>
        <v>0</v>
      </c>
      <c r="Q90" s="142">
        <v>0</v>
      </c>
      <c r="R90" s="142">
        <f>Q90*H90</f>
        <v>0</v>
      </c>
      <c r="S90" s="142">
        <v>0.20499999999999999</v>
      </c>
      <c r="T90" s="143">
        <f>S90*H90</f>
        <v>1.23</v>
      </c>
      <c r="AR90" s="144" t="s">
        <v>183</v>
      </c>
      <c r="AT90" s="144" t="s">
        <v>179</v>
      </c>
      <c r="AU90" s="144" t="s">
        <v>83</v>
      </c>
      <c r="AY90" s="18" t="s">
        <v>177</v>
      </c>
      <c r="BE90" s="145">
        <f>IF(N90="základní",J90,0)</f>
        <v>0</v>
      </c>
      <c r="BF90" s="145">
        <f>IF(N90="snížená",J90,0)</f>
        <v>0</v>
      </c>
      <c r="BG90" s="145">
        <f>IF(N90="zákl. přenesená",J90,0)</f>
        <v>0</v>
      </c>
      <c r="BH90" s="145">
        <f>IF(N90="sníž. přenesená",J90,0)</f>
        <v>0</v>
      </c>
      <c r="BI90" s="145">
        <f>IF(N90="nulová",J90,0)</f>
        <v>0</v>
      </c>
      <c r="BJ90" s="18" t="s">
        <v>81</v>
      </c>
      <c r="BK90" s="145">
        <f>ROUND(I90*H90,2)</f>
        <v>0</v>
      </c>
      <c r="BL90" s="18" t="s">
        <v>183</v>
      </c>
      <c r="BM90" s="144" t="s">
        <v>2937</v>
      </c>
    </row>
    <row r="91" spans="2:65" s="1" customFormat="1" ht="10.199999999999999">
      <c r="B91" s="33"/>
      <c r="D91" s="146" t="s">
        <v>185</v>
      </c>
      <c r="F91" s="147" t="s">
        <v>2938</v>
      </c>
      <c r="I91" s="148"/>
      <c r="L91" s="33"/>
      <c r="M91" s="149"/>
      <c r="T91" s="54"/>
      <c r="AT91" s="18" t="s">
        <v>185</v>
      </c>
      <c r="AU91" s="18" t="s">
        <v>83</v>
      </c>
    </row>
    <row r="92" spans="2:65" s="1" customFormat="1" ht="16.5" customHeight="1">
      <c r="B92" s="33"/>
      <c r="C92" s="133" t="s">
        <v>83</v>
      </c>
      <c r="D92" s="133" t="s">
        <v>179</v>
      </c>
      <c r="E92" s="134" t="s">
        <v>2939</v>
      </c>
      <c r="F92" s="135" t="s">
        <v>2940</v>
      </c>
      <c r="G92" s="136" t="s">
        <v>192</v>
      </c>
      <c r="H92" s="137">
        <v>35.941000000000003</v>
      </c>
      <c r="I92" s="138"/>
      <c r="J92" s="139">
        <f>ROUND(I92*H92,2)</f>
        <v>0</v>
      </c>
      <c r="K92" s="135" t="s">
        <v>182</v>
      </c>
      <c r="L92" s="33"/>
      <c r="M92" s="140" t="s">
        <v>19</v>
      </c>
      <c r="N92" s="141" t="s">
        <v>45</v>
      </c>
      <c r="P92" s="142">
        <f>O92*H92</f>
        <v>0</v>
      </c>
      <c r="Q92" s="142">
        <v>0</v>
      </c>
      <c r="R92" s="142">
        <f>Q92*H92</f>
        <v>0</v>
      </c>
      <c r="S92" s="142">
        <v>0</v>
      </c>
      <c r="T92" s="143">
        <f>S92*H92</f>
        <v>0</v>
      </c>
      <c r="AR92" s="144" t="s">
        <v>183</v>
      </c>
      <c r="AT92" s="144" t="s">
        <v>179</v>
      </c>
      <c r="AU92" s="144" t="s">
        <v>83</v>
      </c>
      <c r="AY92" s="18" t="s">
        <v>177</v>
      </c>
      <c r="BE92" s="145">
        <f>IF(N92="základní",J92,0)</f>
        <v>0</v>
      </c>
      <c r="BF92" s="145">
        <f>IF(N92="snížená",J92,0)</f>
        <v>0</v>
      </c>
      <c r="BG92" s="145">
        <f>IF(N92="zákl. přenesená",J92,0)</f>
        <v>0</v>
      </c>
      <c r="BH92" s="145">
        <f>IF(N92="sníž. přenesená",J92,0)</f>
        <v>0</v>
      </c>
      <c r="BI92" s="145">
        <f>IF(N92="nulová",J92,0)</f>
        <v>0</v>
      </c>
      <c r="BJ92" s="18" t="s">
        <v>81</v>
      </c>
      <c r="BK92" s="145">
        <f>ROUND(I92*H92,2)</f>
        <v>0</v>
      </c>
      <c r="BL92" s="18" t="s">
        <v>183</v>
      </c>
      <c r="BM92" s="144" t="s">
        <v>2941</v>
      </c>
    </row>
    <row r="93" spans="2:65" s="1" customFormat="1" ht="10.199999999999999">
      <c r="B93" s="33"/>
      <c r="D93" s="146" t="s">
        <v>185</v>
      </c>
      <c r="F93" s="147" t="s">
        <v>2942</v>
      </c>
      <c r="I93" s="148"/>
      <c r="L93" s="33"/>
      <c r="M93" s="149"/>
      <c r="T93" s="54"/>
      <c r="AT93" s="18" t="s">
        <v>185</v>
      </c>
      <c r="AU93" s="18" t="s">
        <v>83</v>
      </c>
    </row>
    <row r="94" spans="2:65" s="12" customFormat="1" ht="10.199999999999999">
      <c r="B94" s="150"/>
      <c r="D94" s="151" t="s">
        <v>187</v>
      </c>
      <c r="E94" s="152" t="s">
        <v>19</v>
      </c>
      <c r="F94" s="153" t="s">
        <v>2943</v>
      </c>
      <c r="H94" s="152" t="s">
        <v>19</v>
      </c>
      <c r="I94" s="154"/>
      <c r="L94" s="150"/>
      <c r="M94" s="155"/>
      <c r="T94" s="156"/>
      <c r="AT94" s="152" t="s">
        <v>187</v>
      </c>
      <c r="AU94" s="152" t="s">
        <v>83</v>
      </c>
      <c r="AV94" s="12" t="s">
        <v>81</v>
      </c>
      <c r="AW94" s="12" t="s">
        <v>34</v>
      </c>
      <c r="AX94" s="12" t="s">
        <v>74</v>
      </c>
      <c r="AY94" s="152" t="s">
        <v>177</v>
      </c>
    </row>
    <row r="95" spans="2:65" s="13" customFormat="1" ht="10.199999999999999">
      <c r="B95" s="157"/>
      <c r="D95" s="151" t="s">
        <v>187</v>
      </c>
      <c r="E95" s="158" t="s">
        <v>19</v>
      </c>
      <c r="F95" s="159" t="s">
        <v>2944</v>
      </c>
      <c r="H95" s="160">
        <v>1.57</v>
      </c>
      <c r="I95" s="161"/>
      <c r="L95" s="157"/>
      <c r="M95" s="162"/>
      <c r="T95" s="163"/>
      <c r="AT95" s="158" t="s">
        <v>187</v>
      </c>
      <c r="AU95" s="158" t="s">
        <v>83</v>
      </c>
      <c r="AV95" s="13" t="s">
        <v>83</v>
      </c>
      <c r="AW95" s="13" t="s">
        <v>34</v>
      </c>
      <c r="AX95" s="13" t="s">
        <v>74</v>
      </c>
      <c r="AY95" s="158" t="s">
        <v>177</v>
      </c>
    </row>
    <row r="96" spans="2:65" s="12" customFormat="1" ht="10.199999999999999">
      <c r="B96" s="150"/>
      <c r="D96" s="151" t="s">
        <v>187</v>
      </c>
      <c r="E96" s="152" t="s">
        <v>19</v>
      </c>
      <c r="F96" s="153" t="s">
        <v>2945</v>
      </c>
      <c r="H96" s="152" t="s">
        <v>19</v>
      </c>
      <c r="I96" s="154"/>
      <c r="L96" s="150"/>
      <c r="M96" s="155"/>
      <c r="T96" s="156"/>
      <c r="AT96" s="152" t="s">
        <v>187</v>
      </c>
      <c r="AU96" s="152" t="s">
        <v>83</v>
      </c>
      <c r="AV96" s="12" t="s">
        <v>81</v>
      </c>
      <c r="AW96" s="12" t="s">
        <v>34</v>
      </c>
      <c r="AX96" s="12" t="s">
        <v>74</v>
      </c>
      <c r="AY96" s="152" t="s">
        <v>177</v>
      </c>
    </row>
    <row r="97" spans="2:65" s="13" customFormat="1" ht="10.199999999999999">
      <c r="B97" s="157"/>
      <c r="D97" s="151" t="s">
        <v>187</v>
      </c>
      <c r="E97" s="158" t="s">
        <v>19</v>
      </c>
      <c r="F97" s="159" t="s">
        <v>2946</v>
      </c>
      <c r="H97" s="160">
        <v>34.371000000000002</v>
      </c>
      <c r="I97" s="161"/>
      <c r="L97" s="157"/>
      <c r="M97" s="162"/>
      <c r="T97" s="163"/>
      <c r="AT97" s="158" t="s">
        <v>187</v>
      </c>
      <c r="AU97" s="158" t="s">
        <v>83</v>
      </c>
      <c r="AV97" s="13" t="s">
        <v>83</v>
      </c>
      <c r="AW97" s="13" t="s">
        <v>34</v>
      </c>
      <c r="AX97" s="13" t="s">
        <v>74</v>
      </c>
      <c r="AY97" s="158" t="s">
        <v>177</v>
      </c>
    </row>
    <row r="98" spans="2:65" s="14" customFormat="1" ht="10.199999999999999">
      <c r="B98" s="164"/>
      <c r="D98" s="151" t="s">
        <v>187</v>
      </c>
      <c r="E98" s="165" t="s">
        <v>19</v>
      </c>
      <c r="F98" s="166" t="s">
        <v>224</v>
      </c>
      <c r="H98" s="167">
        <v>35.941000000000003</v>
      </c>
      <c r="I98" s="168"/>
      <c r="L98" s="164"/>
      <c r="M98" s="169"/>
      <c r="T98" s="170"/>
      <c r="AT98" s="165" t="s">
        <v>187</v>
      </c>
      <c r="AU98" s="165" t="s">
        <v>83</v>
      </c>
      <c r="AV98" s="14" t="s">
        <v>183</v>
      </c>
      <c r="AW98" s="14" t="s">
        <v>34</v>
      </c>
      <c r="AX98" s="14" t="s">
        <v>81</v>
      </c>
      <c r="AY98" s="165" t="s">
        <v>177</v>
      </c>
    </row>
    <row r="99" spans="2:65" s="1" customFormat="1" ht="37.799999999999997" customHeight="1">
      <c r="B99" s="33"/>
      <c r="C99" s="133" t="s">
        <v>121</v>
      </c>
      <c r="D99" s="133" t="s">
        <v>179</v>
      </c>
      <c r="E99" s="134" t="s">
        <v>207</v>
      </c>
      <c r="F99" s="135" t="s">
        <v>208</v>
      </c>
      <c r="G99" s="136" t="s">
        <v>192</v>
      </c>
      <c r="H99" s="137">
        <v>35.941000000000003</v>
      </c>
      <c r="I99" s="138"/>
      <c r="J99" s="139">
        <f>ROUND(I99*H99,2)</f>
        <v>0</v>
      </c>
      <c r="K99" s="135" t="s">
        <v>182</v>
      </c>
      <c r="L99" s="33"/>
      <c r="M99" s="140" t="s">
        <v>19</v>
      </c>
      <c r="N99" s="141" t="s">
        <v>45</v>
      </c>
      <c r="P99" s="142">
        <f>O99*H99</f>
        <v>0</v>
      </c>
      <c r="Q99" s="142">
        <v>0</v>
      </c>
      <c r="R99" s="142">
        <f>Q99*H99</f>
        <v>0</v>
      </c>
      <c r="S99" s="142">
        <v>0</v>
      </c>
      <c r="T99" s="143">
        <f>S99*H99</f>
        <v>0</v>
      </c>
      <c r="AR99" s="144" t="s">
        <v>183</v>
      </c>
      <c r="AT99" s="144" t="s">
        <v>179</v>
      </c>
      <c r="AU99" s="144" t="s">
        <v>83</v>
      </c>
      <c r="AY99" s="18" t="s">
        <v>177</v>
      </c>
      <c r="BE99" s="145">
        <f>IF(N99="základní",J99,0)</f>
        <v>0</v>
      </c>
      <c r="BF99" s="145">
        <f>IF(N99="snížená",J99,0)</f>
        <v>0</v>
      </c>
      <c r="BG99" s="145">
        <f>IF(N99="zákl. přenesená",J99,0)</f>
        <v>0</v>
      </c>
      <c r="BH99" s="145">
        <f>IF(N99="sníž. přenesená",J99,0)</f>
        <v>0</v>
      </c>
      <c r="BI99" s="145">
        <f>IF(N99="nulová",J99,0)</f>
        <v>0</v>
      </c>
      <c r="BJ99" s="18" t="s">
        <v>81</v>
      </c>
      <c r="BK99" s="145">
        <f>ROUND(I99*H99,2)</f>
        <v>0</v>
      </c>
      <c r="BL99" s="18" t="s">
        <v>183</v>
      </c>
      <c r="BM99" s="144" t="s">
        <v>2947</v>
      </c>
    </row>
    <row r="100" spans="2:65" s="1" customFormat="1" ht="10.199999999999999">
      <c r="B100" s="33"/>
      <c r="D100" s="146" t="s">
        <v>185</v>
      </c>
      <c r="F100" s="147" t="s">
        <v>210</v>
      </c>
      <c r="I100" s="148"/>
      <c r="L100" s="33"/>
      <c r="M100" s="149"/>
      <c r="T100" s="54"/>
      <c r="AT100" s="18" t="s">
        <v>185</v>
      </c>
      <c r="AU100" s="18" t="s">
        <v>83</v>
      </c>
    </row>
    <row r="101" spans="2:65" s="13" customFormat="1" ht="10.199999999999999">
      <c r="B101" s="157"/>
      <c r="D101" s="151" t="s">
        <v>187</v>
      </c>
      <c r="E101" s="158" t="s">
        <v>19</v>
      </c>
      <c r="F101" s="159" t="s">
        <v>2948</v>
      </c>
      <c r="H101" s="160">
        <v>35.941000000000003</v>
      </c>
      <c r="I101" s="161"/>
      <c r="L101" s="157"/>
      <c r="M101" s="162"/>
      <c r="T101" s="163"/>
      <c r="AT101" s="158" t="s">
        <v>187</v>
      </c>
      <c r="AU101" s="158" t="s">
        <v>83</v>
      </c>
      <c r="AV101" s="13" t="s">
        <v>83</v>
      </c>
      <c r="AW101" s="13" t="s">
        <v>34</v>
      </c>
      <c r="AX101" s="13" t="s">
        <v>81</v>
      </c>
      <c r="AY101" s="158" t="s">
        <v>177</v>
      </c>
    </row>
    <row r="102" spans="2:65" s="1" customFormat="1" ht="37.799999999999997" customHeight="1">
      <c r="B102" s="33"/>
      <c r="C102" s="133" t="s">
        <v>183</v>
      </c>
      <c r="D102" s="133" t="s">
        <v>179</v>
      </c>
      <c r="E102" s="134" t="s">
        <v>212</v>
      </c>
      <c r="F102" s="135" t="s">
        <v>213</v>
      </c>
      <c r="G102" s="136" t="s">
        <v>192</v>
      </c>
      <c r="H102" s="137">
        <v>35.491</v>
      </c>
      <c r="I102" s="138"/>
      <c r="J102" s="139">
        <f>ROUND(I102*H102,2)</f>
        <v>0</v>
      </c>
      <c r="K102" s="135" t="s">
        <v>182</v>
      </c>
      <c r="L102" s="33"/>
      <c r="M102" s="140" t="s">
        <v>19</v>
      </c>
      <c r="N102" s="141" t="s">
        <v>45</v>
      </c>
      <c r="P102" s="142">
        <f>O102*H102</f>
        <v>0</v>
      </c>
      <c r="Q102" s="142">
        <v>0</v>
      </c>
      <c r="R102" s="142">
        <f>Q102*H102</f>
        <v>0</v>
      </c>
      <c r="S102" s="142">
        <v>0</v>
      </c>
      <c r="T102" s="143">
        <f>S102*H102</f>
        <v>0</v>
      </c>
      <c r="AR102" s="144" t="s">
        <v>183</v>
      </c>
      <c r="AT102" s="144" t="s">
        <v>179</v>
      </c>
      <c r="AU102" s="144" t="s">
        <v>83</v>
      </c>
      <c r="AY102" s="18" t="s">
        <v>177</v>
      </c>
      <c r="BE102" s="145">
        <f>IF(N102="základní",J102,0)</f>
        <v>0</v>
      </c>
      <c r="BF102" s="145">
        <f>IF(N102="snížená",J102,0)</f>
        <v>0</v>
      </c>
      <c r="BG102" s="145">
        <f>IF(N102="zákl. přenesená",J102,0)</f>
        <v>0</v>
      </c>
      <c r="BH102" s="145">
        <f>IF(N102="sníž. přenesená",J102,0)</f>
        <v>0</v>
      </c>
      <c r="BI102" s="145">
        <f>IF(N102="nulová",J102,0)</f>
        <v>0</v>
      </c>
      <c r="BJ102" s="18" t="s">
        <v>81</v>
      </c>
      <c r="BK102" s="145">
        <f>ROUND(I102*H102,2)</f>
        <v>0</v>
      </c>
      <c r="BL102" s="18" t="s">
        <v>183</v>
      </c>
      <c r="BM102" s="144" t="s">
        <v>2949</v>
      </c>
    </row>
    <row r="103" spans="2:65" s="1" customFormat="1" ht="10.199999999999999">
      <c r="B103" s="33"/>
      <c r="D103" s="146" t="s">
        <v>185</v>
      </c>
      <c r="F103" s="147" t="s">
        <v>215</v>
      </c>
      <c r="I103" s="148"/>
      <c r="L103" s="33"/>
      <c r="M103" s="149"/>
      <c r="T103" s="54"/>
      <c r="AT103" s="18" t="s">
        <v>185</v>
      </c>
      <c r="AU103" s="18" t="s">
        <v>83</v>
      </c>
    </row>
    <row r="104" spans="2:65" s="1" customFormat="1" ht="24.15" customHeight="1">
      <c r="B104" s="33"/>
      <c r="C104" s="133" t="s">
        <v>206</v>
      </c>
      <c r="D104" s="133" t="s">
        <v>179</v>
      </c>
      <c r="E104" s="134" t="s">
        <v>217</v>
      </c>
      <c r="F104" s="135" t="s">
        <v>218</v>
      </c>
      <c r="G104" s="136" t="s">
        <v>192</v>
      </c>
      <c r="H104" s="137">
        <v>35.491</v>
      </c>
      <c r="I104" s="138"/>
      <c r="J104" s="139">
        <f>ROUND(I104*H104,2)</f>
        <v>0</v>
      </c>
      <c r="K104" s="135" t="s">
        <v>182</v>
      </c>
      <c r="L104" s="33"/>
      <c r="M104" s="140" t="s">
        <v>19</v>
      </c>
      <c r="N104" s="141" t="s">
        <v>45</v>
      </c>
      <c r="P104" s="142">
        <f>O104*H104</f>
        <v>0</v>
      </c>
      <c r="Q104" s="142">
        <v>0</v>
      </c>
      <c r="R104" s="142">
        <f>Q104*H104</f>
        <v>0</v>
      </c>
      <c r="S104" s="142">
        <v>0</v>
      </c>
      <c r="T104" s="143">
        <f>S104*H104</f>
        <v>0</v>
      </c>
      <c r="AR104" s="144" t="s">
        <v>183</v>
      </c>
      <c r="AT104" s="144" t="s">
        <v>179</v>
      </c>
      <c r="AU104" s="144" t="s">
        <v>83</v>
      </c>
      <c r="AY104" s="18" t="s">
        <v>177</v>
      </c>
      <c r="BE104" s="145">
        <f>IF(N104="základní",J104,0)</f>
        <v>0</v>
      </c>
      <c r="BF104" s="145">
        <f>IF(N104="snížená",J104,0)</f>
        <v>0</v>
      </c>
      <c r="BG104" s="145">
        <f>IF(N104="zákl. přenesená",J104,0)</f>
        <v>0</v>
      </c>
      <c r="BH104" s="145">
        <f>IF(N104="sníž. přenesená",J104,0)</f>
        <v>0</v>
      </c>
      <c r="BI104" s="145">
        <f>IF(N104="nulová",J104,0)</f>
        <v>0</v>
      </c>
      <c r="BJ104" s="18" t="s">
        <v>81</v>
      </c>
      <c r="BK104" s="145">
        <f>ROUND(I104*H104,2)</f>
        <v>0</v>
      </c>
      <c r="BL104" s="18" t="s">
        <v>183</v>
      </c>
      <c r="BM104" s="144" t="s">
        <v>2950</v>
      </c>
    </row>
    <row r="105" spans="2:65" s="1" customFormat="1" ht="10.199999999999999">
      <c r="B105" s="33"/>
      <c r="D105" s="146" t="s">
        <v>185</v>
      </c>
      <c r="F105" s="147" t="s">
        <v>220</v>
      </c>
      <c r="I105" s="148"/>
      <c r="L105" s="33"/>
      <c r="M105" s="149"/>
      <c r="T105" s="54"/>
      <c r="AT105" s="18" t="s">
        <v>185</v>
      </c>
      <c r="AU105" s="18" t="s">
        <v>83</v>
      </c>
    </row>
    <row r="106" spans="2:65" s="1" customFormat="1" ht="24.15" customHeight="1">
      <c r="B106" s="33"/>
      <c r="C106" s="133" t="s">
        <v>211</v>
      </c>
      <c r="D106" s="133" t="s">
        <v>179</v>
      </c>
      <c r="E106" s="134" t="s">
        <v>2951</v>
      </c>
      <c r="F106" s="135" t="s">
        <v>2952</v>
      </c>
      <c r="G106" s="136" t="s">
        <v>119</v>
      </c>
      <c r="H106" s="137">
        <v>78.8</v>
      </c>
      <c r="I106" s="138"/>
      <c r="J106" s="139">
        <f>ROUND(I106*H106,2)</f>
        <v>0</v>
      </c>
      <c r="K106" s="135" t="s">
        <v>182</v>
      </c>
      <c r="L106" s="33"/>
      <c r="M106" s="140" t="s">
        <v>19</v>
      </c>
      <c r="N106" s="141" t="s">
        <v>45</v>
      </c>
      <c r="P106" s="142">
        <f>O106*H106</f>
        <v>0</v>
      </c>
      <c r="Q106" s="142">
        <v>0</v>
      </c>
      <c r="R106" s="142">
        <f>Q106*H106</f>
        <v>0</v>
      </c>
      <c r="S106" s="142">
        <v>0</v>
      </c>
      <c r="T106" s="143">
        <f>S106*H106</f>
        <v>0</v>
      </c>
      <c r="AR106" s="144" t="s">
        <v>183</v>
      </c>
      <c r="AT106" s="144" t="s">
        <v>179</v>
      </c>
      <c r="AU106" s="144" t="s">
        <v>83</v>
      </c>
      <c r="AY106" s="18" t="s">
        <v>177</v>
      </c>
      <c r="BE106" s="145">
        <f>IF(N106="základní",J106,0)</f>
        <v>0</v>
      </c>
      <c r="BF106" s="145">
        <f>IF(N106="snížená",J106,0)</f>
        <v>0</v>
      </c>
      <c r="BG106" s="145">
        <f>IF(N106="zákl. přenesená",J106,0)</f>
        <v>0</v>
      </c>
      <c r="BH106" s="145">
        <f>IF(N106="sníž. přenesená",J106,0)</f>
        <v>0</v>
      </c>
      <c r="BI106" s="145">
        <f>IF(N106="nulová",J106,0)</f>
        <v>0</v>
      </c>
      <c r="BJ106" s="18" t="s">
        <v>81</v>
      </c>
      <c r="BK106" s="145">
        <f>ROUND(I106*H106,2)</f>
        <v>0</v>
      </c>
      <c r="BL106" s="18" t="s">
        <v>183</v>
      </c>
      <c r="BM106" s="144" t="s">
        <v>2953</v>
      </c>
    </row>
    <row r="107" spans="2:65" s="1" customFormat="1" ht="10.199999999999999">
      <c r="B107" s="33"/>
      <c r="D107" s="146" t="s">
        <v>185</v>
      </c>
      <c r="F107" s="147" t="s">
        <v>2954</v>
      </c>
      <c r="I107" s="148"/>
      <c r="L107" s="33"/>
      <c r="M107" s="149"/>
      <c r="T107" s="54"/>
      <c r="AT107" s="18" t="s">
        <v>185</v>
      </c>
      <c r="AU107" s="18" t="s">
        <v>83</v>
      </c>
    </row>
    <row r="108" spans="2:65" s="13" customFormat="1" ht="10.199999999999999">
      <c r="B108" s="157"/>
      <c r="D108" s="151" t="s">
        <v>187</v>
      </c>
      <c r="E108" s="158" t="s">
        <v>19</v>
      </c>
      <c r="F108" s="159" t="s">
        <v>2955</v>
      </c>
      <c r="H108" s="160">
        <v>75</v>
      </c>
      <c r="I108" s="161"/>
      <c r="L108" s="157"/>
      <c r="M108" s="162"/>
      <c r="T108" s="163"/>
      <c r="AT108" s="158" t="s">
        <v>187</v>
      </c>
      <c r="AU108" s="158" t="s">
        <v>83</v>
      </c>
      <c r="AV108" s="13" t="s">
        <v>83</v>
      </c>
      <c r="AW108" s="13" t="s">
        <v>34</v>
      </c>
      <c r="AX108" s="13" t="s">
        <v>74</v>
      </c>
      <c r="AY108" s="158" t="s">
        <v>177</v>
      </c>
    </row>
    <row r="109" spans="2:65" s="13" customFormat="1" ht="10.199999999999999">
      <c r="B109" s="157"/>
      <c r="D109" s="151" t="s">
        <v>187</v>
      </c>
      <c r="E109" s="158" t="s">
        <v>19</v>
      </c>
      <c r="F109" s="159" t="s">
        <v>2723</v>
      </c>
      <c r="H109" s="160">
        <v>3.8</v>
      </c>
      <c r="I109" s="161"/>
      <c r="L109" s="157"/>
      <c r="M109" s="162"/>
      <c r="T109" s="163"/>
      <c r="AT109" s="158" t="s">
        <v>187</v>
      </c>
      <c r="AU109" s="158" t="s">
        <v>83</v>
      </c>
      <c r="AV109" s="13" t="s">
        <v>83</v>
      </c>
      <c r="AW109" s="13" t="s">
        <v>34</v>
      </c>
      <c r="AX109" s="13" t="s">
        <v>74</v>
      </c>
      <c r="AY109" s="158" t="s">
        <v>177</v>
      </c>
    </row>
    <row r="110" spans="2:65" s="14" customFormat="1" ht="10.199999999999999">
      <c r="B110" s="164"/>
      <c r="D110" s="151" t="s">
        <v>187</v>
      </c>
      <c r="E110" s="165" t="s">
        <v>19</v>
      </c>
      <c r="F110" s="166" t="s">
        <v>224</v>
      </c>
      <c r="H110" s="167">
        <v>78.8</v>
      </c>
      <c r="I110" s="168"/>
      <c r="L110" s="164"/>
      <c r="M110" s="169"/>
      <c r="T110" s="170"/>
      <c r="AT110" s="165" t="s">
        <v>187</v>
      </c>
      <c r="AU110" s="165" t="s">
        <v>83</v>
      </c>
      <c r="AV110" s="14" t="s">
        <v>183</v>
      </c>
      <c r="AW110" s="14" t="s">
        <v>34</v>
      </c>
      <c r="AX110" s="14" t="s">
        <v>81</v>
      </c>
      <c r="AY110" s="165" t="s">
        <v>177</v>
      </c>
    </row>
    <row r="111" spans="2:65" s="1" customFormat="1" ht="16.5" customHeight="1">
      <c r="B111" s="33"/>
      <c r="C111" s="178" t="s">
        <v>216</v>
      </c>
      <c r="D111" s="178" t="s">
        <v>327</v>
      </c>
      <c r="E111" s="179" t="s">
        <v>2956</v>
      </c>
      <c r="F111" s="180" t="s">
        <v>2957</v>
      </c>
      <c r="G111" s="181" t="s">
        <v>1617</v>
      </c>
      <c r="H111" s="182">
        <v>1.5760000000000001</v>
      </c>
      <c r="I111" s="183"/>
      <c r="J111" s="184">
        <f>ROUND(I111*H111,2)</f>
        <v>0</v>
      </c>
      <c r="K111" s="180" t="s">
        <v>182</v>
      </c>
      <c r="L111" s="185"/>
      <c r="M111" s="186" t="s">
        <v>19</v>
      </c>
      <c r="N111" s="187" t="s">
        <v>45</v>
      </c>
      <c r="P111" s="142">
        <f>O111*H111</f>
        <v>0</v>
      </c>
      <c r="Q111" s="142">
        <v>1E-3</v>
      </c>
      <c r="R111" s="142">
        <f>Q111*H111</f>
        <v>1.5760000000000001E-3</v>
      </c>
      <c r="S111" s="142">
        <v>0</v>
      </c>
      <c r="T111" s="143">
        <f>S111*H111</f>
        <v>0</v>
      </c>
      <c r="AR111" s="144" t="s">
        <v>225</v>
      </c>
      <c r="AT111" s="144" t="s">
        <v>327</v>
      </c>
      <c r="AU111" s="144" t="s">
        <v>83</v>
      </c>
      <c r="AY111" s="18" t="s">
        <v>177</v>
      </c>
      <c r="BE111" s="145">
        <f>IF(N111="základní",J111,0)</f>
        <v>0</v>
      </c>
      <c r="BF111" s="145">
        <f>IF(N111="snížená",J111,0)</f>
        <v>0</v>
      </c>
      <c r="BG111" s="145">
        <f>IF(N111="zákl. přenesená",J111,0)</f>
        <v>0</v>
      </c>
      <c r="BH111" s="145">
        <f>IF(N111="sníž. přenesená",J111,0)</f>
        <v>0</v>
      </c>
      <c r="BI111" s="145">
        <f>IF(N111="nulová",J111,0)</f>
        <v>0</v>
      </c>
      <c r="BJ111" s="18" t="s">
        <v>81</v>
      </c>
      <c r="BK111" s="145">
        <f>ROUND(I111*H111,2)</f>
        <v>0</v>
      </c>
      <c r="BL111" s="18" t="s">
        <v>183</v>
      </c>
      <c r="BM111" s="144" t="s">
        <v>2958</v>
      </c>
    </row>
    <row r="112" spans="2:65" s="13" customFormat="1" ht="10.199999999999999">
      <c r="B112" s="157"/>
      <c r="D112" s="151" t="s">
        <v>187</v>
      </c>
      <c r="F112" s="159" t="s">
        <v>2959</v>
      </c>
      <c r="H112" s="160">
        <v>1.5760000000000001</v>
      </c>
      <c r="I112" s="161"/>
      <c r="L112" s="157"/>
      <c r="M112" s="162"/>
      <c r="T112" s="163"/>
      <c r="AT112" s="158" t="s">
        <v>187</v>
      </c>
      <c r="AU112" s="158" t="s">
        <v>83</v>
      </c>
      <c r="AV112" s="13" t="s">
        <v>83</v>
      </c>
      <c r="AW112" s="13" t="s">
        <v>4</v>
      </c>
      <c r="AX112" s="13" t="s">
        <v>81</v>
      </c>
      <c r="AY112" s="158" t="s">
        <v>177</v>
      </c>
    </row>
    <row r="113" spans="2:65" s="1" customFormat="1" ht="21.75" customHeight="1">
      <c r="B113" s="33"/>
      <c r="C113" s="133" t="s">
        <v>225</v>
      </c>
      <c r="D113" s="133" t="s">
        <v>179</v>
      </c>
      <c r="E113" s="134" t="s">
        <v>2960</v>
      </c>
      <c r="F113" s="135" t="s">
        <v>2961</v>
      </c>
      <c r="G113" s="136" t="s">
        <v>119</v>
      </c>
      <c r="H113" s="137">
        <v>78.8</v>
      </c>
      <c r="I113" s="138"/>
      <c r="J113" s="139">
        <f>ROUND(I113*H113,2)</f>
        <v>0</v>
      </c>
      <c r="K113" s="135" t="s">
        <v>182</v>
      </c>
      <c r="L113" s="33"/>
      <c r="M113" s="140" t="s">
        <v>19</v>
      </c>
      <c r="N113" s="141" t="s">
        <v>45</v>
      </c>
      <c r="P113" s="142">
        <f>O113*H113</f>
        <v>0</v>
      </c>
      <c r="Q113" s="142">
        <v>0</v>
      </c>
      <c r="R113" s="142">
        <f>Q113*H113</f>
        <v>0</v>
      </c>
      <c r="S113" s="142">
        <v>0</v>
      </c>
      <c r="T113" s="143">
        <f>S113*H113</f>
        <v>0</v>
      </c>
      <c r="AR113" s="144" t="s">
        <v>183</v>
      </c>
      <c r="AT113" s="144" t="s">
        <v>179</v>
      </c>
      <c r="AU113" s="144" t="s">
        <v>83</v>
      </c>
      <c r="AY113" s="18" t="s">
        <v>177</v>
      </c>
      <c r="BE113" s="145">
        <f>IF(N113="základní",J113,0)</f>
        <v>0</v>
      </c>
      <c r="BF113" s="145">
        <f>IF(N113="snížená",J113,0)</f>
        <v>0</v>
      </c>
      <c r="BG113" s="145">
        <f>IF(N113="zákl. přenesená",J113,0)</f>
        <v>0</v>
      </c>
      <c r="BH113" s="145">
        <f>IF(N113="sníž. přenesená",J113,0)</f>
        <v>0</v>
      </c>
      <c r="BI113" s="145">
        <f>IF(N113="nulová",J113,0)</f>
        <v>0</v>
      </c>
      <c r="BJ113" s="18" t="s">
        <v>81</v>
      </c>
      <c r="BK113" s="145">
        <f>ROUND(I113*H113,2)</f>
        <v>0</v>
      </c>
      <c r="BL113" s="18" t="s">
        <v>183</v>
      </c>
      <c r="BM113" s="144" t="s">
        <v>2962</v>
      </c>
    </row>
    <row r="114" spans="2:65" s="1" customFormat="1" ht="10.199999999999999">
      <c r="B114" s="33"/>
      <c r="D114" s="146" t="s">
        <v>185</v>
      </c>
      <c r="F114" s="147" t="s">
        <v>2963</v>
      </c>
      <c r="I114" s="148"/>
      <c r="L114" s="33"/>
      <c r="M114" s="149"/>
      <c r="T114" s="54"/>
      <c r="AT114" s="18" t="s">
        <v>185</v>
      </c>
      <c r="AU114" s="18" t="s">
        <v>83</v>
      </c>
    </row>
    <row r="115" spans="2:65" s="13" customFormat="1" ht="10.199999999999999">
      <c r="B115" s="157"/>
      <c r="D115" s="151" t="s">
        <v>187</v>
      </c>
      <c r="E115" s="158" t="s">
        <v>19</v>
      </c>
      <c r="F115" s="159" t="s">
        <v>2955</v>
      </c>
      <c r="H115" s="160">
        <v>75</v>
      </c>
      <c r="I115" s="161"/>
      <c r="L115" s="157"/>
      <c r="M115" s="162"/>
      <c r="T115" s="163"/>
      <c r="AT115" s="158" t="s">
        <v>187</v>
      </c>
      <c r="AU115" s="158" t="s">
        <v>83</v>
      </c>
      <c r="AV115" s="13" t="s">
        <v>83</v>
      </c>
      <c r="AW115" s="13" t="s">
        <v>34</v>
      </c>
      <c r="AX115" s="13" t="s">
        <v>74</v>
      </c>
      <c r="AY115" s="158" t="s">
        <v>177</v>
      </c>
    </row>
    <row r="116" spans="2:65" s="13" customFormat="1" ht="10.199999999999999">
      <c r="B116" s="157"/>
      <c r="D116" s="151" t="s">
        <v>187</v>
      </c>
      <c r="E116" s="158" t="s">
        <v>19</v>
      </c>
      <c r="F116" s="159" t="s">
        <v>2723</v>
      </c>
      <c r="H116" s="160">
        <v>3.8</v>
      </c>
      <c r="I116" s="161"/>
      <c r="L116" s="157"/>
      <c r="M116" s="162"/>
      <c r="T116" s="163"/>
      <c r="AT116" s="158" t="s">
        <v>187</v>
      </c>
      <c r="AU116" s="158" t="s">
        <v>83</v>
      </c>
      <c r="AV116" s="13" t="s">
        <v>83</v>
      </c>
      <c r="AW116" s="13" t="s">
        <v>34</v>
      </c>
      <c r="AX116" s="13" t="s">
        <v>74</v>
      </c>
      <c r="AY116" s="158" t="s">
        <v>177</v>
      </c>
    </row>
    <row r="117" spans="2:65" s="14" customFormat="1" ht="10.199999999999999">
      <c r="B117" s="164"/>
      <c r="D117" s="151" t="s">
        <v>187</v>
      </c>
      <c r="E117" s="165" t="s">
        <v>19</v>
      </c>
      <c r="F117" s="166" t="s">
        <v>224</v>
      </c>
      <c r="H117" s="167">
        <v>78.8</v>
      </c>
      <c r="I117" s="168"/>
      <c r="L117" s="164"/>
      <c r="M117" s="169"/>
      <c r="T117" s="170"/>
      <c r="AT117" s="165" t="s">
        <v>187</v>
      </c>
      <c r="AU117" s="165" t="s">
        <v>83</v>
      </c>
      <c r="AV117" s="14" t="s">
        <v>183</v>
      </c>
      <c r="AW117" s="14" t="s">
        <v>34</v>
      </c>
      <c r="AX117" s="14" t="s">
        <v>81</v>
      </c>
      <c r="AY117" s="165" t="s">
        <v>177</v>
      </c>
    </row>
    <row r="118" spans="2:65" s="1" customFormat="1" ht="16.5" customHeight="1">
      <c r="B118" s="33"/>
      <c r="C118" s="178" t="s">
        <v>232</v>
      </c>
      <c r="D118" s="178" t="s">
        <v>327</v>
      </c>
      <c r="E118" s="179" t="s">
        <v>2964</v>
      </c>
      <c r="F118" s="180" t="s">
        <v>2965</v>
      </c>
      <c r="G118" s="181" t="s">
        <v>192</v>
      </c>
      <c r="H118" s="182">
        <v>4.0190000000000001</v>
      </c>
      <c r="I118" s="183"/>
      <c r="J118" s="184">
        <f>ROUND(I118*H118,2)</f>
        <v>0</v>
      </c>
      <c r="K118" s="180" t="s">
        <v>182</v>
      </c>
      <c r="L118" s="185"/>
      <c r="M118" s="186" t="s">
        <v>19</v>
      </c>
      <c r="N118" s="187" t="s">
        <v>45</v>
      </c>
      <c r="P118" s="142">
        <f>O118*H118</f>
        <v>0</v>
      </c>
      <c r="Q118" s="142">
        <v>0.21</v>
      </c>
      <c r="R118" s="142">
        <f>Q118*H118</f>
        <v>0.84399000000000002</v>
      </c>
      <c r="S118" s="142">
        <v>0</v>
      </c>
      <c r="T118" s="143">
        <f>S118*H118</f>
        <v>0</v>
      </c>
      <c r="AR118" s="144" t="s">
        <v>225</v>
      </c>
      <c r="AT118" s="144" t="s">
        <v>327</v>
      </c>
      <c r="AU118" s="144" t="s">
        <v>83</v>
      </c>
      <c r="AY118" s="18" t="s">
        <v>177</v>
      </c>
      <c r="BE118" s="145">
        <f>IF(N118="základní",J118,0)</f>
        <v>0</v>
      </c>
      <c r="BF118" s="145">
        <f>IF(N118="snížená",J118,0)</f>
        <v>0</v>
      </c>
      <c r="BG118" s="145">
        <f>IF(N118="zákl. přenesená",J118,0)</f>
        <v>0</v>
      </c>
      <c r="BH118" s="145">
        <f>IF(N118="sníž. přenesená",J118,0)</f>
        <v>0</v>
      </c>
      <c r="BI118" s="145">
        <f>IF(N118="nulová",J118,0)</f>
        <v>0</v>
      </c>
      <c r="BJ118" s="18" t="s">
        <v>81</v>
      </c>
      <c r="BK118" s="145">
        <f>ROUND(I118*H118,2)</f>
        <v>0</v>
      </c>
      <c r="BL118" s="18" t="s">
        <v>183</v>
      </c>
      <c r="BM118" s="144" t="s">
        <v>2966</v>
      </c>
    </row>
    <row r="119" spans="2:65" s="13" customFormat="1" ht="10.199999999999999">
      <c r="B119" s="157"/>
      <c r="D119" s="151" t="s">
        <v>187</v>
      </c>
      <c r="F119" s="159" t="s">
        <v>2967</v>
      </c>
      <c r="H119" s="160">
        <v>4.0190000000000001</v>
      </c>
      <c r="I119" s="161"/>
      <c r="L119" s="157"/>
      <c r="M119" s="162"/>
      <c r="T119" s="163"/>
      <c r="AT119" s="158" t="s">
        <v>187</v>
      </c>
      <c r="AU119" s="158" t="s">
        <v>83</v>
      </c>
      <c r="AV119" s="13" t="s">
        <v>83</v>
      </c>
      <c r="AW119" s="13" t="s">
        <v>4</v>
      </c>
      <c r="AX119" s="13" t="s">
        <v>81</v>
      </c>
      <c r="AY119" s="158" t="s">
        <v>177</v>
      </c>
    </row>
    <row r="120" spans="2:65" s="1" customFormat="1" ht="21.75" customHeight="1">
      <c r="B120" s="33"/>
      <c r="C120" s="133" t="s">
        <v>240</v>
      </c>
      <c r="D120" s="133" t="s">
        <v>179</v>
      </c>
      <c r="E120" s="134" t="s">
        <v>2968</v>
      </c>
      <c r="F120" s="135" t="s">
        <v>2969</v>
      </c>
      <c r="G120" s="136" t="s">
        <v>383</v>
      </c>
      <c r="H120" s="137">
        <v>10</v>
      </c>
      <c r="I120" s="138"/>
      <c r="J120" s="139">
        <f>ROUND(I120*H120,2)</f>
        <v>0</v>
      </c>
      <c r="K120" s="135" t="s">
        <v>182</v>
      </c>
      <c r="L120" s="33"/>
      <c r="M120" s="140" t="s">
        <v>19</v>
      </c>
      <c r="N120" s="141" t="s">
        <v>45</v>
      </c>
      <c r="P120" s="142">
        <f>O120*H120</f>
        <v>0</v>
      </c>
      <c r="Q120" s="142">
        <v>0</v>
      </c>
      <c r="R120" s="142">
        <f>Q120*H120</f>
        <v>0</v>
      </c>
      <c r="S120" s="142">
        <v>0</v>
      </c>
      <c r="T120" s="143">
        <f>S120*H120</f>
        <v>0</v>
      </c>
      <c r="AR120" s="144" t="s">
        <v>183</v>
      </c>
      <c r="AT120" s="144" t="s">
        <v>179</v>
      </c>
      <c r="AU120" s="144" t="s">
        <v>83</v>
      </c>
      <c r="AY120" s="18" t="s">
        <v>177</v>
      </c>
      <c r="BE120" s="145">
        <f>IF(N120="základní",J120,0)</f>
        <v>0</v>
      </c>
      <c r="BF120" s="145">
        <f>IF(N120="snížená",J120,0)</f>
        <v>0</v>
      </c>
      <c r="BG120" s="145">
        <f>IF(N120="zákl. přenesená",J120,0)</f>
        <v>0</v>
      </c>
      <c r="BH120" s="145">
        <f>IF(N120="sníž. přenesená",J120,0)</f>
        <v>0</v>
      </c>
      <c r="BI120" s="145">
        <f>IF(N120="nulová",J120,0)</f>
        <v>0</v>
      </c>
      <c r="BJ120" s="18" t="s">
        <v>81</v>
      </c>
      <c r="BK120" s="145">
        <f>ROUND(I120*H120,2)</f>
        <v>0</v>
      </c>
      <c r="BL120" s="18" t="s">
        <v>183</v>
      </c>
      <c r="BM120" s="144" t="s">
        <v>2970</v>
      </c>
    </row>
    <row r="121" spans="2:65" s="1" customFormat="1" ht="10.199999999999999">
      <c r="B121" s="33"/>
      <c r="D121" s="146" t="s">
        <v>185</v>
      </c>
      <c r="F121" s="147" t="s">
        <v>2971</v>
      </c>
      <c r="I121" s="148"/>
      <c r="L121" s="33"/>
      <c r="M121" s="149"/>
      <c r="T121" s="54"/>
      <c r="AT121" s="18" t="s">
        <v>185</v>
      </c>
      <c r="AU121" s="18" t="s">
        <v>83</v>
      </c>
    </row>
    <row r="122" spans="2:65" s="1" customFormat="1" ht="24.15" customHeight="1">
      <c r="B122" s="33"/>
      <c r="C122" s="133" t="s">
        <v>245</v>
      </c>
      <c r="D122" s="133" t="s">
        <v>179</v>
      </c>
      <c r="E122" s="134" t="s">
        <v>2972</v>
      </c>
      <c r="F122" s="135" t="s">
        <v>2973</v>
      </c>
      <c r="G122" s="136" t="s">
        <v>383</v>
      </c>
      <c r="H122" s="137">
        <v>11</v>
      </c>
      <c r="I122" s="138"/>
      <c r="J122" s="139">
        <f>ROUND(I122*H122,2)</f>
        <v>0</v>
      </c>
      <c r="K122" s="135" t="s">
        <v>182</v>
      </c>
      <c r="L122" s="33"/>
      <c r="M122" s="140" t="s">
        <v>19</v>
      </c>
      <c r="N122" s="141" t="s">
        <v>45</v>
      </c>
      <c r="P122" s="142">
        <f>O122*H122</f>
        <v>0</v>
      </c>
      <c r="Q122" s="142">
        <v>0</v>
      </c>
      <c r="R122" s="142">
        <f>Q122*H122</f>
        <v>0</v>
      </c>
      <c r="S122" s="142">
        <v>0</v>
      </c>
      <c r="T122" s="143">
        <f>S122*H122</f>
        <v>0</v>
      </c>
      <c r="AR122" s="144" t="s">
        <v>183</v>
      </c>
      <c r="AT122" s="144" t="s">
        <v>179</v>
      </c>
      <c r="AU122" s="144" t="s">
        <v>83</v>
      </c>
      <c r="AY122" s="18" t="s">
        <v>177</v>
      </c>
      <c r="BE122" s="145">
        <f>IF(N122="základní",J122,0)</f>
        <v>0</v>
      </c>
      <c r="BF122" s="145">
        <f>IF(N122="snížená",J122,0)</f>
        <v>0</v>
      </c>
      <c r="BG122" s="145">
        <f>IF(N122="zákl. přenesená",J122,0)</f>
        <v>0</v>
      </c>
      <c r="BH122" s="145">
        <f>IF(N122="sníž. přenesená",J122,0)</f>
        <v>0</v>
      </c>
      <c r="BI122" s="145">
        <f>IF(N122="nulová",J122,0)</f>
        <v>0</v>
      </c>
      <c r="BJ122" s="18" t="s">
        <v>81</v>
      </c>
      <c r="BK122" s="145">
        <f>ROUND(I122*H122,2)</f>
        <v>0</v>
      </c>
      <c r="BL122" s="18" t="s">
        <v>183</v>
      </c>
      <c r="BM122" s="144" t="s">
        <v>2974</v>
      </c>
    </row>
    <row r="123" spans="2:65" s="1" customFormat="1" ht="10.199999999999999">
      <c r="B123" s="33"/>
      <c r="D123" s="146" t="s">
        <v>185</v>
      </c>
      <c r="F123" s="147" t="s">
        <v>2975</v>
      </c>
      <c r="I123" s="148"/>
      <c r="L123" s="33"/>
      <c r="M123" s="149"/>
      <c r="T123" s="54"/>
      <c r="AT123" s="18" t="s">
        <v>185</v>
      </c>
      <c r="AU123" s="18" t="s">
        <v>83</v>
      </c>
    </row>
    <row r="124" spans="2:65" s="1" customFormat="1" ht="16.5" customHeight="1">
      <c r="B124" s="33"/>
      <c r="C124" s="178" t="s">
        <v>8</v>
      </c>
      <c r="D124" s="178" t="s">
        <v>327</v>
      </c>
      <c r="E124" s="179" t="s">
        <v>2976</v>
      </c>
      <c r="F124" s="180" t="s">
        <v>2977</v>
      </c>
      <c r="G124" s="181" t="s">
        <v>383</v>
      </c>
      <c r="H124" s="182">
        <v>11</v>
      </c>
      <c r="I124" s="183"/>
      <c r="J124" s="184">
        <f>ROUND(I124*H124,2)</f>
        <v>0</v>
      </c>
      <c r="K124" s="180" t="s">
        <v>199</v>
      </c>
      <c r="L124" s="185"/>
      <c r="M124" s="186" t="s">
        <v>19</v>
      </c>
      <c r="N124" s="187" t="s">
        <v>45</v>
      </c>
      <c r="P124" s="142">
        <f>O124*H124</f>
        <v>0</v>
      </c>
      <c r="Q124" s="142">
        <v>1.4999999999999999E-2</v>
      </c>
      <c r="R124" s="142">
        <f>Q124*H124</f>
        <v>0.16499999999999998</v>
      </c>
      <c r="S124" s="142">
        <v>0</v>
      </c>
      <c r="T124" s="143">
        <f>S124*H124</f>
        <v>0</v>
      </c>
      <c r="AR124" s="144" t="s">
        <v>225</v>
      </c>
      <c r="AT124" s="144" t="s">
        <v>327</v>
      </c>
      <c r="AU124" s="144" t="s">
        <v>83</v>
      </c>
      <c r="AY124" s="18" t="s">
        <v>177</v>
      </c>
      <c r="BE124" s="145">
        <f>IF(N124="základní",J124,0)</f>
        <v>0</v>
      </c>
      <c r="BF124" s="145">
        <f>IF(N124="snížená",J124,0)</f>
        <v>0</v>
      </c>
      <c r="BG124" s="145">
        <f>IF(N124="zákl. přenesená",J124,0)</f>
        <v>0</v>
      </c>
      <c r="BH124" s="145">
        <f>IF(N124="sníž. přenesená",J124,0)</f>
        <v>0</v>
      </c>
      <c r="BI124" s="145">
        <f>IF(N124="nulová",J124,0)</f>
        <v>0</v>
      </c>
      <c r="BJ124" s="18" t="s">
        <v>81</v>
      </c>
      <c r="BK124" s="145">
        <f>ROUND(I124*H124,2)</f>
        <v>0</v>
      </c>
      <c r="BL124" s="18" t="s">
        <v>183</v>
      </c>
      <c r="BM124" s="144" t="s">
        <v>2978</v>
      </c>
    </row>
    <row r="125" spans="2:65" s="11" customFormat="1" ht="22.8" customHeight="1">
      <c r="B125" s="121"/>
      <c r="D125" s="122" t="s">
        <v>73</v>
      </c>
      <c r="E125" s="131" t="s">
        <v>206</v>
      </c>
      <c r="F125" s="131" t="s">
        <v>2833</v>
      </c>
      <c r="I125" s="124"/>
      <c r="J125" s="132">
        <f>BK125</f>
        <v>0</v>
      </c>
      <c r="L125" s="121"/>
      <c r="M125" s="126"/>
      <c r="P125" s="127">
        <f>SUM(P126:P150)</f>
        <v>0</v>
      </c>
      <c r="R125" s="127">
        <f>SUM(R126:R150)</f>
        <v>16.6463988</v>
      </c>
      <c r="T125" s="128">
        <f>SUM(T126:T150)</f>
        <v>0.16</v>
      </c>
      <c r="AR125" s="122" t="s">
        <v>81</v>
      </c>
      <c r="AT125" s="129" t="s">
        <v>73</v>
      </c>
      <c r="AU125" s="129" t="s">
        <v>81</v>
      </c>
      <c r="AY125" s="122" t="s">
        <v>177</v>
      </c>
      <c r="BK125" s="130">
        <f>SUM(BK126:BK150)</f>
        <v>0</v>
      </c>
    </row>
    <row r="126" spans="2:65" s="1" customFormat="1" ht="21.75" customHeight="1">
      <c r="B126" s="33"/>
      <c r="C126" s="133" t="s">
        <v>258</v>
      </c>
      <c r="D126" s="133" t="s">
        <v>179</v>
      </c>
      <c r="E126" s="134" t="s">
        <v>2834</v>
      </c>
      <c r="F126" s="135" t="s">
        <v>2835</v>
      </c>
      <c r="G126" s="136" t="s">
        <v>119</v>
      </c>
      <c r="H126" s="137">
        <v>79.67</v>
      </c>
      <c r="I126" s="138"/>
      <c r="J126" s="139">
        <f>ROUND(I126*H126,2)</f>
        <v>0</v>
      </c>
      <c r="K126" s="135" t="s">
        <v>182</v>
      </c>
      <c r="L126" s="33"/>
      <c r="M126" s="140" t="s">
        <v>19</v>
      </c>
      <c r="N126" s="141" t="s">
        <v>45</v>
      </c>
      <c r="P126" s="142">
        <f>O126*H126</f>
        <v>0</v>
      </c>
      <c r="Q126" s="142">
        <v>0</v>
      </c>
      <c r="R126" s="142">
        <f>Q126*H126</f>
        <v>0</v>
      </c>
      <c r="S126" s="142">
        <v>0</v>
      </c>
      <c r="T126" s="143">
        <f>S126*H126</f>
        <v>0</v>
      </c>
      <c r="AR126" s="144" t="s">
        <v>183</v>
      </c>
      <c r="AT126" s="144" t="s">
        <v>179</v>
      </c>
      <c r="AU126" s="144" t="s">
        <v>83</v>
      </c>
      <c r="AY126" s="18" t="s">
        <v>177</v>
      </c>
      <c r="BE126" s="145">
        <f>IF(N126="základní",J126,0)</f>
        <v>0</v>
      </c>
      <c r="BF126" s="145">
        <f>IF(N126="snížená",J126,0)</f>
        <v>0</v>
      </c>
      <c r="BG126" s="145">
        <f>IF(N126="zákl. přenesená",J126,0)</f>
        <v>0</v>
      </c>
      <c r="BH126" s="145">
        <f>IF(N126="sníž. přenesená",J126,0)</f>
        <v>0</v>
      </c>
      <c r="BI126" s="145">
        <f>IF(N126="nulová",J126,0)</f>
        <v>0</v>
      </c>
      <c r="BJ126" s="18" t="s">
        <v>81</v>
      </c>
      <c r="BK126" s="145">
        <f>ROUND(I126*H126,2)</f>
        <v>0</v>
      </c>
      <c r="BL126" s="18" t="s">
        <v>183</v>
      </c>
      <c r="BM126" s="144" t="s">
        <v>2979</v>
      </c>
    </row>
    <row r="127" spans="2:65" s="1" customFormat="1" ht="10.199999999999999">
      <c r="B127" s="33"/>
      <c r="D127" s="146" t="s">
        <v>185</v>
      </c>
      <c r="F127" s="147" t="s">
        <v>2837</v>
      </c>
      <c r="I127" s="148"/>
      <c r="L127" s="33"/>
      <c r="M127" s="149"/>
      <c r="T127" s="54"/>
      <c r="AT127" s="18" t="s">
        <v>185</v>
      </c>
      <c r="AU127" s="18" t="s">
        <v>83</v>
      </c>
    </row>
    <row r="128" spans="2:65" s="12" customFormat="1" ht="10.199999999999999">
      <c r="B128" s="150"/>
      <c r="D128" s="151" t="s">
        <v>187</v>
      </c>
      <c r="E128" s="152" t="s">
        <v>19</v>
      </c>
      <c r="F128" s="153" t="s">
        <v>2980</v>
      </c>
      <c r="H128" s="152" t="s">
        <v>19</v>
      </c>
      <c r="I128" s="154"/>
      <c r="L128" s="150"/>
      <c r="M128" s="155"/>
      <c r="T128" s="156"/>
      <c r="AT128" s="152" t="s">
        <v>187</v>
      </c>
      <c r="AU128" s="152" t="s">
        <v>83</v>
      </c>
      <c r="AV128" s="12" t="s">
        <v>81</v>
      </c>
      <c r="AW128" s="12" t="s">
        <v>34</v>
      </c>
      <c r="AX128" s="12" t="s">
        <v>74</v>
      </c>
      <c r="AY128" s="152" t="s">
        <v>177</v>
      </c>
    </row>
    <row r="129" spans="2:65" s="13" customFormat="1" ht="10.199999999999999">
      <c r="B129" s="157"/>
      <c r="D129" s="151" t="s">
        <v>187</v>
      </c>
      <c r="E129" s="158" t="s">
        <v>19</v>
      </c>
      <c r="F129" s="159" t="s">
        <v>2981</v>
      </c>
      <c r="H129" s="160">
        <v>6.54</v>
      </c>
      <c r="I129" s="161"/>
      <c r="L129" s="157"/>
      <c r="M129" s="162"/>
      <c r="T129" s="163"/>
      <c r="AT129" s="158" t="s">
        <v>187</v>
      </c>
      <c r="AU129" s="158" t="s">
        <v>83</v>
      </c>
      <c r="AV129" s="13" t="s">
        <v>83</v>
      </c>
      <c r="AW129" s="13" t="s">
        <v>34</v>
      </c>
      <c r="AX129" s="13" t="s">
        <v>74</v>
      </c>
      <c r="AY129" s="158" t="s">
        <v>177</v>
      </c>
    </row>
    <row r="130" spans="2:65" s="12" customFormat="1" ht="10.199999999999999">
      <c r="B130" s="150"/>
      <c r="D130" s="151" t="s">
        <v>187</v>
      </c>
      <c r="E130" s="152" t="s">
        <v>19</v>
      </c>
      <c r="F130" s="153" t="s">
        <v>2945</v>
      </c>
      <c r="H130" s="152" t="s">
        <v>19</v>
      </c>
      <c r="I130" s="154"/>
      <c r="L130" s="150"/>
      <c r="M130" s="155"/>
      <c r="T130" s="156"/>
      <c r="AT130" s="152" t="s">
        <v>187</v>
      </c>
      <c r="AU130" s="152" t="s">
        <v>83</v>
      </c>
      <c r="AV130" s="12" t="s">
        <v>81</v>
      </c>
      <c r="AW130" s="12" t="s">
        <v>34</v>
      </c>
      <c r="AX130" s="12" t="s">
        <v>74</v>
      </c>
      <c r="AY130" s="152" t="s">
        <v>177</v>
      </c>
    </row>
    <row r="131" spans="2:65" s="13" customFormat="1" ht="10.199999999999999">
      <c r="B131" s="157"/>
      <c r="D131" s="151" t="s">
        <v>187</v>
      </c>
      <c r="E131" s="158" t="s">
        <v>19</v>
      </c>
      <c r="F131" s="159" t="s">
        <v>2982</v>
      </c>
      <c r="H131" s="160">
        <v>73.13</v>
      </c>
      <c r="I131" s="161"/>
      <c r="L131" s="157"/>
      <c r="M131" s="162"/>
      <c r="T131" s="163"/>
      <c r="AT131" s="158" t="s">
        <v>187</v>
      </c>
      <c r="AU131" s="158" t="s">
        <v>83</v>
      </c>
      <c r="AV131" s="13" t="s">
        <v>83</v>
      </c>
      <c r="AW131" s="13" t="s">
        <v>34</v>
      </c>
      <c r="AX131" s="13" t="s">
        <v>74</v>
      </c>
      <c r="AY131" s="158" t="s">
        <v>177</v>
      </c>
    </row>
    <row r="132" spans="2:65" s="14" customFormat="1" ht="10.199999999999999">
      <c r="B132" s="164"/>
      <c r="D132" s="151" t="s">
        <v>187</v>
      </c>
      <c r="E132" s="165" t="s">
        <v>19</v>
      </c>
      <c r="F132" s="166" t="s">
        <v>224</v>
      </c>
      <c r="H132" s="167">
        <v>79.67</v>
      </c>
      <c r="I132" s="168"/>
      <c r="L132" s="164"/>
      <c r="M132" s="169"/>
      <c r="T132" s="170"/>
      <c r="AT132" s="165" t="s">
        <v>187</v>
      </c>
      <c r="AU132" s="165" t="s">
        <v>83</v>
      </c>
      <c r="AV132" s="14" t="s">
        <v>183</v>
      </c>
      <c r="AW132" s="14" t="s">
        <v>34</v>
      </c>
      <c r="AX132" s="14" t="s">
        <v>81</v>
      </c>
      <c r="AY132" s="165" t="s">
        <v>177</v>
      </c>
    </row>
    <row r="133" spans="2:65" s="1" customFormat="1" ht="21.75" customHeight="1">
      <c r="B133" s="33"/>
      <c r="C133" s="133" t="s">
        <v>265</v>
      </c>
      <c r="D133" s="133" t="s">
        <v>179</v>
      </c>
      <c r="E133" s="134" t="s">
        <v>2983</v>
      </c>
      <c r="F133" s="135" t="s">
        <v>2984</v>
      </c>
      <c r="G133" s="136" t="s">
        <v>119</v>
      </c>
      <c r="H133" s="137">
        <v>73.13</v>
      </c>
      <c r="I133" s="138"/>
      <c r="J133" s="139">
        <f>ROUND(I133*H133,2)</f>
        <v>0</v>
      </c>
      <c r="K133" s="135" t="s">
        <v>182</v>
      </c>
      <c r="L133" s="33"/>
      <c r="M133" s="140" t="s">
        <v>19</v>
      </c>
      <c r="N133" s="141" t="s">
        <v>45</v>
      </c>
      <c r="P133" s="142">
        <f>O133*H133</f>
        <v>0</v>
      </c>
      <c r="Q133" s="142">
        <v>0</v>
      </c>
      <c r="R133" s="142">
        <f>Q133*H133</f>
        <v>0</v>
      </c>
      <c r="S133" s="142">
        <v>0</v>
      </c>
      <c r="T133" s="143">
        <f>S133*H133</f>
        <v>0</v>
      </c>
      <c r="AR133" s="144" t="s">
        <v>183</v>
      </c>
      <c r="AT133" s="144" t="s">
        <v>179</v>
      </c>
      <c r="AU133" s="144" t="s">
        <v>83</v>
      </c>
      <c r="AY133" s="18" t="s">
        <v>177</v>
      </c>
      <c r="BE133" s="145">
        <f>IF(N133="základní",J133,0)</f>
        <v>0</v>
      </c>
      <c r="BF133" s="145">
        <f>IF(N133="snížená",J133,0)</f>
        <v>0</v>
      </c>
      <c r="BG133" s="145">
        <f>IF(N133="zákl. přenesená",J133,0)</f>
        <v>0</v>
      </c>
      <c r="BH133" s="145">
        <f>IF(N133="sníž. přenesená",J133,0)</f>
        <v>0</v>
      </c>
      <c r="BI133" s="145">
        <f>IF(N133="nulová",J133,0)</f>
        <v>0</v>
      </c>
      <c r="BJ133" s="18" t="s">
        <v>81</v>
      </c>
      <c r="BK133" s="145">
        <f>ROUND(I133*H133,2)</f>
        <v>0</v>
      </c>
      <c r="BL133" s="18" t="s">
        <v>183</v>
      </c>
      <c r="BM133" s="144" t="s">
        <v>2985</v>
      </c>
    </row>
    <row r="134" spans="2:65" s="1" customFormat="1" ht="10.199999999999999">
      <c r="B134" s="33"/>
      <c r="D134" s="146" t="s">
        <v>185</v>
      </c>
      <c r="F134" s="147" t="s">
        <v>2986</v>
      </c>
      <c r="I134" s="148"/>
      <c r="L134" s="33"/>
      <c r="M134" s="149"/>
      <c r="T134" s="54"/>
      <c r="AT134" s="18" t="s">
        <v>185</v>
      </c>
      <c r="AU134" s="18" t="s">
        <v>83</v>
      </c>
    </row>
    <row r="135" spans="2:65" s="12" customFormat="1" ht="10.199999999999999">
      <c r="B135" s="150"/>
      <c r="D135" s="151" t="s">
        <v>187</v>
      </c>
      <c r="E135" s="152" t="s">
        <v>19</v>
      </c>
      <c r="F135" s="153" t="s">
        <v>2945</v>
      </c>
      <c r="H135" s="152" t="s">
        <v>19</v>
      </c>
      <c r="I135" s="154"/>
      <c r="L135" s="150"/>
      <c r="M135" s="155"/>
      <c r="T135" s="156"/>
      <c r="AT135" s="152" t="s">
        <v>187</v>
      </c>
      <c r="AU135" s="152" t="s">
        <v>83</v>
      </c>
      <c r="AV135" s="12" t="s">
        <v>81</v>
      </c>
      <c r="AW135" s="12" t="s">
        <v>34</v>
      </c>
      <c r="AX135" s="12" t="s">
        <v>74</v>
      </c>
      <c r="AY135" s="152" t="s">
        <v>177</v>
      </c>
    </row>
    <row r="136" spans="2:65" s="13" customFormat="1" ht="10.199999999999999">
      <c r="B136" s="157"/>
      <c r="D136" s="151" t="s">
        <v>187</v>
      </c>
      <c r="E136" s="158" t="s">
        <v>19</v>
      </c>
      <c r="F136" s="159" t="s">
        <v>2982</v>
      </c>
      <c r="H136" s="160">
        <v>73.13</v>
      </c>
      <c r="I136" s="161"/>
      <c r="L136" s="157"/>
      <c r="M136" s="162"/>
      <c r="T136" s="163"/>
      <c r="AT136" s="158" t="s">
        <v>187</v>
      </c>
      <c r="AU136" s="158" t="s">
        <v>83</v>
      </c>
      <c r="AV136" s="13" t="s">
        <v>83</v>
      </c>
      <c r="AW136" s="13" t="s">
        <v>34</v>
      </c>
      <c r="AX136" s="13" t="s">
        <v>81</v>
      </c>
      <c r="AY136" s="158" t="s">
        <v>177</v>
      </c>
    </row>
    <row r="137" spans="2:65" s="1" customFormat="1" ht="37.799999999999997" customHeight="1">
      <c r="B137" s="33"/>
      <c r="C137" s="133" t="s">
        <v>271</v>
      </c>
      <c r="D137" s="133" t="s">
        <v>179</v>
      </c>
      <c r="E137" s="134" t="s">
        <v>2840</v>
      </c>
      <c r="F137" s="135" t="s">
        <v>2841</v>
      </c>
      <c r="G137" s="136" t="s">
        <v>119</v>
      </c>
      <c r="H137" s="137">
        <v>6.54</v>
      </c>
      <c r="I137" s="138"/>
      <c r="J137" s="139">
        <f>ROUND(I137*H137,2)</f>
        <v>0</v>
      </c>
      <c r="K137" s="135" t="s">
        <v>182</v>
      </c>
      <c r="L137" s="33"/>
      <c r="M137" s="140" t="s">
        <v>19</v>
      </c>
      <c r="N137" s="141" t="s">
        <v>45</v>
      </c>
      <c r="P137" s="142">
        <f>O137*H137</f>
        <v>0</v>
      </c>
      <c r="Q137" s="142">
        <v>8.9219999999999994E-2</v>
      </c>
      <c r="R137" s="142">
        <f>Q137*H137</f>
        <v>0.58349879999999998</v>
      </c>
      <c r="S137" s="142">
        <v>0</v>
      </c>
      <c r="T137" s="143">
        <f>S137*H137</f>
        <v>0</v>
      </c>
      <c r="AR137" s="144" t="s">
        <v>183</v>
      </c>
      <c r="AT137" s="144" t="s">
        <v>179</v>
      </c>
      <c r="AU137" s="144" t="s">
        <v>83</v>
      </c>
      <c r="AY137" s="18" t="s">
        <v>177</v>
      </c>
      <c r="BE137" s="145">
        <f>IF(N137="základní",J137,0)</f>
        <v>0</v>
      </c>
      <c r="BF137" s="145">
        <f>IF(N137="snížená",J137,0)</f>
        <v>0</v>
      </c>
      <c r="BG137" s="145">
        <f>IF(N137="zákl. přenesená",J137,0)</f>
        <v>0</v>
      </c>
      <c r="BH137" s="145">
        <f>IF(N137="sníž. přenesená",J137,0)</f>
        <v>0</v>
      </c>
      <c r="BI137" s="145">
        <f>IF(N137="nulová",J137,0)</f>
        <v>0</v>
      </c>
      <c r="BJ137" s="18" t="s">
        <v>81</v>
      </c>
      <c r="BK137" s="145">
        <f>ROUND(I137*H137,2)</f>
        <v>0</v>
      </c>
      <c r="BL137" s="18" t="s">
        <v>183</v>
      </c>
      <c r="BM137" s="144" t="s">
        <v>2987</v>
      </c>
    </row>
    <row r="138" spans="2:65" s="1" customFormat="1" ht="10.199999999999999">
      <c r="B138" s="33"/>
      <c r="D138" s="146" t="s">
        <v>185</v>
      </c>
      <c r="F138" s="147" t="s">
        <v>2843</v>
      </c>
      <c r="I138" s="148"/>
      <c r="L138" s="33"/>
      <c r="M138" s="149"/>
      <c r="T138" s="54"/>
      <c r="AT138" s="18" t="s">
        <v>185</v>
      </c>
      <c r="AU138" s="18" t="s">
        <v>83</v>
      </c>
    </row>
    <row r="139" spans="2:65" s="12" customFormat="1" ht="10.199999999999999">
      <c r="B139" s="150"/>
      <c r="D139" s="151" t="s">
        <v>187</v>
      </c>
      <c r="E139" s="152" t="s">
        <v>19</v>
      </c>
      <c r="F139" s="153" t="s">
        <v>2980</v>
      </c>
      <c r="H139" s="152" t="s">
        <v>19</v>
      </c>
      <c r="I139" s="154"/>
      <c r="L139" s="150"/>
      <c r="M139" s="155"/>
      <c r="T139" s="156"/>
      <c r="AT139" s="152" t="s">
        <v>187</v>
      </c>
      <c r="AU139" s="152" t="s">
        <v>83</v>
      </c>
      <c r="AV139" s="12" t="s">
        <v>81</v>
      </c>
      <c r="AW139" s="12" t="s">
        <v>34</v>
      </c>
      <c r="AX139" s="12" t="s">
        <v>74</v>
      </c>
      <c r="AY139" s="152" t="s">
        <v>177</v>
      </c>
    </row>
    <row r="140" spans="2:65" s="13" customFormat="1" ht="10.199999999999999">
      <c r="B140" s="157"/>
      <c r="D140" s="151" t="s">
        <v>187</v>
      </c>
      <c r="E140" s="158" t="s">
        <v>19</v>
      </c>
      <c r="F140" s="159" t="s">
        <v>2981</v>
      </c>
      <c r="H140" s="160">
        <v>6.54</v>
      </c>
      <c r="I140" s="161"/>
      <c r="L140" s="157"/>
      <c r="M140" s="162"/>
      <c r="T140" s="163"/>
      <c r="AT140" s="158" t="s">
        <v>187</v>
      </c>
      <c r="AU140" s="158" t="s">
        <v>83</v>
      </c>
      <c r="AV140" s="13" t="s">
        <v>83</v>
      </c>
      <c r="AW140" s="13" t="s">
        <v>34</v>
      </c>
      <c r="AX140" s="13" t="s">
        <v>81</v>
      </c>
      <c r="AY140" s="158" t="s">
        <v>177</v>
      </c>
    </row>
    <row r="141" spans="2:65" s="1" customFormat="1" ht="16.5" customHeight="1">
      <c r="B141" s="33"/>
      <c r="C141" s="178" t="s">
        <v>276</v>
      </c>
      <c r="D141" s="178" t="s">
        <v>327</v>
      </c>
      <c r="E141" s="179" t="s">
        <v>2844</v>
      </c>
      <c r="F141" s="180" t="s">
        <v>2845</v>
      </c>
      <c r="G141" s="181" t="s">
        <v>119</v>
      </c>
      <c r="H141" s="182">
        <v>6.7359999999999998</v>
      </c>
      <c r="I141" s="183"/>
      <c r="J141" s="184">
        <f>ROUND(I141*H141,2)</f>
        <v>0</v>
      </c>
      <c r="K141" s="180" t="s">
        <v>182</v>
      </c>
      <c r="L141" s="185"/>
      <c r="M141" s="186" t="s">
        <v>19</v>
      </c>
      <c r="N141" s="187" t="s">
        <v>45</v>
      </c>
      <c r="P141" s="142">
        <f>O141*H141</f>
        <v>0</v>
      </c>
      <c r="Q141" s="142">
        <v>0.113</v>
      </c>
      <c r="R141" s="142">
        <f>Q141*H141</f>
        <v>0.76116799999999996</v>
      </c>
      <c r="S141" s="142">
        <v>0</v>
      </c>
      <c r="T141" s="143">
        <f>S141*H141</f>
        <v>0</v>
      </c>
      <c r="AR141" s="144" t="s">
        <v>225</v>
      </c>
      <c r="AT141" s="144" t="s">
        <v>327</v>
      </c>
      <c r="AU141" s="144" t="s">
        <v>83</v>
      </c>
      <c r="AY141" s="18" t="s">
        <v>177</v>
      </c>
      <c r="BE141" s="145">
        <f>IF(N141="základní",J141,0)</f>
        <v>0</v>
      </c>
      <c r="BF141" s="145">
        <f>IF(N141="snížená",J141,0)</f>
        <v>0</v>
      </c>
      <c r="BG141" s="145">
        <f>IF(N141="zákl. přenesená",J141,0)</f>
        <v>0</v>
      </c>
      <c r="BH141" s="145">
        <f>IF(N141="sníž. přenesená",J141,0)</f>
        <v>0</v>
      </c>
      <c r="BI141" s="145">
        <f>IF(N141="nulová",J141,0)</f>
        <v>0</v>
      </c>
      <c r="BJ141" s="18" t="s">
        <v>81</v>
      </c>
      <c r="BK141" s="145">
        <f>ROUND(I141*H141,2)</f>
        <v>0</v>
      </c>
      <c r="BL141" s="18" t="s">
        <v>183</v>
      </c>
      <c r="BM141" s="144" t="s">
        <v>2988</v>
      </c>
    </row>
    <row r="142" spans="2:65" s="13" customFormat="1" ht="10.199999999999999">
      <c r="B142" s="157"/>
      <c r="D142" s="151" t="s">
        <v>187</v>
      </c>
      <c r="F142" s="159" t="s">
        <v>2989</v>
      </c>
      <c r="H142" s="160">
        <v>6.7359999999999998</v>
      </c>
      <c r="I142" s="161"/>
      <c r="L142" s="157"/>
      <c r="M142" s="162"/>
      <c r="T142" s="163"/>
      <c r="AT142" s="158" t="s">
        <v>187</v>
      </c>
      <c r="AU142" s="158" t="s">
        <v>83</v>
      </c>
      <c r="AV142" s="13" t="s">
        <v>83</v>
      </c>
      <c r="AW142" s="13" t="s">
        <v>4</v>
      </c>
      <c r="AX142" s="13" t="s">
        <v>81</v>
      </c>
      <c r="AY142" s="158" t="s">
        <v>177</v>
      </c>
    </row>
    <row r="143" spans="2:65" s="1" customFormat="1" ht="37.799999999999997" customHeight="1">
      <c r="B143" s="33"/>
      <c r="C143" s="133" t="s">
        <v>283</v>
      </c>
      <c r="D143" s="133" t="s">
        <v>179</v>
      </c>
      <c r="E143" s="134" t="s">
        <v>2990</v>
      </c>
      <c r="F143" s="135" t="s">
        <v>2991</v>
      </c>
      <c r="G143" s="136" t="s">
        <v>119</v>
      </c>
      <c r="H143" s="137">
        <v>73.13</v>
      </c>
      <c r="I143" s="138"/>
      <c r="J143" s="139">
        <f>ROUND(I143*H143,2)</f>
        <v>0</v>
      </c>
      <c r="K143" s="135" t="s">
        <v>182</v>
      </c>
      <c r="L143" s="33"/>
      <c r="M143" s="140" t="s">
        <v>19</v>
      </c>
      <c r="N143" s="141" t="s">
        <v>45</v>
      </c>
      <c r="P143" s="142">
        <f>O143*H143</f>
        <v>0</v>
      </c>
      <c r="Q143" s="142">
        <v>9.8000000000000004E-2</v>
      </c>
      <c r="R143" s="142">
        <f>Q143*H143</f>
        <v>7.1667399999999999</v>
      </c>
      <c r="S143" s="142">
        <v>0</v>
      </c>
      <c r="T143" s="143">
        <f>S143*H143</f>
        <v>0</v>
      </c>
      <c r="AR143" s="144" t="s">
        <v>183</v>
      </c>
      <c r="AT143" s="144" t="s">
        <v>179</v>
      </c>
      <c r="AU143" s="144" t="s">
        <v>83</v>
      </c>
      <c r="AY143" s="18" t="s">
        <v>177</v>
      </c>
      <c r="BE143" s="145">
        <f>IF(N143="základní",J143,0)</f>
        <v>0</v>
      </c>
      <c r="BF143" s="145">
        <f>IF(N143="snížená",J143,0)</f>
        <v>0</v>
      </c>
      <c r="BG143" s="145">
        <f>IF(N143="zákl. přenesená",J143,0)</f>
        <v>0</v>
      </c>
      <c r="BH143" s="145">
        <f>IF(N143="sníž. přenesená",J143,0)</f>
        <v>0</v>
      </c>
      <c r="BI143" s="145">
        <f>IF(N143="nulová",J143,0)</f>
        <v>0</v>
      </c>
      <c r="BJ143" s="18" t="s">
        <v>81</v>
      </c>
      <c r="BK143" s="145">
        <f>ROUND(I143*H143,2)</f>
        <v>0</v>
      </c>
      <c r="BL143" s="18" t="s">
        <v>183</v>
      </c>
      <c r="BM143" s="144" t="s">
        <v>2992</v>
      </c>
    </row>
    <row r="144" spans="2:65" s="1" customFormat="1" ht="10.199999999999999">
      <c r="B144" s="33"/>
      <c r="D144" s="146" t="s">
        <v>185</v>
      </c>
      <c r="F144" s="147" t="s">
        <v>2993</v>
      </c>
      <c r="I144" s="148"/>
      <c r="L144" s="33"/>
      <c r="M144" s="149"/>
      <c r="T144" s="54"/>
      <c r="AT144" s="18" t="s">
        <v>185</v>
      </c>
      <c r="AU144" s="18" t="s">
        <v>83</v>
      </c>
    </row>
    <row r="145" spans="2:65" s="12" customFormat="1" ht="10.199999999999999">
      <c r="B145" s="150"/>
      <c r="D145" s="151" t="s">
        <v>187</v>
      </c>
      <c r="E145" s="152" t="s">
        <v>19</v>
      </c>
      <c r="F145" s="153" t="s">
        <v>2945</v>
      </c>
      <c r="H145" s="152" t="s">
        <v>19</v>
      </c>
      <c r="I145" s="154"/>
      <c r="L145" s="150"/>
      <c r="M145" s="155"/>
      <c r="T145" s="156"/>
      <c r="AT145" s="152" t="s">
        <v>187</v>
      </c>
      <c r="AU145" s="152" t="s">
        <v>83</v>
      </c>
      <c r="AV145" s="12" t="s">
        <v>81</v>
      </c>
      <c r="AW145" s="12" t="s">
        <v>34</v>
      </c>
      <c r="AX145" s="12" t="s">
        <v>74</v>
      </c>
      <c r="AY145" s="152" t="s">
        <v>177</v>
      </c>
    </row>
    <row r="146" spans="2:65" s="13" customFormat="1" ht="10.199999999999999">
      <c r="B146" s="157"/>
      <c r="D146" s="151" t="s">
        <v>187</v>
      </c>
      <c r="E146" s="158" t="s">
        <v>19</v>
      </c>
      <c r="F146" s="159" t="s">
        <v>2982</v>
      </c>
      <c r="H146" s="160">
        <v>73.13</v>
      </c>
      <c r="I146" s="161"/>
      <c r="L146" s="157"/>
      <c r="M146" s="162"/>
      <c r="T146" s="163"/>
      <c r="AT146" s="158" t="s">
        <v>187</v>
      </c>
      <c r="AU146" s="158" t="s">
        <v>83</v>
      </c>
      <c r="AV146" s="13" t="s">
        <v>83</v>
      </c>
      <c r="AW146" s="13" t="s">
        <v>34</v>
      </c>
      <c r="AX146" s="13" t="s">
        <v>81</v>
      </c>
      <c r="AY146" s="158" t="s">
        <v>177</v>
      </c>
    </row>
    <row r="147" spans="2:65" s="1" customFormat="1" ht="16.5" customHeight="1">
      <c r="B147" s="33"/>
      <c r="C147" s="178" t="s">
        <v>291</v>
      </c>
      <c r="D147" s="178" t="s">
        <v>327</v>
      </c>
      <c r="E147" s="179" t="s">
        <v>2994</v>
      </c>
      <c r="F147" s="180" t="s">
        <v>2995</v>
      </c>
      <c r="G147" s="181" t="s">
        <v>119</v>
      </c>
      <c r="H147" s="182">
        <v>75.323999999999998</v>
      </c>
      <c r="I147" s="183"/>
      <c r="J147" s="184">
        <f>ROUND(I147*H147,2)</f>
        <v>0</v>
      </c>
      <c r="K147" s="180" t="s">
        <v>182</v>
      </c>
      <c r="L147" s="185"/>
      <c r="M147" s="186" t="s">
        <v>19</v>
      </c>
      <c r="N147" s="187" t="s">
        <v>45</v>
      </c>
      <c r="P147" s="142">
        <f>O147*H147</f>
        <v>0</v>
      </c>
      <c r="Q147" s="142">
        <v>0.108</v>
      </c>
      <c r="R147" s="142">
        <f>Q147*H147</f>
        <v>8.1349920000000004</v>
      </c>
      <c r="S147" s="142">
        <v>0</v>
      </c>
      <c r="T147" s="143">
        <f>S147*H147</f>
        <v>0</v>
      </c>
      <c r="AR147" s="144" t="s">
        <v>225</v>
      </c>
      <c r="AT147" s="144" t="s">
        <v>327</v>
      </c>
      <c r="AU147" s="144" t="s">
        <v>83</v>
      </c>
      <c r="AY147" s="18" t="s">
        <v>177</v>
      </c>
      <c r="BE147" s="145">
        <f>IF(N147="základní",J147,0)</f>
        <v>0</v>
      </c>
      <c r="BF147" s="145">
        <f>IF(N147="snížená",J147,0)</f>
        <v>0</v>
      </c>
      <c r="BG147" s="145">
        <f>IF(N147="zákl. přenesená",J147,0)</f>
        <v>0</v>
      </c>
      <c r="BH147" s="145">
        <f>IF(N147="sníž. přenesená",J147,0)</f>
        <v>0</v>
      </c>
      <c r="BI147" s="145">
        <f>IF(N147="nulová",J147,0)</f>
        <v>0</v>
      </c>
      <c r="BJ147" s="18" t="s">
        <v>81</v>
      </c>
      <c r="BK147" s="145">
        <f>ROUND(I147*H147,2)</f>
        <v>0</v>
      </c>
      <c r="BL147" s="18" t="s">
        <v>183</v>
      </c>
      <c r="BM147" s="144" t="s">
        <v>2996</v>
      </c>
    </row>
    <row r="148" spans="2:65" s="13" customFormat="1" ht="10.199999999999999">
      <c r="B148" s="157"/>
      <c r="D148" s="151" t="s">
        <v>187</v>
      </c>
      <c r="F148" s="159" t="s">
        <v>2997</v>
      </c>
      <c r="H148" s="160">
        <v>75.323999999999998</v>
      </c>
      <c r="I148" s="161"/>
      <c r="L148" s="157"/>
      <c r="M148" s="162"/>
      <c r="T148" s="163"/>
      <c r="AT148" s="158" t="s">
        <v>187</v>
      </c>
      <c r="AU148" s="158" t="s">
        <v>83</v>
      </c>
      <c r="AV148" s="13" t="s">
        <v>83</v>
      </c>
      <c r="AW148" s="13" t="s">
        <v>4</v>
      </c>
      <c r="AX148" s="13" t="s">
        <v>81</v>
      </c>
      <c r="AY148" s="158" t="s">
        <v>177</v>
      </c>
    </row>
    <row r="149" spans="2:65" s="1" customFormat="1" ht="16.5" customHeight="1">
      <c r="B149" s="33"/>
      <c r="C149" s="133" t="s">
        <v>298</v>
      </c>
      <c r="D149" s="133" t="s">
        <v>179</v>
      </c>
      <c r="E149" s="134" t="s">
        <v>2998</v>
      </c>
      <c r="F149" s="135" t="s">
        <v>2999</v>
      </c>
      <c r="G149" s="136" t="s">
        <v>347</v>
      </c>
      <c r="H149" s="137">
        <v>6</v>
      </c>
      <c r="I149" s="138"/>
      <c r="J149" s="139">
        <f>ROUND(I149*H149,2)</f>
        <v>0</v>
      </c>
      <c r="K149" s="135" t="s">
        <v>199</v>
      </c>
      <c r="L149" s="33"/>
      <c r="M149" s="140" t="s">
        <v>19</v>
      </c>
      <c r="N149" s="141" t="s">
        <v>45</v>
      </c>
      <c r="P149" s="142">
        <f>O149*H149</f>
        <v>0</v>
      </c>
      <c r="Q149" s="142">
        <v>0</v>
      </c>
      <c r="R149" s="142">
        <f>Q149*H149</f>
        <v>0</v>
      </c>
      <c r="S149" s="142">
        <v>0.01</v>
      </c>
      <c r="T149" s="143">
        <f>S149*H149</f>
        <v>0.06</v>
      </c>
      <c r="AR149" s="144" t="s">
        <v>183</v>
      </c>
      <c r="AT149" s="144" t="s">
        <v>179</v>
      </c>
      <c r="AU149" s="144" t="s">
        <v>83</v>
      </c>
      <c r="AY149" s="18" t="s">
        <v>177</v>
      </c>
      <c r="BE149" s="145">
        <f>IF(N149="základní",J149,0)</f>
        <v>0</v>
      </c>
      <c r="BF149" s="145">
        <f>IF(N149="snížená",J149,0)</f>
        <v>0</v>
      </c>
      <c r="BG149" s="145">
        <f>IF(N149="zákl. přenesená",J149,0)</f>
        <v>0</v>
      </c>
      <c r="BH149" s="145">
        <f>IF(N149="sníž. přenesená",J149,0)</f>
        <v>0</v>
      </c>
      <c r="BI149" s="145">
        <f>IF(N149="nulová",J149,0)</f>
        <v>0</v>
      </c>
      <c r="BJ149" s="18" t="s">
        <v>81</v>
      </c>
      <c r="BK149" s="145">
        <f>ROUND(I149*H149,2)</f>
        <v>0</v>
      </c>
      <c r="BL149" s="18" t="s">
        <v>183</v>
      </c>
      <c r="BM149" s="144" t="s">
        <v>3000</v>
      </c>
    </row>
    <row r="150" spans="2:65" s="1" customFormat="1" ht="16.5" customHeight="1">
      <c r="B150" s="33"/>
      <c r="C150" s="133" t="s">
        <v>305</v>
      </c>
      <c r="D150" s="133" t="s">
        <v>179</v>
      </c>
      <c r="E150" s="134" t="s">
        <v>3001</v>
      </c>
      <c r="F150" s="135" t="s">
        <v>3002</v>
      </c>
      <c r="G150" s="136" t="s">
        <v>243</v>
      </c>
      <c r="H150" s="137">
        <v>10</v>
      </c>
      <c r="I150" s="138"/>
      <c r="J150" s="139">
        <f>ROUND(I150*H150,2)</f>
        <v>0</v>
      </c>
      <c r="K150" s="135" t="s">
        <v>199</v>
      </c>
      <c r="L150" s="33"/>
      <c r="M150" s="140" t="s">
        <v>19</v>
      </c>
      <c r="N150" s="141" t="s">
        <v>45</v>
      </c>
      <c r="P150" s="142">
        <f>O150*H150</f>
        <v>0</v>
      </c>
      <c r="Q150" s="142">
        <v>0</v>
      </c>
      <c r="R150" s="142">
        <f>Q150*H150</f>
        <v>0</v>
      </c>
      <c r="S150" s="142">
        <v>0.01</v>
      </c>
      <c r="T150" s="143">
        <f>S150*H150</f>
        <v>0.1</v>
      </c>
      <c r="AR150" s="144" t="s">
        <v>183</v>
      </c>
      <c r="AT150" s="144" t="s">
        <v>179</v>
      </c>
      <c r="AU150" s="144" t="s">
        <v>83</v>
      </c>
      <c r="AY150" s="18" t="s">
        <v>177</v>
      </c>
      <c r="BE150" s="145">
        <f>IF(N150="základní",J150,0)</f>
        <v>0</v>
      </c>
      <c r="BF150" s="145">
        <f>IF(N150="snížená",J150,0)</f>
        <v>0</v>
      </c>
      <c r="BG150" s="145">
        <f>IF(N150="zákl. přenesená",J150,0)</f>
        <v>0</v>
      </c>
      <c r="BH150" s="145">
        <f>IF(N150="sníž. přenesená",J150,0)</f>
        <v>0</v>
      </c>
      <c r="BI150" s="145">
        <f>IF(N150="nulová",J150,0)</f>
        <v>0</v>
      </c>
      <c r="BJ150" s="18" t="s">
        <v>81</v>
      </c>
      <c r="BK150" s="145">
        <f>ROUND(I150*H150,2)</f>
        <v>0</v>
      </c>
      <c r="BL150" s="18" t="s">
        <v>183</v>
      </c>
      <c r="BM150" s="144" t="s">
        <v>3003</v>
      </c>
    </row>
    <row r="151" spans="2:65" s="11" customFormat="1" ht="22.8" customHeight="1">
      <c r="B151" s="121"/>
      <c r="D151" s="122" t="s">
        <v>73</v>
      </c>
      <c r="E151" s="131" t="s">
        <v>232</v>
      </c>
      <c r="F151" s="131" t="s">
        <v>365</v>
      </c>
      <c r="I151" s="124"/>
      <c r="J151" s="132">
        <f>BK151</f>
        <v>0</v>
      </c>
      <c r="L151" s="121"/>
      <c r="M151" s="126"/>
      <c r="P151" s="127">
        <f>SUM(P152:P182)</f>
        <v>0</v>
      </c>
      <c r="R151" s="127">
        <f>SUM(R152:R182)</f>
        <v>12.579994300000003</v>
      </c>
      <c r="T151" s="128">
        <f>SUM(T152:T182)</f>
        <v>0</v>
      </c>
      <c r="AR151" s="122" t="s">
        <v>81</v>
      </c>
      <c r="AT151" s="129" t="s">
        <v>73</v>
      </c>
      <c r="AU151" s="129" t="s">
        <v>81</v>
      </c>
      <c r="AY151" s="122" t="s">
        <v>177</v>
      </c>
      <c r="BK151" s="130">
        <f>SUM(BK152:BK182)</f>
        <v>0</v>
      </c>
    </row>
    <row r="152" spans="2:65" s="1" customFormat="1" ht="16.5" customHeight="1">
      <c r="B152" s="33"/>
      <c r="C152" s="133" t="s">
        <v>7</v>
      </c>
      <c r="D152" s="133" t="s">
        <v>179</v>
      </c>
      <c r="E152" s="134" t="s">
        <v>3004</v>
      </c>
      <c r="F152" s="135" t="s">
        <v>3005</v>
      </c>
      <c r="G152" s="136" t="s">
        <v>383</v>
      </c>
      <c r="H152" s="137">
        <v>2</v>
      </c>
      <c r="I152" s="138"/>
      <c r="J152" s="139">
        <f>ROUND(I152*H152,2)</f>
        <v>0</v>
      </c>
      <c r="K152" s="135" t="s">
        <v>182</v>
      </c>
      <c r="L152" s="33"/>
      <c r="M152" s="140" t="s">
        <v>19</v>
      </c>
      <c r="N152" s="141" t="s">
        <v>45</v>
      </c>
      <c r="P152" s="142">
        <f>O152*H152</f>
        <v>0</v>
      </c>
      <c r="Q152" s="142">
        <v>6.9999999999999999E-4</v>
      </c>
      <c r="R152" s="142">
        <f>Q152*H152</f>
        <v>1.4E-3</v>
      </c>
      <c r="S152" s="142">
        <v>0</v>
      </c>
      <c r="T152" s="143">
        <f>S152*H152</f>
        <v>0</v>
      </c>
      <c r="AR152" s="144" t="s">
        <v>183</v>
      </c>
      <c r="AT152" s="144" t="s">
        <v>179</v>
      </c>
      <c r="AU152" s="144" t="s">
        <v>83</v>
      </c>
      <c r="AY152" s="18" t="s">
        <v>177</v>
      </c>
      <c r="BE152" s="145">
        <f>IF(N152="základní",J152,0)</f>
        <v>0</v>
      </c>
      <c r="BF152" s="145">
        <f>IF(N152="snížená",J152,0)</f>
        <v>0</v>
      </c>
      <c r="BG152" s="145">
        <f>IF(N152="zákl. přenesená",J152,0)</f>
        <v>0</v>
      </c>
      <c r="BH152" s="145">
        <f>IF(N152="sníž. přenesená",J152,0)</f>
        <v>0</v>
      </c>
      <c r="BI152" s="145">
        <f>IF(N152="nulová",J152,0)</f>
        <v>0</v>
      </c>
      <c r="BJ152" s="18" t="s">
        <v>81</v>
      </c>
      <c r="BK152" s="145">
        <f>ROUND(I152*H152,2)</f>
        <v>0</v>
      </c>
      <c r="BL152" s="18" t="s">
        <v>183</v>
      </c>
      <c r="BM152" s="144" t="s">
        <v>3006</v>
      </c>
    </row>
    <row r="153" spans="2:65" s="1" customFormat="1" ht="10.199999999999999">
      <c r="B153" s="33"/>
      <c r="D153" s="146" t="s">
        <v>185</v>
      </c>
      <c r="F153" s="147" t="s">
        <v>3007</v>
      </c>
      <c r="I153" s="148"/>
      <c r="L153" s="33"/>
      <c r="M153" s="149"/>
      <c r="T153" s="54"/>
      <c r="AT153" s="18" t="s">
        <v>185</v>
      </c>
      <c r="AU153" s="18" t="s">
        <v>83</v>
      </c>
    </row>
    <row r="154" spans="2:65" s="1" customFormat="1" ht="16.5" customHeight="1">
      <c r="B154" s="33"/>
      <c r="C154" s="178" t="s">
        <v>326</v>
      </c>
      <c r="D154" s="178" t="s">
        <v>327</v>
      </c>
      <c r="E154" s="179" t="s">
        <v>3008</v>
      </c>
      <c r="F154" s="180" t="s">
        <v>3009</v>
      </c>
      <c r="G154" s="181" t="s">
        <v>383</v>
      </c>
      <c r="H154" s="182">
        <v>2</v>
      </c>
      <c r="I154" s="183"/>
      <c r="J154" s="184">
        <f>ROUND(I154*H154,2)</f>
        <v>0</v>
      </c>
      <c r="K154" s="180" t="s">
        <v>182</v>
      </c>
      <c r="L154" s="185"/>
      <c r="M154" s="186" t="s">
        <v>19</v>
      </c>
      <c r="N154" s="187" t="s">
        <v>45</v>
      </c>
      <c r="P154" s="142">
        <f>O154*H154</f>
        <v>0</v>
      </c>
      <c r="Q154" s="142">
        <v>3.5000000000000001E-3</v>
      </c>
      <c r="R154" s="142">
        <f>Q154*H154</f>
        <v>7.0000000000000001E-3</v>
      </c>
      <c r="S154" s="142">
        <v>0</v>
      </c>
      <c r="T154" s="143">
        <f>S154*H154</f>
        <v>0</v>
      </c>
      <c r="AR154" s="144" t="s">
        <v>225</v>
      </c>
      <c r="AT154" s="144" t="s">
        <v>327</v>
      </c>
      <c r="AU154" s="144" t="s">
        <v>83</v>
      </c>
      <c r="AY154" s="18" t="s">
        <v>177</v>
      </c>
      <c r="BE154" s="145">
        <f>IF(N154="základní",J154,0)</f>
        <v>0</v>
      </c>
      <c r="BF154" s="145">
        <f>IF(N154="snížená",J154,0)</f>
        <v>0</v>
      </c>
      <c r="BG154" s="145">
        <f>IF(N154="zákl. přenesená",J154,0)</f>
        <v>0</v>
      </c>
      <c r="BH154" s="145">
        <f>IF(N154="sníž. přenesená",J154,0)</f>
        <v>0</v>
      </c>
      <c r="BI154" s="145">
        <f>IF(N154="nulová",J154,0)</f>
        <v>0</v>
      </c>
      <c r="BJ154" s="18" t="s">
        <v>81</v>
      </c>
      <c r="BK154" s="145">
        <f>ROUND(I154*H154,2)</f>
        <v>0</v>
      </c>
      <c r="BL154" s="18" t="s">
        <v>183</v>
      </c>
      <c r="BM154" s="144" t="s">
        <v>3010</v>
      </c>
    </row>
    <row r="155" spans="2:65" s="1" customFormat="1" ht="16.5" customHeight="1">
      <c r="B155" s="33"/>
      <c r="C155" s="178" t="s">
        <v>332</v>
      </c>
      <c r="D155" s="178" t="s">
        <v>327</v>
      </c>
      <c r="E155" s="179" t="s">
        <v>3011</v>
      </c>
      <c r="F155" s="180" t="s">
        <v>3012</v>
      </c>
      <c r="G155" s="181" t="s">
        <v>383</v>
      </c>
      <c r="H155" s="182">
        <v>1</v>
      </c>
      <c r="I155" s="183"/>
      <c r="J155" s="184">
        <f>ROUND(I155*H155,2)</f>
        <v>0</v>
      </c>
      <c r="K155" s="180" t="s">
        <v>182</v>
      </c>
      <c r="L155" s="185"/>
      <c r="M155" s="186" t="s">
        <v>19</v>
      </c>
      <c r="N155" s="187" t="s">
        <v>45</v>
      </c>
      <c r="P155" s="142">
        <f>O155*H155</f>
        <v>0</v>
      </c>
      <c r="Q155" s="142">
        <v>2.5000000000000001E-3</v>
      </c>
      <c r="R155" s="142">
        <f>Q155*H155</f>
        <v>2.5000000000000001E-3</v>
      </c>
      <c r="S155" s="142">
        <v>0</v>
      </c>
      <c r="T155" s="143">
        <f>S155*H155</f>
        <v>0</v>
      </c>
      <c r="AR155" s="144" t="s">
        <v>225</v>
      </c>
      <c r="AT155" s="144" t="s">
        <v>327</v>
      </c>
      <c r="AU155" s="144" t="s">
        <v>83</v>
      </c>
      <c r="AY155" s="18" t="s">
        <v>177</v>
      </c>
      <c r="BE155" s="145">
        <f>IF(N155="základní",J155,0)</f>
        <v>0</v>
      </c>
      <c r="BF155" s="145">
        <f>IF(N155="snížená",J155,0)</f>
        <v>0</v>
      </c>
      <c r="BG155" s="145">
        <f>IF(N155="zákl. přenesená",J155,0)</f>
        <v>0</v>
      </c>
      <c r="BH155" s="145">
        <f>IF(N155="sníž. přenesená",J155,0)</f>
        <v>0</v>
      </c>
      <c r="BI155" s="145">
        <f>IF(N155="nulová",J155,0)</f>
        <v>0</v>
      </c>
      <c r="BJ155" s="18" t="s">
        <v>81</v>
      </c>
      <c r="BK155" s="145">
        <f>ROUND(I155*H155,2)</f>
        <v>0</v>
      </c>
      <c r="BL155" s="18" t="s">
        <v>183</v>
      </c>
      <c r="BM155" s="144" t="s">
        <v>3013</v>
      </c>
    </row>
    <row r="156" spans="2:65" s="1" customFormat="1" ht="16.5" customHeight="1">
      <c r="B156" s="33"/>
      <c r="C156" s="178" t="s">
        <v>337</v>
      </c>
      <c r="D156" s="178" t="s">
        <v>327</v>
      </c>
      <c r="E156" s="179" t="s">
        <v>3014</v>
      </c>
      <c r="F156" s="180" t="s">
        <v>3015</v>
      </c>
      <c r="G156" s="181" t="s">
        <v>383</v>
      </c>
      <c r="H156" s="182">
        <v>1</v>
      </c>
      <c r="I156" s="183"/>
      <c r="J156" s="184">
        <f>ROUND(I156*H156,2)</f>
        <v>0</v>
      </c>
      <c r="K156" s="180" t="s">
        <v>182</v>
      </c>
      <c r="L156" s="185"/>
      <c r="M156" s="186" t="s">
        <v>19</v>
      </c>
      <c r="N156" s="187" t="s">
        <v>45</v>
      </c>
      <c r="P156" s="142">
        <f>O156*H156</f>
        <v>0</v>
      </c>
      <c r="Q156" s="142">
        <v>8.9999999999999998E-4</v>
      </c>
      <c r="R156" s="142">
        <f>Q156*H156</f>
        <v>8.9999999999999998E-4</v>
      </c>
      <c r="S156" s="142">
        <v>0</v>
      </c>
      <c r="T156" s="143">
        <f>S156*H156</f>
        <v>0</v>
      </c>
      <c r="AR156" s="144" t="s">
        <v>225</v>
      </c>
      <c r="AT156" s="144" t="s">
        <v>327</v>
      </c>
      <c r="AU156" s="144" t="s">
        <v>83</v>
      </c>
      <c r="AY156" s="18" t="s">
        <v>177</v>
      </c>
      <c r="BE156" s="145">
        <f>IF(N156="základní",J156,0)</f>
        <v>0</v>
      </c>
      <c r="BF156" s="145">
        <f>IF(N156="snížená",J156,0)</f>
        <v>0</v>
      </c>
      <c r="BG156" s="145">
        <f>IF(N156="zákl. přenesená",J156,0)</f>
        <v>0</v>
      </c>
      <c r="BH156" s="145">
        <f>IF(N156="sníž. přenesená",J156,0)</f>
        <v>0</v>
      </c>
      <c r="BI156" s="145">
        <f>IF(N156="nulová",J156,0)</f>
        <v>0</v>
      </c>
      <c r="BJ156" s="18" t="s">
        <v>81</v>
      </c>
      <c r="BK156" s="145">
        <f>ROUND(I156*H156,2)</f>
        <v>0</v>
      </c>
      <c r="BL156" s="18" t="s">
        <v>183</v>
      </c>
      <c r="BM156" s="144" t="s">
        <v>3016</v>
      </c>
    </row>
    <row r="157" spans="2:65" s="1" customFormat="1" ht="16.5" customHeight="1">
      <c r="B157" s="33"/>
      <c r="C157" s="178" t="s">
        <v>344</v>
      </c>
      <c r="D157" s="178" t="s">
        <v>327</v>
      </c>
      <c r="E157" s="179" t="s">
        <v>3017</v>
      </c>
      <c r="F157" s="180" t="s">
        <v>3018</v>
      </c>
      <c r="G157" s="181" t="s">
        <v>383</v>
      </c>
      <c r="H157" s="182">
        <v>1</v>
      </c>
      <c r="I157" s="183"/>
      <c r="J157" s="184">
        <f>ROUND(I157*H157,2)</f>
        <v>0</v>
      </c>
      <c r="K157" s="180" t="s">
        <v>182</v>
      </c>
      <c r="L157" s="185"/>
      <c r="M157" s="186" t="s">
        <v>19</v>
      </c>
      <c r="N157" s="187" t="s">
        <v>45</v>
      </c>
      <c r="P157" s="142">
        <f>O157*H157</f>
        <v>0</v>
      </c>
      <c r="Q157" s="142">
        <v>1.6999999999999999E-3</v>
      </c>
      <c r="R157" s="142">
        <f>Q157*H157</f>
        <v>1.6999999999999999E-3</v>
      </c>
      <c r="S157" s="142">
        <v>0</v>
      </c>
      <c r="T157" s="143">
        <f>S157*H157</f>
        <v>0</v>
      </c>
      <c r="AR157" s="144" t="s">
        <v>225</v>
      </c>
      <c r="AT157" s="144" t="s">
        <v>327</v>
      </c>
      <c r="AU157" s="144" t="s">
        <v>83</v>
      </c>
      <c r="AY157" s="18" t="s">
        <v>177</v>
      </c>
      <c r="BE157" s="145">
        <f>IF(N157="základní",J157,0)</f>
        <v>0</v>
      </c>
      <c r="BF157" s="145">
        <f>IF(N157="snížená",J157,0)</f>
        <v>0</v>
      </c>
      <c r="BG157" s="145">
        <f>IF(N157="zákl. přenesená",J157,0)</f>
        <v>0</v>
      </c>
      <c r="BH157" s="145">
        <f>IF(N157="sníž. přenesená",J157,0)</f>
        <v>0</v>
      </c>
      <c r="BI157" s="145">
        <f>IF(N157="nulová",J157,0)</f>
        <v>0</v>
      </c>
      <c r="BJ157" s="18" t="s">
        <v>81</v>
      </c>
      <c r="BK157" s="145">
        <f>ROUND(I157*H157,2)</f>
        <v>0</v>
      </c>
      <c r="BL157" s="18" t="s">
        <v>183</v>
      </c>
      <c r="BM157" s="144" t="s">
        <v>3019</v>
      </c>
    </row>
    <row r="158" spans="2:65" s="1" customFormat="1" ht="24.15" customHeight="1">
      <c r="B158" s="33"/>
      <c r="C158" s="133" t="s">
        <v>358</v>
      </c>
      <c r="D158" s="133" t="s">
        <v>179</v>
      </c>
      <c r="E158" s="134" t="s">
        <v>3020</v>
      </c>
      <c r="F158" s="135" t="s">
        <v>3021</v>
      </c>
      <c r="G158" s="136" t="s">
        <v>347</v>
      </c>
      <c r="H158" s="137">
        <v>57.43</v>
      </c>
      <c r="I158" s="138"/>
      <c r="J158" s="139">
        <f>ROUND(I158*H158,2)</f>
        <v>0</v>
      </c>
      <c r="K158" s="135" t="s">
        <v>182</v>
      </c>
      <c r="L158" s="33"/>
      <c r="M158" s="140" t="s">
        <v>19</v>
      </c>
      <c r="N158" s="141" t="s">
        <v>45</v>
      </c>
      <c r="P158" s="142">
        <f>O158*H158</f>
        <v>0</v>
      </c>
      <c r="Q158" s="142">
        <v>0.14321</v>
      </c>
      <c r="R158" s="142">
        <f>Q158*H158</f>
        <v>8.2245503000000006</v>
      </c>
      <c r="S158" s="142">
        <v>0</v>
      </c>
      <c r="T158" s="143">
        <f>S158*H158</f>
        <v>0</v>
      </c>
      <c r="AR158" s="144" t="s">
        <v>183</v>
      </c>
      <c r="AT158" s="144" t="s">
        <v>179</v>
      </c>
      <c r="AU158" s="144" t="s">
        <v>83</v>
      </c>
      <c r="AY158" s="18" t="s">
        <v>177</v>
      </c>
      <c r="BE158" s="145">
        <f>IF(N158="základní",J158,0)</f>
        <v>0</v>
      </c>
      <c r="BF158" s="145">
        <f>IF(N158="snížená",J158,0)</f>
        <v>0</v>
      </c>
      <c r="BG158" s="145">
        <f>IF(N158="zákl. přenesená",J158,0)</f>
        <v>0</v>
      </c>
      <c r="BH158" s="145">
        <f>IF(N158="sníž. přenesená",J158,0)</f>
        <v>0</v>
      </c>
      <c r="BI158" s="145">
        <f>IF(N158="nulová",J158,0)</f>
        <v>0</v>
      </c>
      <c r="BJ158" s="18" t="s">
        <v>81</v>
      </c>
      <c r="BK158" s="145">
        <f>ROUND(I158*H158,2)</f>
        <v>0</v>
      </c>
      <c r="BL158" s="18" t="s">
        <v>183</v>
      </c>
      <c r="BM158" s="144" t="s">
        <v>3022</v>
      </c>
    </row>
    <row r="159" spans="2:65" s="1" customFormat="1" ht="10.199999999999999">
      <c r="B159" s="33"/>
      <c r="D159" s="146" t="s">
        <v>185</v>
      </c>
      <c r="F159" s="147" t="s">
        <v>3023</v>
      </c>
      <c r="I159" s="148"/>
      <c r="L159" s="33"/>
      <c r="M159" s="149"/>
      <c r="T159" s="54"/>
      <c r="AT159" s="18" t="s">
        <v>185</v>
      </c>
      <c r="AU159" s="18" t="s">
        <v>83</v>
      </c>
    </row>
    <row r="160" spans="2:65" s="13" customFormat="1" ht="10.199999999999999">
      <c r="B160" s="157"/>
      <c r="D160" s="151" t="s">
        <v>187</v>
      </c>
      <c r="E160" s="158" t="s">
        <v>19</v>
      </c>
      <c r="F160" s="159" t="s">
        <v>3024</v>
      </c>
      <c r="H160" s="160">
        <v>2.1800000000000002</v>
      </c>
      <c r="I160" s="161"/>
      <c r="L160" s="157"/>
      <c r="M160" s="162"/>
      <c r="T160" s="163"/>
      <c r="AT160" s="158" t="s">
        <v>187</v>
      </c>
      <c r="AU160" s="158" t="s">
        <v>83</v>
      </c>
      <c r="AV160" s="13" t="s">
        <v>83</v>
      </c>
      <c r="AW160" s="13" t="s">
        <v>34</v>
      </c>
      <c r="AX160" s="13" t="s">
        <v>74</v>
      </c>
      <c r="AY160" s="158" t="s">
        <v>177</v>
      </c>
    </row>
    <row r="161" spans="2:65" s="13" customFormat="1" ht="10.199999999999999">
      <c r="B161" s="157"/>
      <c r="D161" s="151" t="s">
        <v>187</v>
      </c>
      <c r="E161" s="158" t="s">
        <v>19</v>
      </c>
      <c r="F161" s="159" t="s">
        <v>2806</v>
      </c>
      <c r="H161" s="160">
        <v>5</v>
      </c>
      <c r="I161" s="161"/>
      <c r="L161" s="157"/>
      <c r="M161" s="162"/>
      <c r="T161" s="163"/>
      <c r="AT161" s="158" t="s">
        <v>187</v>
      </c>
      <c r="AU161" s="158" t="s">
        <v>83</v>
      </c>
      <c r="AV161" s="13" t="s">
        <v>83</v>
      </c>
      <c r="AW161" s="13" t="s">
        <v>34</v>
      </c>
      <c r="AX161" s="13" t="s">
        <v>74</v>
      </c>
      <c r="AY161" s="158" t="s">
        <v>177</v>
      </c>
    </row>
    <row r="162" spans="2:65" s="13" customFormat="1" ht="10.199999999999999">
      <c r="B162" s="157"/>
      <c r="D162" s="151" t="s">
        <v>187</v>
      </c>
      <c r="E162" s="158" t="s">
        <v>19</v>
      </c>
      <c r="F162" s="159" t="s">
        <v>3025</v>
      </c>
      <c r="H162" s="160">
        <v>1</v>
      </c>
      <c r="I162" s="161"/>
      <c r="L162" s="157"/>
      <c r="M162" s="162"/>
      <c r="T162" s="163"/>
      <c r="AT162" s="158" t="s">
        <v>187</v>
      </c>
      <c r="AU162" s="158" t="s">
        <v>83</v>
      </c>
      <c r="AV162" s="13" t="s">
        <v>83</v>
      </c>
      <c r="AW162" s="13" t="s">
        <v>34</v>
      </c>
      <c r="AX162" s="13" t="s">
        <v>74</v>
      </c>
      <c r="AY162" s="158" t="s">
        <v>177</v>
      </c>
    </row>
    <row r="163" spans="2:65" s="13" customFormat="1" ht="10.199999999999999">
      <c r="B163" s="157"/>
      <c r="D163" s="151" t="s">
        <v>187</v>
      </c>
      <c r="E163" s="158" t="s">
        <v>19</v>
      </c>
      <c r="F163" s="159" t="s">
        <v>3026</v>
      </c>
      <c r="H163" s="160">
        <v>29.69</v>
      </c>
      <c r="I163" s="161"/>
      <c r="L163" s="157"/>
      <c r="M163" s="162"/>
      <c r="T163" s="163"/>
      <c r="AT163" s="158" t="s">
        <v>187</v>
      </c>
      <c r="AU163" s="158" t="s">
        <v>83</v>
      </c>
      <c r="AV163" s="13" t="s">
        <v>83</v>
      </c>
      <c r="AW163" s="13" t="s">
        <v>34</v>
      </c>
      <c r="AX163" s="13" t="s">
        <v>74</v>
      </c>
      <c r="AY163" s="158" t="s">
        <v>177</v>
      </c>
    </row>
    <row r="164" spans="2:65" s="13" customFormat="1" ht="10.199999999999999">
      <c r="B164" s="157"/>
      <c r="D164" s="151" t="s">
        <v>187</v>
      </c>
      <c r="E164" s="158" t="s">
        <v>19</v>
      </c>
      <c r="F164" s="159" t="s">
        <v>3027</v>
      </c>
      <c r="H164" s="160">
        <v>1.56</v>
      </c>
      <c r="I164" s="161"/>
      <c r="L164" s="157"/>
      <c r="M164" s="162"/>
      <c r="T164" s="163"/>
      <c r="AT164" s="158" t="s">
        <v>187</v>
      </c>
      <c r="AU164" s="158" t="s">
        <v>83</v>
      </c>
      <c r="AV164" s="13" t="s">
        <v>83</v>
      </c>
      <c r="AW164" s="13" t="s">
        <v>34</v>
      </c>
      <c r="AX164" s="13" t="s">
        <v>74</v>
      </c>
      <c r="AY164" s="158" t="s">
        <v>177</v>
      </c>
    </row>
    <row r="165" spans="2:65" s="13" customFormat="1" ht="10.199999999999999">
      <c r="B165" s="157"/>
      <c r="D165" s="151" t="s">
        <v>187</v>
      </c>
      <c r="E165" s="158" t="s">
        <v>19</v>
      </c>
      <c r="F165" s="159" t="s">
        <v>3025</v>
      </c>
      <c r="H165" s="160">
        <v>1</v>
      </c>
      <c r="I165" s="161"/>
      <c r="L165" s="157"/>
      <c r="M165" s="162"/>
      <c r="T165" s="163"/>
      <c r="AT165" s="158" t="s">
        <v>187</v>
      </c>
      <c r="AU165" s="158" t="s">
        <v>83</v>
      </c>
      <c r="AV165" s="13" t="s">
        <v>83</v>
      </c>
      <c r="AW165" s="13" t="s">
        <v>34</v>
      </c>
      <c r="AX165" s="13" t="s">
        <v>74</v>
      </c>
      <c r="AY165" s="158" t="s">
        <v>177</v>
      </c>
    </row>
    <row r="166" spans="2:65" s="13" customFormat="1" ht="10.199999999999999">
      <c r="B166" s="157"/>
      <c r="D166" s="151" t="s">
        <v>187</v>
      </c>
      <c r="E166" s="158" t="s">
        <v>19</v>
      </c>
      <c r="F166" s="159" t="s">
        <v>3028</v>
      </c>
      <c r="H166" s="160">
        <v>17</v>
      </c>
      <c r="I166" s="161"/>
      <c r="L166" s="157"/>
      <c r="M166" s="162"/>
      <c r="T166" s="163"/>
      <c r="AT166" s="158" t="s">
        <v>187</v>
      </c>
      <c r="AU166" s="158" t="s">
        <v>83</v>
      </c>
      <c r="AV166" s="13" t="s">
        <v>83</v>
      </c>
      <c r="AW166" s="13" t="s">
        <v>34</v>
      </c>
      <c r="AX166" s="13" t="s">
        <v>74</v>
      </c>
      <c r="AY166" s="158" t="s">
        <v>177</v>
      </c>
    </row>
    <row r="167" spans="2:65" s="14" customFormat="1" ht="10.199999999999999">
      <c r="B167" s="164"/>
      <c r="D167" s="151" t="s">
        <v>187</v>
      </c>
      <c r="E167" s="165" t="s">
        <v>19</v>
      </c>
      <c r="F167" s="166" t="s">
        <v>224</v>
      </c>
      <c r="H167" s="167">
        <v>57.430000000000007</v>
      </c>
      <c r="I167" s="168"/>
      <c r="L167" s="164"/>
      <c r="M167" s="169"/>
      <c r="T167" s="170"/>
      <c r="AT167" s="165" t="s">
        <v>187</v>
      </c>
      <c r="AU167" s="165" t="s">
        <v>83</v>
      </c>
      <c r="AV167" s="14" t="s">
        <v>183</v>
      </c>
      <c r="AW167" s="14" t="s">
        <v>34</v>
      </c>
      <c r="AX167" s="14" t="s">
        <v>81</v>
      </c>
      <c r="AY167" s="165" t="s">
        <v>177</v>
      </c>
    </row>
    <row r="168" spans="2:65" s="1" customFormat="1" ht="16.5" customHeight="1">
      <c r="B168" s="33"/>
      <c r="C168" s="178" t="s">
        <v>366</v>
      </c>
      <c r="D168" s="178" t="s">
        <v>327</v>
      </c>
      <c r="E168" s="179" t="s">
        <v>2854</v>
      </c>
      <c r="F168" s="180" t="s">
        <v>3029</v>
      </c>
      <c r="G168" s="181" t="s">
        <v>347</v>
      </c>
      <c r="H168" s="182">
        <v>2.2240000000000002</v>
      </c>
      <c r="I168" s="183"/>
      <c r="J168" s="184">
        <f>ROUND(I168*H168,2)</f>
        <v>0</v>
      </c>
      <c r="K168" s="180" t="s">
        <v>182</v>
      </c>
      <c r="L168" s="185"/>
      <c r="M168" s="186" t="s">
        <v>19</v>
      </c>
      <c r="N168" s="187" t="s">
        <v>45</v>
      </c>
      <c r="P168" s="142">
        <f>O168*H168</f>
        <v>0</v>
      </c>
      <c r="Q168" s="142">
        <v>2.1000000000000001E-2</v>
      </c>
      <c r="R168" s="142">
        <f>Q168*H168</f>
        <v>4.6704000000000009E-2</v>
      </c>
      <c r="S168" s="142">
        <v>0</v>
      </c>
      <c r="T168" s="143">
        <f>S168*H168</f>
        <v>0</v>
      </c>
      <c r="AR168" s="144" t="s">
        <v>225</v>
      </c>
      <c r="AT168" s="144" t="s">
        <v>327</v>
      </c>
      <c r="AU168" s="144" t="s">
        <v>83</v>
      </c>
      <c r="AY168" s="18" t="s">
        <v>177</v>
      </c>
      <c r="BE168" s="145">
        <f>IF(N168="základní",J168,0)</f>
        <v>0</v>
      </c>
      <c r="BF168" s="145">
        <f>IF(N168="snížená",J168,0)</f>
        <v>0</v>
      </c>
      <c r="BG168" s="145">
        <f>IF(N168="zákl. přenesená",J168,0)</f>
        <v>0</v>
      </c>
      <c r="BH168" s="145">
        <f>IF(N168="sníž. přenesená",J168,0)</f>
        <v>0</v>
      </c>
      <c r="BI168" s="145">
        <f>IF(N168="nulová",J168,0)</f>
        <v>0</v>
      </c>
      <c r="BJ168" s="18" t="s">
        <v>81</v>
      </c>
      <c r="BK168" s="145">
        <f>ROUND(I168*H168,2)</f>
        <v>0</v>
      </c>
      <c r="BL168" s="18" t="s">
        <v>183</v>
      </c>
      <c r="BM168" s="144" t="s">
        <v>3030</v>
      </c>
    </row>
    <row r="169" spans="2:65" s="13" customFormat="1" ht="10.199999999999999">
      <c r="B169" s="157"/>
      <c r="D169" s="151" t="s">
        <v>187</v>
      </c>
      <c r="E169" s="158" t="s">
        <v>19</v>
      </c>
      <c r="F169" s="159" t="s">
        <v>3024</v>
      </c>
      <c r="H169" s="160">
        <v>2.1800000000000002</v>
      </c>
      <c r="I169" s="161"/>
      <c r="L169" s="157"/>
      <c r="M169" s="162"/>
      <c r="T169" s="163"/>
      <c r="AT169" s="158" t="s">
        <v>187</v>
      </c>
      <c r="AU169" s="158" t="s">
        <v>83</v>
      </c>
      <c r="AV169" s="13" t="s">
        <v>83</v>
      </c>
      <c r="AW169" s="13" t="s">
        <v>34</v>
      </c>
      <c r="AX169" s="13" t="s">
        <v>81</v>
      </c>
      <c r="AY169" s="158" t="s">
        <v>177</v>
      </c>
    </row>
    <row r="170" spans="2:65" s="13" customFormat="1" ht="10.199999999999999">
      <c r="B170" s="157"/>
      <c r="D170" s="151" t="s">
        <v>187</v>
      </c>
      <c r="F170" s="159" t="s">
        <v>3031</v>
      </c>
      <c r="H170" s="160">
        <v>2.2240000000000002</v>
      </c>
      <c r="I170" s="161"/>
      <c r="L170" s="157"/>
      <c r="M170" s="162"/>
      <c r="T170" s="163"/>
      <c r="AT170" s="158" t="s">
        <v>187</v>
      </c>
      <c r="AU170" s="158" t="s">
        <v>83</v>
      </c>
      <c r="AV170" s="13" t="s">
        <v>83</v>
      </c>
      <c r="AW170" s="13" t="s">
        <v>4</v>
      </c>
      <c r="AX170" s="13" t="s">
        <v>81</v>
      </c>
      <c r="AY170" s="158" t="s">
        <v>177</v>
      </c>
    </row>
    <row r="171" spans="2:65" s="1" customFormat="1" ht="16.5" customHeight="1">
      <c r="B171" s="33"/>
      <c r="C171" s="178" t="s">
        <v>375</v>
      </c>
      <c r="D171" s="178" t="s">
        <v>327</v>
      </c>
      <c r="E171" s="179" t="s">
        <v>3032</v>
      </c>
      <c r="F171" s="180" t="s">
        <v>3033</v>
      </c>
      <c r="G171" s="181" t="s">
        <v>347</v>
      </c>
      <c r="H171" s="182">
        <v>46.69</v>
      </c>
      <c r="I171" s="183"/>
      <c r="J171" s="184">
        <f>ROUND(I171*H171,2)</f>
        <v>0</v>
      </c>
      <c r="K171" s="180" t="s">
        <v>182</v>
      </c>
      <c r="L171" s="185"/>
      <c r="M171" s="186" t="s">
        <v>19</v>
      </c>
      <c r="N171" s="187" t="s">
        <v>45</v>
      </c>
      <c r="P171" s="142">
        <f>O171*H171</f>
        <v>0</v>
      </c>
      <c r="Q171" s="142">
        <v>0.08</v>
      </c>
      <c r="R171" s="142">
        <f>Q171*H171</f>
        <v>3.7351999999999999</v>
      </c>
      <c r="S171" s="142">
        <v>0</v>
      </c>
      <c r="T171" s="143">
        <f>S171*H171</f>
        <v>0</v>
      </c>
      <c r="AR171" s="144" t="s">
        <v>225</v>
      </c>
      <c r="AT171" s="144" t="s">
        <v>327</v>
      </c>
      <c r="AU171" s="144" t="s">
        <v>83</v>
      </c>
      <c r="AY171" s="18" t="s">
        <v>177</v>
      </c>
      <c r="BE171" s="145">
        <f>IF(N171="základní",J171,0)</f>
        <v>0</v>
      </c>
      <c r="BF171" s="145">
        <f>IF(N171="snížená",J171,0)</f>
        <v>0</v>
      </c>
      <c r="BG171" s="145">
        <f>IF(N171="zákl. přenesená",J171,0)</f>
        <v>0</v>
      </c>
      <c r="BH171" s="145">
        <f>IF(N171="sníž. přenesená",J171,0)</f>
        <v>0</v>
      </c>
      <c r="BI171" s="145">
        <f>IF(N171="nulová",J171,0)</f>
        <v>0</v>
      </c>
      <c r="BJ171" s="18" t="s">
        <v>81</v>
      </c>
      <c r="BK171" s="145">
        <f>ROUND(I171*H171,2)</f>
        <v>0</v>
      </c>
      <c r="BL171" s="18" t="s">
        <v>183</v>
      </c>
      <c r="BM171" s="144" t="s">
        <v>3034</v>
      </c>
    </row>
    <row r="172" spans="2:65" s="13" customFormat="1" ht="10.199999999999999">
      <c r="B172" s="157"/>
      <c r="D172" s="151" t="s">
        <v>187</v>
      </c>
      <c r="E172" s="158" t="s">
        <v>19</v>
      </c>
      <c r="F172" s="159" t="s">
        <v>3026</v>
      </c>
      <c r="H172" s="160">
        <v>29.69</v>
      </c>
      <c r="I172" s="161"/>
      <c r="L172" s="157"/>
      <c r="M172" s="162"/>
      <c r="T172" s="163"/>
      <c r="AT172" s="158" t="s">
        <v>187</v>
      </c>
      <c r="AU172" s="158" t="s">
        <v>83</v>
      </c>
      <c r="AV172" s="13" t="s">
        <v>83</v>
      </c>
      <c r="AW172" s="13" t="s">
        <v>34</v>
      </c>
      <c r="AX172" s="13" t="s">
        <v>74</v>
      </c>
      <c r="AY172" s="158" t="s">
        <v>177</v>
      </c>
    </row>
    <row r="173" spans="2:65" s="13" customFormat="1" ht="10.199999999999999">
      <c r="B173" s="157"/>
      <c r="D173" s="151" t="s">
        <v>187</v>
      </c>
      <c r="E173" s="158" t="s">
        <v>19</v>
      </c>
      <c r="F173" s="159" t="s">
        <v>3028</v>
      </c>
      <c r="H173" s="160">
        <v>17</v>
      </c>
      <c r="I173" s="161"/>
      <c r="L173" s="157"/>
      <c r="M173" s="162"/>
      <c r="T173" s="163"/>
      <c r="AT173" s="158" t="s">
        <v>187</v>
      </c>
      <c r="AU173" s="158" t="s">
        <v>83</v>
      </c>
      <c r="AV173" s="13" t="s">
        <v>83</v>
      </c>
      <c r="AW173" s="13" t="s">
        <v>34</v>
      </c>
      <c r="AX173" s="13" t="s">
        <v>74</v>
      </c>
      <c r="AY173" s="158" t="s">
        <v>177</v>
      </c>
    </row>
    <row r="174" spans="2:65" s="14" customFormat="1" ht="10.199999999999999">
      <c r="B174" s="164"/>
      <c r="D174" s="151" t="s">
        <v>187</v>
      </c>
      <c r="E174" s="165" t="s">
        <v>19</v>
      </c>
      <c r="F174" s="166" t="s">
        <v>224</v>
      </c>
      <c r="H174" s="167">
        <v>46.69</v>
      </c>
      <c r="I174" s="168"/>
      <c r="L174" s="164"/>
      <c r="M174" s="169"/>
      <c r="T174" s="170"/>
      <c r="AT174" s="165" t="s">
        <v>187</v>
      </c>
      <c r="AU174" s="165" t="s">
        <v>83</v>
      </c>
      <c r="AV174" s="14" t="s">
        <v>183</v>
      </c>
      <c r="AW174" s="14" t="s">
        <v>34</v>
      </c>
      <c r="AX174" s="14" t="s">
        <v>81</v>
      </c>
      <c r="AY174" s="165" t="s">
        <v>177</v>
      </c>
    </row>
    <row r="175" spans="2:65" s="1" customFormat="1" ht="16.5" customHeight="1">
      <c r="B175" s="33"/>
      <c r="C175" s="178" t="s">
        <v>380</v>
      </c>
      <c r="D175" s="178" t="s">
        <v>327</v>
      </c>
      <c r="E175" s="179" t="s">
        <v>3035</v>
      </c>
      <c r="F175" s="180" t="s">
        <v>3036</v>
      </c>
      <c r="G175" s="181" t="s">
        <v>347</v>
      </c>
      <c r="H175" s="182">
        <v>5</v>
      </c>
      <c r="I175" s="183"/>
      <c r="J175" s="184">
        <f>ROUND(I175*H175,2)</f>
        <v>0</v>
      </c>
      <c r="K175" s="180" t="s">
        <v>182</v>
      </c>
      <c r="L175" s="185"/>
      <c r="M175" s="186" t="s">
        <v>19</v>
      </c>
      <c r="N175" s="187" t="s">
        <v>45</v>
      </c>
      <c r="P175" s="142">
        <f>O175*H175</f>
        <v>0</v>
      </c>
      <c r="Q175" s="142">
        <v>4.8300000000000003E-2</v>
      </c>
      <c r="R175" s="142">
        <f>Q175*H175</f>
        <v>0.24150000000000002</v>
      </c>
      <c r="S175" s="142">
        <v>0</v>
      </c>
      <c r="T175" s="143">
        <f>S175*H175</f>
        <v>0</v>
      </c>
      <c r="AR175" s="144" t="s">
        <v>225</v>
      </c>
      <c r="AT175" s="144" t="s">
        <v>327</v>
      </c>
      <c r="AU175" s="144" t="s">
        <v>83</v>
      </c>
      <c r="AY175" s="18" t="s">
        <v>177</v>
      </c>
      <c r="BE175" s="145">
        <f>IF(N175="základní",J175,0)</f>
        <v>0</v>
      </c>
      <c r="BF175" s="145">
        <f>IF(N175="snížená",J175,0)</f>
        <v>0</v>
      </c>
      <c r="BG175" s="145">
        <f>IF(N175="zákl. přenesená",J175,0)</f>
        <v>0</v>
      </c>
      <c r="BH175" s="145">
        <f>IF(N175="sníž. přenesená",J175,0)</f>
        <v>0</v>
      </c>
      <c r="BI175" s="145">
        <f>IF(N175="nulová",J175,0)</f>
        <v>0</v>
      </c>
      <c r="BJ175" s="18" t="s">
        <v>81</v>
      </c>
      <c r="BK175" s="145">
        <f>ROUND(I175*H175,2)</f>
        <v>0</v>
      </c>
      <c r="BL175" s="18" t="s">
        <v>183</v>
      </c>
      <c r="BM175" s="144" t="s">
        <v>3037</v>
      </c>
    </row>
    <row r="176" spans="2:65" s="13" customFormat="1" ht="10.199999999999999">
      <c r="B176" s="157"/>
      <c r="D176" s="151" t="s">
        <v>187</v>
      </c>
      <c r="E176" s="158" t="s">
        <v>19</v>
      </c>
      <c r="F176" s="159" t="s">
        <v>2806</v>
      </c>
      <c r="H176" s="160">
        <v>5</v>
      </c>
      <c r="I176" s="161"/>
      <c r="L176" s="157"/>
      <c r="M176" s="162"/>
      <c r="T176" s="163"/>
      <c r="AT176" s="158" t="s">
        <v>187</v>
      </c>
      <c r="AU176" s="158" t="s">
        <v>83</v>
      </c>
      <c r="AV176" s="13" t="s">
        <v>83</v>
      </c>
      <c r="AW176" s="13" t="s">
        <v>34</v>
      </c>
      <c r="AX176" s="13" t="s">
        <v>81</v>
      </c>
      <c r="AY176" s="158" t="s">
        <v>177</v>
      </c>
    </row>
    <row r="177" spans="2:65" s="1" customFormat="1" ht="16.5" customHeight="1">
      <c r="B177" s="33"/>
      <c r="C177" s="178" t="s">
        <v>386</v>
      </c>
      <c r="D177" s="178" t="s">
        <v>327</v>
      </c>
      <c r="E177" s="179" t="s">
        <v>3038</v>
      </c>
      <c r="F177" s="180" t="s">
        <v>3039</v>
      </c>
      <c r="G177" s="181" t="s">
        <v>347</v>
      </c>
      <c r="H177" s="182">
        <v>2</v>
      </c>
      <c r="I177" s="183"/>
      <c r="J177" s="184">
        <f>ROUND(I177*H177,2)</f>
        <v>0</v>
      </c>
      <c r="K177" s="180" t="s">
        <v>182</v>
      </c>
      <c r="L177" s="185"/>
      <c r="M177" s="186" t="s">
        <v>19</v>
      </c>
      <c r="N177" s="187" t="s">
        <v>45</v>
      </c>
      <c r="P177" s="142">
        <f>O177*H177</f>
        <v>0</v>
      </c>
      <c r="Q177" s="142">
        <v>6.5670000000000006E-2</v>
      </c>
      <c r="R177" s="142">
        <f>Q177*H177</f>
        <v>0.13134000000000001</v>
      </c>
      <c r="S177" s="142">
        <v>0</v>
      </c>
      <c r="T177" s="143">
        <f>S177*H177</f>
        <v>0</v>
      </c>
      <c r="AR177" s="144" t="s">
        <v>225</v>
      </c>
      <c r="AT177" s="144" t="s">
        <v>327</v>
      </c>
      <c r="AU177" s="144" t="s">
        <v>83</v>
      </c>
      <c r="AY177" s="18" t="s">
        <v>177</v>
      </c>
      <c r="BE177" s="145">
        <f>IF(N177="základní",J177,0)</f>
        <v>0</v>
      </c>
      <c r="BF177" s="145">
        <f>IF(N177="snížená",J177,0)</f>
        <v>0</v>
      </c>
      <c r="BG177" s="145">
        <f>IF(N177="zákl. přenesená",J177,0)</f>
        <v>0</v>
      </c>
      <c r="BH177" s="145">
        <f>IF(N177="sníž. přenesená",J177,0)</f>
        <v>0</v>
      </c>
      <c r="BI177" s="145">
        <f>IF(N177="nulová",J177,0)</f>
        <v>0</v>
      </c>
      <c r="BJ177" s="18" t="s">
        <v>81</v>
      </c>
      <c r="BK177" s="145">
        <f>ROUND(I177*H177,2)</f>
        <v>0</v>
      </c>
      <c r="BL177" s="18" t="s">
        <v>183</v>
      </c>
      <c r="BM177" s="144" t="s">
        <v>3040</v>
      </c>
    </row>
    <row r="178" spans="2:65" s="13" customFormat="1" ht="10.199999999999999">
      <c r="B178" s="157"/>
      <c r="D178" s="151" t="s">
        <v>187</v>
      </c>
      <c r="E178" s="158" t="s">
        <v>19</v>
      </c>
      <c r="F178" s="159" t="s">
        <v>3025</v>
      </c>
      <c r="H178" s="160">
        <v>1</v>
      </c>
      <c r="I178" s="161"/>
      <c r="L178" s="157"/>
      <c r="M178" s="162"/>
      <c r="T178" s="163"/>
      <c r="AT178" s="158" t="s">
        <v>187</v>
      </c>
      <c r="AU178" s="158" t="s">
        <v>83</v>
      </c>
      <c r="AV178" s="13" t="s">
        <v>83</v>
      </c>
      <c r="AW178" s="13" t="s">
        <v>34</v>
      </c>
      <c r="AX178" s="13" t="s">
        <v>74</v>
      </c>
      <c r="AY178" s="158" t="s">
        <v>177</v>
      </c>
    </row>
    <row r="179" spans="2:65" s="13" customFormat="1" ht="10.199999999999999">
      <c r="B179" s="157"/>
      <c r="D179" s="151" t="s">
        <v>187</v>
      </c>
      <c r="E179" s="158" t="s">
        <v>19</v>
      </c>
      <c r="F179" s="159" t="s">
        <v>3025</v>
      </c>
      <c r="H179" s="160">
        <v>1</v>
      </c>
      <c r="I179" s="161"/>
      <c r="L179" s="157"/>
      <c r="M179" s="162"/>
      <c r="T179" s="163"/>
      <c r="AT179" s="158" t="s">
        <v>187</v>
      </c>
      <c r="AU179" s="158" t="s">
        <v>83</v>
      </c>
      <c r="AV179" s="13" t="s">
        <v>83</v>
      </c>
      <c r="AW179" s="13" t="s">
        <v>34</v>
      </c>
      <c r="AX179" s="13" t="s">
        <v>74</v>
      </c>
      <c r="AY179" s="158" t="s">
        <v>177</v>
      </c>
    </row>
    <row r="180" spans="2:65" s="14" customFormat="1" ht="10.199999999999999">
      <c r="B180" s="164"/>
      <c r="D180" s="151" t="s">
        <v>187</v>
      </c>
      <c r="E180" s="165" t="s">
        <v>19</v>
      </c>
      <c r="F180" s="166" t="s">
        <v>224</v>
      </c>
      <c r="H180" s="167">
        <v>2</v>
      </c>
      <c r="I180" s="168"/>
      <c r="L180" s="164"/>
      <c r="M180" s="169"/>
      <c r="T180" s="170"/>
      <c r="AT180" s="165" t="s">
        <v>187</v>
      </c>
      <c r="AU180" s="165" t="s">
        <v>83</v>
      </c>
      <c r="AV180" s="14" t="s">
        <v>183</v>
      </c>
      <c r="AW180" s="14" t="s">
        <v>34</v>
      </c>
      <c r="AX180" s="14" t="s">
        <v>81</v>
      </c>
      <c r="AY180" s="165" t="s">
        <v>177</v>
      </c>
    </row>
    <row r="181" spans="2:65" s="1" customFormat="1" ht="16.5" customHeight="1">
      <c r="B181" s="33"/>
      <c r="C181" s="178" t="s">
        <v>391</v>
      </c>
      <c r="D181" s="178" t="s">
        <v>327</v>
      </c>
      <c r="E181" s="179" t="s">
        <v>3041</v>
      </c>
      <c r="F181" s="180" t="s">
        <v>3042</v>
      </c>
      <c r="G181" s="181" t="s">
        <v>347</v>
      </c>
      <c r="H181" s="182">
        <v>1.56</v>
      </c>
      <c r="I181" s="183"/>
      <c r="J181" s="184">
        <f>ROUND(I181*H181,2)</f>
        <v>0</v>
      </c>
      <c r="K181" s="180" t="s">
        <v>182</v>
      </c>
      <c r="L181" s="185"/>
      <c r="M181" s="186" t="s">
        <v>19</v>
      </c>
      <c r="N181" s="187" t="s">
        <v>45</v>
      </c>
      <c r="P181" s="142">
        <f>O181*H181</f>
        <v>0</v>
      </c>
      <c r="Q181" s="142">
        <v>0.12</v>
      </c>
      <c r="R181" s="142">
        <f>Q181*H181</f>
        <v>0.18720000000000001</v>
      </c>
      <c r="S181" s="142">
        <v>0</v>
      </c>
      <c r="T181" s="143">
        <f>S181*H181</f>
        <v>0</v>
      </c>
      <c r="AR181" s="144" t="s">
        <v>225</v>
      </c>
      <c r="AT181" s="144" t="s">
        <v>327</v>
      </c>
      <c r="AU181" s="144" t="s">
        <v>83</v>
      </c>
      <c r="AY181" s="18" t="s">
        <v>177</v>
      </c>
      <c r="BE181" s="145">
        <f>IF(N181="základní",J181,0)</f>
        <v>0</v>
      </c>
      <c r="BF181" s="145">
        <f>IF(N181="snížená",J181,0)</f>
        <v>0</v>
      </c>
      <c r="BG181" s="145">
        <f>IF(N181="zákl. přenesená",J181,0)</f>
        <v>0</v>
      </c>
      <c r="BH181" s="145">
        <f>IF(N181="sníž. přenesená",J181,0)</f>
        <v>0</v>
      </c>
      <c r="BI181" s="145">
        <f>IF(N181="nulová",J181,0)</f>
        <v>0</v>
      </c>
      <c r="BJ181" s="18" t="s">
        <v>81</v>
      </c>
      <c r="BK181" s="145">
        <f>ROUND(I181*H181,2)</f>
        <v>0</v>
      </c>
      <c r="BL181" s="18" t="s">
        <v>183</v>
      </c>
      <c r="BM181" s="144" t="s">
        <v>3043</v>
      </c>
    </row>
    <row r="182" spans="2:65" s="13" customFormat="1" ht="10.199999999999999">
      <c r="B182" s="157"/>
      <c r="D182" s="151" t="s">
        <v>187</v>
      </c>
      <c r="E182" s="158" t="s">
        <v>19</v>
      </c>
      <c r="F182" s="159" t="s">
        <v>3027</v>
      </c>
      <c r="H182" s="160">
        <v>1.56</v>
      </c>
      <c r="I182" s="161"/>
      <c r="L182" s="157"/>
      <c r="M182" s="162"/>
      <c r="T182" s="163"/>
      <c r="AT182" s="158" t="s">
        <v>187</v>
      </c>
      <c r="AU182" s="158" t="s">
        <v>83</v>
      </c>
      <c r="AV182" s="13" t="s">
        <v>83</v>
      </c>
      <c r="AW182" s="13" t="s">
        <v>34</v>
      </c>
      <c r="AX182" s="13" t="s">
        <v>81</v>
      </c>
      <c r="AY182" s="158" t="s">
        <v>177</v>
      </c>
    </row>
    <row r="183" spans="2:65" s="11" customFormat="1" ht="22.8" customHeight="1">
      <c r="B183" s="121"/>
      <c r="D183" s="122" t="s">
        <v>73</v>
      </c>
      <c r="E183" s="131" t="s">
        <v>2325</v>
      </c>
      <c r="F183" s="131" t="s">
        <v>2326</v>
      </c>
      <c r="I183" s="124"/>
      <c r="J183" s="132">
        <f>BK183</f>
        <v>0</v>
      </c>
      <c r="L183" s="121"/>
      <c r="M183" s="126"/>
      <c r="P183" s="127">
        <f>SUM(P184:P191)</f>
        <v>0</v>
      </c>
      <c r="R183" s="127">
        <f>SUM(R184:R191)</f>
        <v>0</v>
      </c>
      <c r="T183" s="128">
        <f>SUM(T184:T191)</f>
        <v>0</v>
      </c>
      <c r="AR183" s="122" t="s">
        <v>81</v>
      </c>
      <c r="AT183" s="129" t="s">
        <v>73</v>
      </c>
      <c r="AU183" s="129" t="s">
        <v>81</v>
      </c>
      <c r="AY183" s="122" t="s">
        <v>177</v>
      </c>
      <c r="BK183" s="130">
        <f>SUM(BK184:BK191)</f>
        <v>0</v>
      </c>
    </row>
    <row r="184" spans="2:65" s="1" customFormat="1" ht="24.15" customHeight="1">
      <c r="B184" s="33"/>
      <c r="C184" s="133" t="s">
        <v>406</v>
      </c>
      <c r="D184" s="133" t="s">
        <v>179</v>
      </c>
      <c r="E184" s="134" t="s">
        <v>3044</v>
      </c>
      <c r="F184" s="135" t="s">
        <v>3045</v>
      </c>
      <c r="G184" s="136" t="s">
        <v>228</v>
      </c>
      <c r="H184" s="137">
        <v>1.39</v>
      </c>
      <c r="I184" s="138"/>
      <c r="J184" s="139">
        <f>ROUND(I184*H184,2)</f>
        <v>0</v>
      </c>
      <c r="K184" s="135" t="s">
        <v>182</v>
      </c>
      <c r="L184" s="33"/>
      <c r="M184" s="140" t="s">
        <v>19</v>
      </c>
      <c r="N184" s="141" t="s">
        <v>45</v>
      </c>
      <c r="P184" s="142">
        <f>O184*H184</f>
        <v>0</v>
      </c>
      <c r="Q184" s="142">
        <v>0</v>
      </c>
      <c r="R184" s="142">
        <f>Q184*H184</f>
        <v>0</v>
      </c>
      <c r="S184" s="142">
        <v>0</v>
      </c>
      <c r="T184" s="143">
        <f>S184*H184</f>
        <v>0</v>
      </c>
      <c r="AR184" s="144" t="s">
        <v>183</v>
      </c>
      <c r="AT184" s="144" t="s">
        <v>179</v>
      </c>
      <c r="AU184" s="144" t="s">
        <v>83</v>
      </c>
      <c r="AY184" s="18" t="s">
        <v>177</v>
      </c>
      <c r="BE184" s="145">
        <f>IF(N184="základní",J184,0)</f>
        <v>0</v>
      </c>
      <c r="BF184" s="145">
        <f>IF(N184="snížená",J184,0)</f>
        <v>0</v>
      </c>
      <c r="BG184" s="145">
        <f>IF(N184="zákl. přenesená",J184,0)</f>
        <v>0</v>
      </c>
      <c r="BH184" s="145">
        <f>IF(N184="sníž. přenesená",J184,0)</f>
        <v>0</v>
      </c>
      <c r="BI184" s="145">
        <f>IF(N184="nulová",J184,0)</f>
        <v>0</v>
      </c>
      <c r="BJ184" s="18" t="s">
        <v>81</v>
      </c>
      <c r="BK184" s="145">
        <f>ROUND(I184*H184,2)</f>
        <v>0</v>
      </c>
      <c r="BL184" s="18" t="s">
        <v>183</v>
      </c>
      <c r="BM184" s="144" t="s">
        <v>3046</v>
      </c>
    </row>
    <row r="185" spans="2:65" s="1" customFormat="1" ht="10.199999999999999">
      <c r="B185" s="33"/>
      <c r="D185" s="146" t="s">
        <v>185</v>
      </c>
      <c r="F185" s="147" t="s">
        <v>3047</v>
      </c>
      <c r="I185" s="148"/>
      <c r="L185" s="33"/>
      <c r="M185" s="149"/>
      <c r="T185" s="54"/>
      <c r="AT185" s="18" t="s">
        <v>185</v>
      </c>
      <c r="AU185" s="18" t="s">
        <v>83</v>
      </c>
    </row>
    <row r="186" spans="2:65" s="1" customFormat="1" ht="24.15" customHeight="1">
      <c r="B186" s="33"/>
      <c r="C186" s="133" t="s">
        <v>415</v>
      </c>
      <c r="D186" s="133" t="s">
        <v>179</v>
      </c>
      <c r="E186" s="134" t="s">
        <v>3048</v>
      </c>
      <c r="F186" s="135" t="s">
        <v>3049</v>
      </c>
      <c r="G186" s="136" t="s">
        <v>228</v>
      </c>
      <c r="H186" s="137">
        <v>1.39</v>
      </c>
      <c r="I186" s="138"/>
      <c r="J186" s="139">
        <f>ROUND(I186*H186,2)</f>
        <v>0</v>
      </c>
      <c r="K186" s="135" t="s">
        <v>182</v>
      </c>
      <c r="L186" s="33"/>
      <c r="M186" s="140" t="s">
        <v>19</v>
      </c>
      <c r="N186" s="141" t="s">
        <v>45</v>
      </c>
      <c r="P186" s="142">
        <f>O186*H186</f>
        <v>0</v>
      </c>
      <c r="Q186" s="142">
        <v>0</v>
      </c>
      <c r="R186" s="142">
        <f>Q186*H186</f>
        <v>0</v>
      </c>
      <c r="S186" s="142">
        <v>0</v>
      </c>
      <c r="T186" s="143">
        <f>S186*H186</f>
        <v>0</v>
      </c>
      <c r="AR186" s="144" t="s">
        <v>183</v>
      </c>
      <c r="AT186" s="144" t="s">
        <v>179</v>
      </c>
      <c r="AU186" s="144" t="s">
        <v>83</v>
      </c>
      <c r="AY186" s="18" t="s">
        <v>177</v>
      </c>
      <c r="BE186" s="145">
        <f>IF(N186="základní",J186,0)</f>
        <v>0</v>
      </c>
      <c r="BF186" s="145">
        <f>IF(N186="snížená",J186,0)</f>
        <v>0</v>
      </c>
      <c r="BG186" s="145">
        <f>IF(N186="zákl. přenesená",J186,0)</f>
        <v>0</v>
      </c>
      <c r="BH186" s="145">
        <f>IF(N186="sníž. přenesená",J186,0)</f>
        <v>0</v>
      </c>
      <c r="BI186" s="145">
        <f>IF(N186="nulová",J186,0)</f>
        <v>0</v>
      </c>
      <c r="BJ186" s="18" t="s">
        <v>81</v>
      </c>
      <c r="BK186" s="145">
        <f>ROUND(I186*H186,2)</f>
        <v>0</v>
      </c>
      <c r="BL186" s="18" t="s">
        <v>183</v>
      </c>
      <c r="BM186" s="144" t="s">
        <v>3050</v>
      </c>
    </row>
    <row r="187" spans="2:65" s="1" customFormat="1" ht="10.199999999999999">
      <c r="B187" s="33"/>
      <c r="D187" s="146" t="s">
        <v>185</v>
      </c>
      <c r="F187" s="147" t="s">
        <v>3051</v>
      </c>
      <c r="I187" s="148"/>
      <c r="L187" s="33"/>
      <c r="M187" s="149"/>
      <c r="T187" s="54"/>
      <c r="AT187" s="18" t="s">
        <v>185</v>
      </c>
      <c r="AU187" s="18" t="s">
        <v>83</v>
      </c>
    </row>
    <row r="188" spans="2:65" s="1" customFormat="1" ht="16.5" customHeight="1">
      <c r="B188" s="33"/>
      <c r="C188" s="133" t="s">
        <v>420</v>
      </c>
      <c r="D188" s="133" t="s">
        <v>179</v>
      </c>
      <c r="E188" s="134" t="s">
        <v>3052</v>
      </c>
      <c r="F188" s="135" t="s">
        <v>3053</v>
      </c>
      <c r="G188" s="136" t="s">
        <v>228</v>
      </c>
      <c r="H188" s="137">
        <v>1.39</v>
      </c>
      <c r="I188" s="138"/>
      <c r="J188" s="139">
        <f>ROUND(I188*H188,2)</f>
        <v>0</v>
      </c>
      <c r="K188" s="135" t="s">
        <v>182</v>
      </c>
      <c r="L188" s="33"/>
      <c r="M188" s="140" t="s">
        <v>19</v>
      </c>
      <c r="N188" s="141" t="s">
        <v>45</v>
      </c>
      <c r="P188" s="142">
        <f>O188*H188</f>
        <v>0</v>
      </c>
      <c r="Q188" s="142">
        <v>0</v>
      </c>
      <c r="R188" s="142">
        <f>Q188*H188</f>
        <v>0</v>
      </c>
      <c r="S188" s="142">
        <v>0</v>
      </c>
      <c r="T188" s="143">
        <f>S188*H188</f>
        <v>0</v>
      </c>
      <c r="AR188" s="144" t="s">
        <v>183</v>
      </c>
      <c r="AT188" s="144" t="s">
        <v>179</v>
      </c>
      <c r="AU188" s="144" t="s">
        <v>83</v>
      </c>
      <c r="AY188" s="18" t="s">
        <v>177</v>
      </c>
      <c r="BE188" s="145">
        <f>IF(N188="základní",J188,0)</f>
        <v>0</v>
      </c>
      <c r="BF188" s="145">
        <f>IF(N188="snížená",J188,0)</f>
        <v>0</v>
      </c>
      <c r="BG188" s="145">
        <f>IF(N188="zákl. přenesená",J188,0)</f>
        <v>0</v>
      </c>
      <c r="BH188" s="145">
        <f>IF(N188="sníž. přenesená",J188,0)</f>
        <v>0</v>
      </c>
      <c r="BI188" s="145">
        <f>IF(N188="nulová",J188,0)</f>
        <v>0</v>
      </c>
      <c r="BJ188" s="18" t="s">
        <v>81</v>
      </c>
      <c r="BK188" s="145">
        <f>ROUND(I188*H188,2)</f>
        <v>0</v>
      </c>
      <c r="BL188" s="18" t="s">
        <v>183</v>
      </c>
      <c r="BM188" s="144" t="s">
        <v>3054</v>
      </c>
    </row>
    <row r="189" spans="2:65" s="1" customFormat="1" ht="10.199999999999999">
      <c r="B189" s="33"/>
      <c r="D189" s="146" t="s">
        <v>185</v>
      </c>
      <c r="F189" s="147" t="s">
        <v>3055</v>
      </c>
      <c r="I189" s="148"/>
      <c r="L189" s="33"/>
      <c r="M189" s="149"/>
      <c r="T189" s="54"/>
      <c r="AT189" s="18" t="s">
        <v>185</v>
      </c>
      <c r="AU189" s="18" t="s">
        <v>83</v>
      </c>
    </row>
    <row r="190" spans="2:65" s="1" customFormat="1" ht="24.15" customHeight="1">
      <c r="B190" s="33"/>
      <c r="C190" s="133" t="s">
        <v>426</v>
      </c>
      <c r="D190" s="133" t="s">
        <v>179</v>
      </c>
      <c r="E190" s="134" t="s">
        <v>3056</v>
      </c>
      <c r="F190" s="135" t="s">
        <v>3057</v>
      </c>
      <c r="G190" s="136" t="s">
        <v>228</v>
      </c>
      <c r="H190" s="137">
        <v>1.39</v>
      </c>
      <c r="I190" s="138"/>
      <c r="J190" s="139">
        <f>ROUND(I190*H190,2)</f>
        <v>0</v>
      </c>
      <c r="K190" s="135" t="s">
        <v>182</v>
      </c>
      <c r="L190" s="33"/>
      <c r="M190" s="140" t="s">
        <v>19</v>
      </c>
      <c r="N190" s="141" t="s">
        <v>45</v>
      </c>
      <c r="P190" s="142">
        <f>O190*H190</f>
        <v>0</v>
      </c>
      <c r="Q190" s="142">
        <v>0</v>
      </c>
      <c r="R190" s="142">
        <f>Q190*H190</f>
        <v>0</v>
      </c>
      <c r="S190" s="142">
        <v>0</v>
      </c>
      <c r="T190" s="143">
        <f>S190*H190</f>
        <v>0</v>
      </c>
      <c r="AR190" s="144" t="s">
        <v>183</v>
      </c>
      <c r="AT190" s="144" t="s">
        <v>179</v>
      </c>
      <c r="AU190" s="144" t="s">
        <v>83</v>
      </c>
      <c r="AY190" s="18" t="s">
        <v>177</v>
      </c>
      <c r="BE190" s="145">
        <f>IF(N190="základní",J190,0)</f>
        <v>0</v>
      </c>
      <c r="BF190" s="145">
        <f>IF(N190="snížená",J190,0)</f>
        <v>0</v>
      </c>
      <c r="BG190" s="145">
        <f>IF(N190="zákl. přenesená",J190,0)</f>
        <v>0</v>
      </c>
      <c r="BH190" s="145">
        <f>IF(N190="sníž. přenesená",J190,0)</f>
        <v>0</v>
      </c>
      <c r="BI190" s="145">
        <f>IF(N190="nulová",J190,0)</f>
        <v>0</v>
      </c>
      <c r="BJ190" s="18" t="s">
        <v>81</v>
      </c>
      <c r="BK190" s="145">
        <f>ROUND(I190*H190,2)</f>
        <v>0</v>
      </c>
      <c r="BL190" s="18" t="s">
        <v>183</v>
      </c>
      <c r="BM190" s="144" t="s">
        <v>3058</v>
      </c>
    </row>
    <row r="191" spans="2:65" s="1" customFormat="1" ht="10.199999999999999">
      <c r="B191" s="33"/>
      <c r="D191" s="146" t="s">
        <v>185</v>
      </c>
      <c r="F191" s="147" t="s">
        <v>3059</v>
      </c>
      <c r="I191" s="148"/>
      <c r="L191" s="33"/>
      <c r="M191" s="149"/>
      <c r="T191" s="54"/>
      <c r="AT191" s="18" t="s">
        <v>185</v>
      </c>
      <c r="AU191" s="18" t="s">
        <v>83</v>
      </c>
    </row>
    <row r="192" spans="2:65" s="11" customFormat="1" ht="22.8" customHeight="1">
      <c r="B192" s="121"/>
      <c r="D192" s="122" t="s">
        <v>73</v>
      </c>
      <c r="E192" s="131" t="s">
        <v>404</v>
      </c>
      <c r="F192" s="131" t="s">
        <v>405</v>
      </c>
      <c r="I192" s="124"/>
      <c r="J192" s="132">
        <f>BK192</f>
        <v>0</v>
      </c>
      <c r="L192" s="121"/>
      <c r="M192" s="126"/>
      <c r="P192" s="127">
        <f>SUM(P193:P194)</f>
        <v>0</v>
      </c>
      <c r="R192" s="127">
        <f>SUM(R193:R194)</f>
        <v>0</v>
      </c>
      <c r="T192" s="128">
        <f>SUM(T193:T194)</f>
        <v>0</v>
      </c>
      <c r="AR192" s="122" t="s">
        <v>81</v>
      </c>
      <c r="AT192" s="129" t="s">
        <v>73</v>
      </c>
      <c r="AU192" s="129" t="s">
        <v>81</v>
      </c>
      <c r="AY192" s="122" t="s">
        <v>177</v>
      </c>
      <c r="BK192" s="130">
        <f>SUM(BK193:BK194)</f>
        <v>0</v>
      </c>
    </row>
    <row r="193" spans="2:65" s="1" customFormat="1" ht="24.15" customHeight="1">
      <c r="B193" s="33"/>
      <c r="C193" s="133" t="s">
        <v>433</v>
      </c>
      <c r="D193" s="133" t="s">
        <v>179</v>
      </c>
      <c r="E193" s="134" t="s">
        <v>3060</v>
      </c>
      <c r="F193" s="135" t="s">
        <v>3061</v>
      </c>
      <c r="G193" s="136" t="s">
        <v>228</v>
      </c>
      <c r="H193" s="137">
        <v>30.236999999999998</v>
      </c>
      <c r="I193" s="138"/>
      <c r="J193" s="139">
        <f>ROUND(I193*H193,2)</f>
        <v>0</v>
      </c>
      <c r="K193" s="135" t="s">
        <v>182</v>
      </c>
      <c r="L193" s="33"/>
      <c r="M193" s="140" t="s">
        <v>19</v>
      </c>
      <c r="N193" s="141" t="s">
        <v>45</v>
      </c>
      <c r="P193" s="142">
        <f>O193*H193</f>
        <v>0</v>
      </c>
      <c r="Q193" s="142">
        <v>0</v>
      </c>
      <c r="R193" s="142">
        <f>Q193*H193</f>
        <v>0</v>
      </c>
      <c r="S193" s="142">
        <v>0</v>
      </c>
      <c r="T193" s="143">
        <f>S193*H193</f>
        <v>0</v>
      </c>
      <c r="AR193" s="144" t="s">
        <v>183</v>
      </c>
      <c r="AT193" s="144" t="s">
        <v>179</v>
      </c>
      <c r="AU193" s="144" t="s">
        <v>83</v>
      </c>
      <c r="AY193" s="18" t="s">
        <v>177</v>
      </c>
      <c r="BE193" s="145">
        <f>IF(N193="základní",J193,0)</f>
        <v>0</v>
      </c>
      <c r="BF193" s="145">
        <f>IF(N193="snížená",J193,0)</f>
        <v>0</v>
      </c>
      <c r="BG193" s="145">
        <f>IF(N193="zákl. přenesená",J193,0)</f>
        <v>0</v>
      </c>
      <c r="BH193" s="145">
        <f>IF(N193="sníž. přenesená",J193,0)</f>
        <v>0</v>
      </c>
      <c r="BI193" s="145">
        <f>IF(N193="nulová",J193,0)</f>
        <v>0</v>
      </c>
      <c r="BJ193" s="18" t="s">
        <v>81</v>
      </c>
      <c r="BK193" s="145">
        <f>ROUND(I193*H193,2)</f>
        <v>0</v>
      </c>
      <c r="BL193" s="18" t="s">
        <v>183</v>
      </c>
      <c r="BM193" s="144" t="s">
        <v>3062</v>
      </c>
    </row>
    <row r="194" spans="2:65" s="1" customFormat="1" ht="10.199999999999999">
      <c r="B194" s="33"/>
      <c r="D194" s="146" t="s">
        <v>185</v>
      </c>
      <c r="F194" s="147" t="s">
        <v>3063</v>
      </c>
      <c r="I194" s="148"/>
      <c r="L194" s="33"/>
      <c r="M194" s="149"/>
      <c r="T194" s="54"/>
      <c r="AT194" s="18" t="s">
        <v>185</v>
      </c>
      <c r="AU194" s="18" t="s">
        <v>83</v>
      </c>
    </row>
    <row r="195" spans="2:65" s="11" customFormat="1" ht="25.95" customHeight="1">
      <c r="B195" s="121"/>
      <c r="D195" s="122" t="s">
        <v>73</v>
      </c>
      <c r="E195" s="123" t="s">
        <v>327</v>
      </c>
      <c r="F195" s="123" t="s">
        <v>3064</v>
      </c>
      <c r="I195" s="124"/>
      <c r="J195" s="125">
        <f>BK195</f>
        <v>0</v>
      </c>
      <c r="L195" s="121"/>
      <c r="M195" s="126"/>
      <c r="P195" s="127">
        <f>P196</f>
        <v>0</v>
      </c>
      <c r="R195" s="127">
        <f>R196</f>
        <v>8.9759999999999991</v>
      </c>
      <c r="T195" s="128">
        <f>T196</f>
        <v>0</v>
      </c>
      <c r="AR195" s="122" t="s">
        <v>121</v>
      </c>
      <c r="AT195" s="129" t="s">
        <v>73</v>
      </c>
      <c r="AU195" s="129" t="s">
        <v>74</v>
      </c>
      <c r="AY195" s="122" t="s">
        <v>177</v>
      </c>
      <c r="BK195" s="130">
        <f>BK196</f>
        <v>0</v>
      </c>
    </row>
    <row r="196" spans="2:65" s="11" customFormat="1" ht="22.8" customHeight="1">
      <c r="B196" s="121"/>
      <c r="D196" s="122" t="s">
        <v>73</v>
      </c>
      <c r="E196" s="131" t="s">
        <v>3065</v>
      </c>
      <c r="F196" s="131" t="s">
        <v>3066</v>
      </c>
      <c r="I196" s="124"/>
      <c r="J196" s="132">
        <f>BK196</f>
        <v>0</v>
      </c>
      <c r="L196" s="121"/>
      <c r="M196" s="126"/>
      <c r="P196" s="127">
        <f>SUM(P197:P198)</f>
        <v>0</v>
      </c>
      <c r="R196" s="127">
        <f>SUM(R197:R198)</f>
        <v>8.9759999999999991</v>
      </c>
      <c r="T196" s="128">
        <f>SUM(T197:T198)</f>
        <v>0</v>
      </c>
      <c r="AR196" s="122" t="s">
        <v>121</v>
      </c>
      <c r="AT196" s="129" t="s">
        <v>73</v>
      </c>
      <c r="AU196" s="129" t="s">
        <v>81</v>
      </c>
      <c r="AY196" s="122" t="s">
        <v>177</v>
      </c>
      <c r="BK196" s="130">
        <f>SUM(BK197:BK198)</f>
        <v>0</v>
      </c>
    </row>
    <row r="197" spans="2:65" s="1" customFormat="1" ht="16.5" customHeight="1">
      <c r="B197" s="33"/>
      <c r="C197" s="133" t="s">
        <v>438</v>
      </c>
      <c r="D197" s="133" t="s">
        <v>179</v>
      </c>
      <c r="E197" s="134" t="s">
        <v>3067</v>
      </c>
      <c r="F197" s="135" t="s">
        <v>3068</v>
      </c>
      <c r="G197" s="136" t="s">
        <v>383</v>
      </c>
      <c r="H197" s="137">
        <v>10</v>
      </c>
      <c r="I197" s="138"/>
      <c r="J197" s="139">
        <f>ROUND(I197*H197,2)</f>
        <v>0</v>
      </c>
      <c r="K197" s="135" t="s">
        <v>199</v>
      </c>
      <c r="L197" s="33"/>
      <c r="M197" s="140" t="s">
        <v>19</v>
      </c>
      <c r="N197" s="141" t="s">
        <v>45</v>
      </c>
      <c r="P197" s="142">
        <f>O197*H197</f>
        <v>0</v>
      </c>
      <c r="Q197" s="142">
        <v>0.8901</v>
      </c>
      <c r="R197" s="142">
        <f>Q197*H197</f>
        <v>8.9009999999999998</v>
      </c>
      <c r="S197" s="142">
        <v>0</v>
      </c>
      <c r="T197" s="143">
        <f>S197*H197</f>
        <v>0</v>
      </c>
      <c r="AR197" s="144" t="s">
        <v>588</v>
      </c>
      <c r="AT197" s="144" t="s">
        <v>179</v>
      </c>
      <c r="AU197" s="144" t="s">
        <v>83</v>
      </c>
      <c r="AY197" s="18" t="s">
        <v>177</v>
      </c>
      <c r="BE197" s="145">
        <f>IF(N197="základní",J197,0)</f>
        <v>0</v>
      </c>
      <c r="BF197" s="145">
        <f>IF(N197="snížená",J197,0)</f>
        <v>0</v>
      </c>
      <c r="BG197" s="145">
        <f>IF(N197="zákl. přenesená",J197,0)</f>
        <v>0</v>
      </c>
      <c r="BH197" s="145">
        <f>IF(N197="sníž. přenesená",J197,0)</f>
        <v>0</v>
      </c>
      <c r="BI197" s="145">
        <f>IF(N197="nulová",J197,0)</f>
        <v>0</v>
      </c>
      <c r="BJ197" s="18" t="s">
        <v>81</v>
      </c>
      <c r="BK197" s="145">
        <f>ROUND(I197*H197,2)</f>
        <v>0</v>
      </c>
      <c r="BL197" s="18" t="s">
        <v>588</v>
      </c>
      <c r="BM197" s="144" t="s">
        <v>3069</v>
      </c>
    </row>
    <row r="198" spans="2:65" s="1" customFormat="1" ht="16.5" customHeight="1">
      <c r="B198" s="33"/>
      <c r="C198" s="178" t="s">
        <v>443</v>
      </c>
      <c r="D198" s="178" t="s">
        <v>327</v>
      </c>
      <c r="E198" s="179" t="s">
        <v>3070</v>
      </c>
      <c r="F198" s="180" t="s">
        <v>3071</v>
      </c>
      <c r="G198" s="181" t="s">
        <v>383</v>
      </c>
      <c r="H198" s="182">
        <v>10</v>
      </c>
      <c r="I198" s="183"/>
      <c r="J198" s="184">
        <f>ROUND(I198*H198,2)</f>
        <v>0</v>
      </c>
      <c r="K198" s="180" t="s">
        <v>199</v>
      </c>
      <c r="L198" s="185"/>
      <c r="M198" s="199" t="s">
        <v>19</v>
      </c>
      <c r="N198" s="200" t="s">
        <v>45</v>
      </c>
      <c r="O198" s="191"/>
      <c r="P198" s="195">
        <f>O198*H198</f>
        <v>0</v>
      </c>
      <c r="Q198" s="195">
        <v>7.4999999999999997E-3</v>
      </c>
      <c r="R198" s="195">
        <f>Q198*H198</f>
        <v>7.4999999999999997E-2</v>
      </c>
      <c r="S198" s="195">
        <v>0</v>
      </c>
      <c r="T198" s="196">
        <f>S198*H198</f>
        <v>0</v>
      </c>
      <c r="AR198" s="144" t="s">
        <v>963</v>
      </c>
      <c r="AT198" s="144" t="s">
        <v>327</v>
      </c>
      <c r="AU198" s="144" t="s">
        <v>83</v>
      </c>
      <c r="AY198" s="18" t="s">
        <v>177</v>
      </c>
      <c r="BE198" s="145">
        <f>IF(N198="základní",J198,0)</f>
        <v>0</v>
      </c>
      <c r="BF198" s="145">
        <f>IF(N198="snížená",J198,0)</f>
        <v>0</v>
      </c>
      <c r="BG198" s="145">
        <f>IF(N198="zákl. přenesená",J198,0)</f>
        <v>0</v>
      </c>
      <c r="BH198" s="145">
        <f>IF(N198="sníž. přenesená",J198,0)</f>
        <v>0</v>
      </c>
      <c r="BI198" s="145">
        <f>IF(N198="nulová",J198,0)</f>
        <v>0</v>
      </c>
      <c r="BJ198" s="18" t="s">
        <v>81</v>
      </c>
      <c r="BK198" s="145">
        <f>ROUND(I198*H198,2)</f>
        <v>0</v>
      </c>
      <c r="BL198" s="18" t="s">
        <v>963</v>
      </c>
      <c r="BM198" s="144" t="s">
        <v>3072</v>
      </c>
    </row>
    <row r="199" spans="2:65" s="1" customFormat="1" ht="6.9" customHeight="1">
      <c r="B199" s="42"/>
      <c r="C199" s="43"/>
      <c r="D199" s="43"/>
      <c r="E199" s="43"/>
      <c r="F199" s="43"/>
      <c r="G199" s="43"/>
      <c r="H199" s="43"/>
      <c r="I199" s="43"/>
      <c r="J199" s="43"/>
      <c r="K199" s="43"/>
      <c r="L199" s="33"/>
    </row>
  </sheetData>
  <sheetProtection algorithmName="SHA-512" hashValue="9KZu8rqMSmf25AbGNp7twX//DiydOEzK6CZHbkMB9nTk8w97b9E8rVH6ojis4tp3PAP/KBjBdCF8rfjvjR4k+g==" saltValue="98Rr87sYmLJU8sVNU59FtUvyvZZE8ZxbLucG86I+5H/FQbrYYgs9Z2onoPAW2oPe2U0zY+99Oqu8Kigc58PFlw==" spinCount="100000" sheet="1" objects="1" scenarios="1" formatColumns="0" formatRows="0" autoFilter="0"/>
  <autoFilter ref="C86:K198" xr:uid="{00000000-0009-0000-0000-00000B000000}"/>
  <mergeCells count="9">
    <mergeCell ref="E50:H50"/>
    <mergeCell ref="E77:H77"/>
    <mergeCell ref="E79:H79"/>
    <mergeCell ref="L2:V2"/>
    <mergeCell ref="E7:H7"/>
    <mergeCell ref="E9:H9"/>
    <mergeCell ref="E18:H18"/>
    <mergeCell ref="E27:H27"/>
    <mergeCell ref="E48:H48"/>
  </mergeCells>
  <hyperlinks>
    <hyperlink ref="F91" r:id="rId1" xr:uid="{00000000-0004-0000-0B00-000000000000}"/>
    <hyperlink ref="F93" r:id="rId2" xr:uid="{00000000-0004-0000-0B00-000001000000}"/>
    <hyperlink ref="F100" r:id="rId3" xr:uid="{00000000-0004-0000-0B00-000002000000}"/>
    <hyperlink ref="F103" r:id="rId4" xr:uid="{00000000-0004-0000-0B00-000003000000}"/>
    <hyperlink ref="F105" r:id="rId5" xr:uid="{00000000-0004-0000-0B00-000004000000}"/>
    <hyperlink ref="F107" r:id="rId6" xr:uid="{00000000-0004-0000-0B00-000005000000}"/>
    <hyperlink ref="F114" r:id="rId7" xr:uid="{00000000-0004-0000-0B00-000006000000}"/>
    <hyperlink ref="F121" r:id="rId8" xr:uid="{00000000-0004-0000-0B00-000007000000}"/>
    <hyperlink ref="F123" r:id="rId9" xr:uid="{00000000-0004-0000-0B00-000008000000}"/>
    <hyperlink ref="F127" r:id="rId10" xr:uid="{00000000-0004-0000-0B00-000009000000}"/>
    <hyperlink ref="F134" r:id="rId11" xr:uid="{00000000-0004-0000-0B00-00000A000000}"/>
    <hyperlink ref="F138" r:id="rId12" xr:uid="{00000000-0004-0000-0B00-00000B000000}"/>
    <hyperlink ref="F144" r:id="rId13" xr:uid="{00000000-0004-0000-0B00-00000C000000}"/>
    <hyperlink ref="F153" r:id="rId14" xr:uid="{00000000-0004-0000-0B00-00000D000000}"/>
    <hyperlink ref="F159" r:id="rId15" xr:uid="{00000000-0004-0000-0B00-00000E000000}"/>
    <hyperlink ref="F185" r:id="rId16" xr:uid="{00000000-0004-0000-0B00-00000F000000}"/>
    <hyperlink ref="F187" r:id="rId17" xr:uid="{00000000-0004-0000-0B00-000010000000}"/>
    <hyperlink ref="F189" r:id="rId18" xr:uid="{00000000-0004-0000-0B00-000011000000}"/>
    <hyperlink ref="F191" r:id="rId19" xr:uid="{00000000-0004-0000-0B00-000012000000}"/>
    <hyperlink ref="F194" r:id="rId20" xr:uid="{00000000-0004-0000-0B00-000013000000}"/>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2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2:BM98"/>
  <sheetViews>
    <sheetView showGridLines="0" workbookViewId="0"/>
  </sheetViews>
  <sheetFormatPr defaultRowHeight="14.4"/>
  <cols>
    <col min="1" max="1" width="8.28515625" customWidth="1"/>
    <col min="2" max="2" width="1.140625" customWidth="1"/>
    <col min="3" max="3" width="4.140625" customWidth="1"/>
    <col min="4" max="4" width="4.28515625" customWidth="1"/>
    <col min="5" max="5" width="17.140625" customWidth="1"/>
    <col min="6" max="6" width="100.85546875" customWidth="1"/>
    <col min="7" max="7" width="7.42578125" customWidth="1"/>
    <col min="8" max="8" width="14" customWidth="1"/>
    <col min="9" max="9" width="15.85546875" customWidth="1"/>
    <col min="10" max="11" width="22.28515625"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46" ht="36.9" customHeight="1">
      <c r="L2" s="310"/>
      <c r="M2" s="310"/>
      <c r="N2" s="310"/>
      <c r="O2" s="310"/>
      <c r="P2" s="310"/>
      <c r="Q2" s="310"/>
      <c r="R2" s="310"/>
      <c r="S2" s="310"/>
      <c r="T2" s="310"/>
      <c r="U2" s="310"/>
      <c r="V2" s="310"/>
      <c r="AT2" s="18" t="s">
        <v>116</v>
      </c>
    </row>
    <row r="3" spans="2:46" ht="6.9" customHeight="1">
      <c r="B3" s="19"/>
      <c r="C3" s="20"/>
      <c r="D3" s="20"/>
      <c r="E3" s="20"/>
      <c r="F3" s="20"/>
      <c r="G3" s="20"/>
      <c r="H3" s="20"/>
      <c r="I3" s="20"/>
      <c r="J3" s="20"/>
      <c r="K3" s="20"/>
      <c r="L3" s="21"/>
      <c r="AT3" s="18" t="s">
        <v>83</v>
      </c>
    </row>
    <row r="4" spans="2:46" ht="24.9" customHeight="1">
      <c r="B4" s="21"/>
      <c r="D4" s="22" t="s">
        <v>125</v>
      </c>
      <c r="L4" s="21"/>
      <c r="M4" s="92" t="s">
        <v>10</v>
      </c>
      <c r="AT4" s="18" t="s">
        <v>4</v>
      </c>
    </row>
    <row r="5" spans="2:46" ht="6.9" customHeight="1">
      <c r="B5" s="21"/>
      <c r="L5" s="21"/>
    </row>
    <row r="6" spans="2:46" ht="12" customHeight="1">
      <c r="B6" s="21"/>
      <c r="D6" s="28" t="s">
        <v>16</v>
      </c>
      <c r="L6" s="21"/>
    </row>
    <row r="7" spans="2:46" ht="16.5" customHeight="1">
      <c r="B7" s="21"/>
      <c r="E7" s="339" t="str">
        <f>'Rekapitulace stavby'!K6</f>
        <v>MŠ Záchlumí - přístavba pavilonu</v>
      </c>
      <c r="F7" s="340"/>
      <c r="G7" s="340"/>
      <c r="H7" s="340"/>
      <c r="L7" s="21"/>
    </row>
    <row r="8" spans="2:46" s="1" customFormat="1" ht="12" customHeight="1">
      <c r="B8" s="33"/>
      <c r="D8" s="28" t="s">
        <v>129</v>
      </c>
      <c r="L8" s="33"/>
    </row>
    <row r="9" spans="2:46" s="1" customFormat="1" ht="16.5" customHeight="1">
      <c r="B9" s="33"/>
      <c r="E9" s="303" t="s">
        <v>3073</v>
      </c>
      <c r="F9" s="341"/>
      <c r="G9" s="341"/>
      <c r="H9" s="341"/>
      <c r="L9" s="33"/>
    </row>
    <row r="10" spans="2:46" s="1" customFormat="1" ht="10.199999999999999">
      <c r="B10" s="33"/>
      <c r="L10" s="33"/>
    </row>
    <row r="11" spans="2:46" s="1" customFormat="1" ht="12" customHeight="1">
      <c r="B11" s="33"/>
      <c r="D11" s="28" t="s">
        <v>18</v>
      </c>
      <c r="F11" s="26" t="s">
        <v>19</v>
      </c>
      <c r="I11" s="28" t="s">
        <v>20</v>
      </c>
      <c r="J11" s="26" t="s">
        <v>19</v>
      </c>
      <c r="L11" s="33"/>
    </row>
    <row r="12" spans="2:46" s="1" customFormat="1" ht="12" customHeight="1">
      <c r="B12" s="33"/>
      <c r="D12" s="28" t="s">
        <v>21</v>
      </c>
      <c r="F12" s="26" t="s">
        <v>22</v>
      </c>
      <c r="I12" s="28" t="s">
        <v>23</v>
      </c>
      <c r="J12" s="50" t="str">
        <f>'Rekapitulace stavby'!AN8</f>
        <v>23. 4. 2024</v>
      </c>
      <c r="L12" s="33"/>
    </row>
    <row r="13" spans="2:46" s="1" customFormat="1" ht="10.8" customHeight="1">
      <c r="B13" s="33"/>
      <c r="L13" s="33"/>
    </row>
    <row r="14" spans="2:46" s="1" customFormat="1" ht="12" customHeight="1">
      <c r="B14" s="33"/>
      <c r="D14" s="28" t="s">
        <v>25</v>
      </c>
      <c r="I14" s="28" t="s">
        <v>26</v>
      </c>
      <c r="J14" s="26" t="s">
        <v>19</v>
      </c>
      <c r="L14" s="33"/>
    </row>
    <row r="15" spans="2:46" s="1" customFormat="1" ht="18" customHeight="1">
      <c r="B15" s="33"/>
      <c r="E15" s="26" t="s">
        <v>27</v>
      </c>
      <c r="I15" s="28" t="s">
        <v>28</v>
      </c>
      <c r="J15" s="26" t="s">
        <v>19</v>
      </c>
      <c r="L15" s="33"/>
    </row>
    <row r="16" spans="2:46" s="1" customFormat="1" ht="6.9" customHeight="1">
      <c r="B16" s="33"/>
      <c r="L16" s="33"/>
    </row>
    <row r="17" spans="2:12" s="1" customFormat="1" ht="12" customHeight="1">
      <c r="B17" s="33"/>
      <c r="D17" s="28" t="s">
        <v>29</v>
      </c>
      <c r="I17" s="28" t="s">
        <v>26</v>
      </c>
      <c r="J17" s="29" t="str">
        <f>'Rekapitulace stavby'!AN13</f>
        <v>Vyplň údaj</v>
      </c>
      <c r="L17" s="33"/>
    </row>
    <row r="18" spans="2:12" s="1" customFormat="1" ht="18" customHeight="1">
      <c r="B18" s="33"/>
      <c r="E18" s="342" t="str">
        <f>'Rekapitulace stavby'!E14</f>
        <v>Vyplň údaj</v>
      </c>
      <c r="F18" s="309"/>
      <c r="G18" s="309"/>
      <c r="H18" s="309"/>
      <c r="I18" s="28" t="s">
        <v>28</v>
      </c>
      <c r="J18" s="29" t="str">
        <f>'Rekapitulace stavby'!AN14</f>
        <v>Vyplň údaj</v>
      </c>
      <c r="L18" s="33"/>
    </row>
    <row r="19" spans="2:12" s="1" customFormat="1" ht="6.9" customHeight="1">
      <c r="B19" s="33"/>
      <c r="L19" s="33"/>
    </row>
    <row r="20" spans="2:12" s="1" customFormat="1" ht="12" customHeight="1">
      <c r="B20" s="33"/>
      <c r="D20" s="28" t="s">
        <v>31</v>
      </c>
      <c r="I20" s="28" t="s">
        <v>26</v>
      </c>
      <c r="J20" s="26" t="s">
        <v>32</v>
      </c>
      <c r="L20" s="33"/>
    </row>
    <row r="21" spans="2:12" s="1" customFormat="1" ht="18" customHeight="1">
      <c r="B21" s="33"/>
      <c r="E21" s="26" t="s">
        <v>33</v>
      </c>
      <c r="I21" s="28" t="s">
        <v>28</v>
      </c>
      <c r="J21" s="26" t="s">
        <v>19</v>
      </c>
      <c r="L21" s="33"/>
    </row>
    <row r="22" spans="2:12" s="1" customFormat="1" ht="6.9" customHeight="1">
      <c r="B22" s="33"/>
      <c r="L22" s="33"/>
    </row>
    <row r="23" spans="2:12" s="1" customFormat="1" ht="12" customHeight="1">
      <c r="B23" s="33"/>
      <c r="D23" s="28" t="s">
        <v>35</v>
      </c>
      <c r="I23" s="28" t="s">
        <v>26</v>
      </c>
      <c r="J23" s="26" t="s">
        <v>36</v>
      </c>
      <c r="L23" s="33"/>
    </row>
    <row r="24" spans="2:12" s="1" customFormat="1" ht="18" customHeight="1">
      <c r="B24" s="33"/>
      <c r="E24" s="26" t="s">
        <v>37</v>
      </c>
      <c r="I24" s="28" t="s">
        <v>28</v>
      </c>
      <c r="J24" s="26" t="s">
        <v>19</v>
      </c>
      <c r="L24" s="33"/>
    </row>
    <row r="25" spans="2:12" s="1" customFormat="1" ht="6.9" customHeight="1">
      <c r="B25" s="33"/>
      <c r="L25" s="33"/>
    </row>
    <row r="26" spans="2:12" s="1" customFormat="1" ht="12" customHeight="1">
      <c r="B26" s="33"/>
      <c r="D26" s="28" t="s">
        <v>38</v>
      </c>
      <c r="L26" s="33"/>
    </row>
    <row r="27" spans="2:12" s="7" customFormat="1" ht="16.5" customHeight="1">
      <c r="B27" s="93"/>
      <c r="E27" s="314" t="s">
        <v>19</v>
      </c>
      <c r="F27" s="314"/>
      <c r="G27" s="314"/>
      <c r="H27" s="314"/>
      <c r="L27" s="93"/>
    </row>
    <row r="28" spans="2:12" s="1" customFormat="1" ht="6.9" customHeight="1">
      <c r="B28" s="33"/>
      <c r="L28" s="33"/>
    </row>
    <row r="29" spans="2:12" s="1" customFormat="1" ht="6.9" customHeight="1">
      <c r="B29" s="33"/>
      <c r="D29" s="51"/>
      <c r="E29" s="51"/>
      <c r="F29" s="51"/>
      <c r="G29" s="51"/>
      <c r="H29" s="51"/>
      <c r="I29" s="51"/>
      <c r="J29" s="51"/>
      <c r="K29" s="51"/>
      <c r="L29" s="33"/>
    </row>
    <row r="30" spans="2:12" s="1" customFormat="1" ht="25.35" customHeight="1">
      <c r="B30" s="33"/>
      <c r="D30" s="94" t="s">
        <v>40</v>
      </c>
      <c r="J30" s="64">
        <f>ROUND(J84, 2)</f>
        <v>0</v>
      </c>
      <c r="L30" s="33"/>
    </row>
    <row r="31" spans="2:12" s="1" customFormat="1" ht="6.9" customHeight="1">
      <c r="B31" s="33"/>
      <c r="D31" s="51"/>
      <c r="E31" s="51"/>
      <c r="F31" s="51"/>
      <c r="G31" s="51"/>
      <c r="H31" s="51"/>
      <c r="I31" s="51"/>
      <c r="J31" s="51"/>
      <c r="K31" s="51"/>
      <c r="L31" s="33"/>
    </row>
    <row r="32" spans="2:12" s="1" customFormat="1" ht="14.4" customHeight="1">
      <c r="B32" s="33"/>
      <c r="F32" s="36" t="s">
        <v>42</v>
      </c>
      <c r="I32" s="36" t="s">
        <v>41</v>
      </c>
      <c r="J32" s="36" t="s">
        <v>43</v>
      </c>
      <c r="L32" s="33"/>
    </row>
    <row r="33" spans="2:12" s="1" customFormat="1" ht="14.4" customHeight="1">
      <c r="B33" s="33"/>
      <c r="D33" s="53" t="s">
        <v>44</v>
      </c>
      <c r="E33" s="28" t="s">
        <v>45</v>
      </c>
      <c r="F33" s="84">
        <f>ROUND((SUM(BE84:BE97)),  2)</f>
        <v>0</v>
      </c>
      <c r="I33" s="95">
        <v>0.21</v>
      </c>
      <c r="J33" s="84">
        <f>ROUND(((SUM(BE84:BE97))*I33),  2)</f>
        <v>0</v>
      </c>
      <c r="L33" s="33"/>
    </row>
    <row r="34" spans="2:12" s="1" customFormat="1" ht="14.4" customHeight="1">
      <c r="B34" s="33"/>
      <c r="E34" s="28" t="s">
        <v>46</v>
      </c>
      <c r="F34" s="84">
        <f>ROUND((SUM(BF84:BF97)),  2)</f>
        <v>0</v>
      </c>
      <c r="I34" s="95">
        <v>0.12</v>
      </c>
      <c r="J34" s="84">
        <f>ROUND(((SUM(BF84:BF97))*I34),  2)</f>
        <v>0</v>
      </c>
      <c r="L34" s="33"/>
    </row>
    <row r="35" spans="2:12" s="1" customFormat="1" ht="14.4" hidden="1" customHeight="1">
      <c r="B35" s="33"/>
      <c r="E35" s="28" t="s">
        <v>47</v>
      </c>
      <c r="F35" s="84">
        <f>ROUND((SUM(BG84:BG97)),  2)</f>
        <v>0</v>
      </c>
      <c r="I35" s="95">
        <v>0.21</v>
      </c>
      <c r="J35" s="84">
        <f>0</f>
        <v>0</v>
      </c>
      <c r="L35" s="33"/>
    </row>
    <row r="36" spans="2:12" s="1" customFormat="1" ht="14.4" hidden="1" customHeight="1">
      <c r="B36" s="33"/>
      <c r="E36" s="28" t="s">
        <v>48</v>
      </c>
      <c r="F36" s="84">
        <f>ROUND((SUM(BH84:BH97)),  2)</f>
        <v>0</v>
      </c>
      <c r="I36" s="95">
        <v>0.12</v>
      </c>
      <c r="J36" s="84">
        <f>0</f>
        <v>0</v>
      </c>
      <c r="L36" s="33"/>
    </row>
    <row r="37" spans="2:12" s="1" customFormat="1" ht="14.4" hidden="1" customHeight="1">
      <c r="B37" s="33"/>
      <c r="E37" s="28" t="s">
        <v>49</v>
      </c>
      <c r="F37" s="84">
        <f>ROUND((SUM(BI84:BI97)),  2)</f>
        <v>0</v>
      </c>
      <c r="I37" s="95">
        <v>0</v>
      </c>
      <c r="J37" s="84">
        <f>0</f>
        <v>0</v>
      </c>
      <c r="L37" s="33"/>
    </row>
    <row r="38" spans="2:12" s="1" customFormat="1" ht="6.9" customHeight="1">
      <c r="B38" s="33"/>
      <c r="L38" s="33"/>
    </row>
    <row r="39" spans="2:12" s="1" customFormat="1" ht="25.35" customHeight="1">
      <c r="B39" s="33"/>
      <c r="C39" s="96"/>
      <c r="D39" s="97" t="s">
        <v>50</v>
      </c>
      <c r="E39" s="55"/>
      <c r="F39" s="55"/>
      <c r="G39" s="98" t="s">
        <v>51</v>
      </c>
      <c r="H39" s="99" t="s">
        <v>52</v>
      </c>
      <c r="I39" s="55"/>
      <c r="J39" s="100">
        <f>SUM(J30:J37)</f>
        <v>0</v>
      </c>
      <c r="K39" s="101"/>
      <c r="L39" s="33"/>
    </row>
    <row r="40" spans="2:12" s="1" customFormat="1" ht="14.4" customHeight="1">
      <c r="B40" s="42"/>
      <c r="C40" s="43"/>
      <c r="D40" s="43"/>
      <c r="E40" s="43"/>
      <c r="F40" s="43"/>
      <c r="G40" s="43"/>
      <c r="H40" s="43"/>
      <c r="I40" s="43"/>
      <c r="J40" s="43"/>
      <c r="K40" s="43"/>
      <c r="L40" s="33"/>
    </row>
    <row r="44" spans="2:12" s="1" customFormat="1" ht="6.9" customHeight="1">
      <c r="B44" s="44"/>
      <c r="C44" s="45"/>
      <c r="D44" s="45"/>
      <c r="E44" s="45"/>
      <c r="F44" s="45"/>
      <c r="G44" s="45"/>
      <c r="H44" s="45"/>
      <c r="I44" s="45"/>
      <c r="J44" s="45"/>
      <c r="K44" s="45"/>
      <c r="L44" s="33"/>
    </row>
    <row r="45" spans="2:12" s="1" customFormat="1" ht="24.9" customHeight="1">
      <c r="B45" s="33"/>
      <c r="C45" s="22" t="s">
        <v>133</v>
      </c>
      <c r="L45" s="33"/>
    </row>
    <row r="46" spans="2:12" s="1" customFormat="1" ht="6.9" customHeight="1">
      <c r="B46" s="33"/>
      <c r="L46" s="33"/>
    </row>
    <row r="47" spans="2:12" s="1" customFormat="1" ht="12" customHeight="1">
      <c r="B47" s="33"/>
      <c r="C47" s="28" t="s">
        <v>16</v>
      </c>
      <c r="L47" s="33"/>
    </row>
    <row r="48" spans="2:12" s="1" customFormat="1" ht="16.5" customHeight="1">
      <c r="B48" s="33"/>
      <c r="E48" s="339" t="str">
        <f>E7</f>
        <v>MŠ Záchlumí - přístavba pavilonu</v>
      </c>
      <c r="F48" s="340"/>
      <c r="G48" s="340"/>
      <c r="H48" s="340"/>
      <c r="L48" s="33"/>
    </row>
    <row r="49" spans="2:47" s="1" customFormat="1" ht="12" customHeight="1">
      <c r="B49" s="33"/>
      <c r="C49" s="28" t="s">
        <v>129</v>
      </c>
      <c r="L49" s="33"/>
    </row>
    <row r="50" spans="2:47" s="1" customFormat="1" ht="16.5" customHeight="1">
      <c r="B50" s="33"/>
      <c r="E50" s="303" t="str">
        <f>E9</f>
        <v>VRN - Vedlejší náklady</v>
      </c>
      <c r="F50" s="341"/>
      <c r="G50" s="341"/>
      <c r="H50" s="341"/>
      <c r="L50" s="33"/>
    </row>
    <row r="51" spans="2:47" s="1" customFormat="1" ht="6.9" customHeight="1">
      <c r="B51" s="33"/>
      <c r="L51" s="33"/>
    </row>
    <row r="52" spans="2:47" s="1" customFormat="1" ht="12" customHeight="1">
      <c r="B52" s="33"/>
      <c r="C52" s="28" t="s">
        <v>21</v>
      </c>
      <c r="F52" s="26" t="str">
        <f>F12</f>
        <v xml:space="preserve"> </v>
      </c>
      <c r="I52" s="28" t="s">
        <v>23</v>
      </c>
      <c r="J52" s="50" t="str">
        <f>IF(J12="","",J12)</f>
        <v>23. 4. 2024</v>
      </c>
      <c r="L52" s="33"/>
    </row>
    <row r="53" spans="2:47" s="1" customFormat="1" ht="6.9" customHeight="1">
      <c r="B53" s="33"/>
      <c r="L53" s="33"/>
    </row>
    <row r="54" spans="2:47" s="1" customFormat="1" ht="15.15" customHeight="1">
      <c r="B54" s="33"/>
      <c r="C54" s="28" t="s">
        <v>25</v>
      </c>
      <c r="F54" s="26" t="str">
        <f>E15</f>
        <v>Obec Záchlumí</v>
      </c>
      <c r="I54" s="28" t="s">
        <v>31</v>
      </c>
      <c r="J54" s="31" t="str">
        <f>E21</f>
        <v>Ing. Miloš Valíček</v>
      </c>
      <c r="L54" s="33"/>
    </row>
    <row r="55" spans="2:47" s="1" customFormat="1" ht="15.15" customHeight="1">
      <c r="B55" s="33"/>
      <c r="C55" s="28" t="s">
        <v>29</v>
      </c>
      <c r="F55" s="26" t="str">
        <f>IF(E18="","",E18)</f>
        <v>Vyplň údaj</v>
      </c>
      <c r="I55" s="28" t="s">
        <v>35</v>
      </c>
      <c r="J55" s="31" t="str">
        <f>E24</f>
        <v xml:space="preserve">Veronika Šoulová </v>
      </c>
      <c r="L55" s="33"/>
    </row>
    <row r="56" spans="2:47" s="1" customFormat="1" ht="10.35" customHeight="1">
      <c r="B56" s="33"/>
      <c r="L56" s="33"/>
    </row>
    <row r="57" spans="2:47" s="1" customFormat="1" ht="29.25" customHeight="1">
      <c r="B57" s="33"/>
      <c r="C57" s="102" t="s">
        <v>134</v>
      </c>
      <c r="D57" s="96"/>
      <c r="E57" s="96"/>
      <c r="F57" s="96"/>
      <c r="G57" s="96"/>
      <c r="H57" s="96"/>
      <c r="I57" s="96"/>
      <c r="J57" s="103" t="s">
        <v>135</v>
      </c>
      <c r="K57" s="96"/>
      <c r="L57" s="33"/>
    </row>
    <row r="58" spans="2:47" s="1" customFormat="1" ht="10.35" customHeight="1">
      <c r="B58" s="33"/>
      <c r="L58" s="33"/>
    </row>
    <row r="59" spans="2:47" s="1" customFormat="1" ht="22.8" customHeight="1">
      <c r="B59" s="33"/>
      <c r="C59" s="104" t="s">
        <v>72</v>
      </c>
      <c r="J59" s="64">
        <f>J84</f>
        <v>0</v>
      </c>
      <c r="L59" s="33"/>
      <c r="AU59" s="18" t="s">
        <v>136</v>
      </c>
    </row>
    <row r="60" spans="2:47" s="8" customFormat="1" ht="24.9" customHeight="1">
      <c r="B60" s="105"/>
      <c r="D60" s="106" t="s">
        <v>158</v>
      </c>
      <c r="E60" s="107"/>
      <c r="F60" s="107"/>
      <c r="G60" s="107"/>
      <c r="H60" s="107"/>
      <c r="I60" s="107"/>
      <c r="J60" s="108">
        <f>J85</f>
        <v>0</v>
      </c>
      <c r="L60" s="105"/>
    </row>
    <row r="61" spans="2:47" s="9" customFormat="1" ht="19.95" customHeight="1">
      <c r="B61" s="109"/>
      <c r="D61" s="110" t="s">
        <v>159</v>
      </c>
      <c r="E61" s="111"/>
      <c r="F61" s="111"/>
      <c r="G61" s="111"/>
      <c r="H61" s="111"/>
      <c r="I61" s="111"/>
      <c r="J61" s="112">
        <f>J86</f>
        <v>0</v>
      </c>
      <c r="L61" s="109"/>
    </row>
    <row r="62" spans="2:47" s="9" customFormat="1" ht="19.95" customHeight="1">
      <c r="B62" s="109"/>
      <c r="D62" s="110" t="s">
        <v>160</v>
      </c>
      <c r="E62" s="111"/>
      <c r="F62" s="111"/>
      <c r="G62" s="111"/>
      <c r="H62" s="111"/>
      <c r="I62" s="111"/>
      <c r="J62" s="112">
        <f>J89</f>
        <v>0</v>
      </c>
      <c r="L62" s="109"/>
    </row>
    <row r="63" spans="2:47" s="9" customFormat="1" ht="19.95" customHeight="1">
      <c r="B63" s="109"/>
      <c r="D63" s="110" t="s">
        <v>3074</v>
      </c>
      <c r="E63" s="111"/>
      <c r="F63" s="111"/>
      <c r="G63" s="111"/>
      <c r="H63" s="111"/>
      <c r="I63" s="111"/>
      <c r="J63" s="112">
        <f>J92</f>
        <v>0</v>
      </c>
      <c r="L63" s="109"/>
    </row>
    <row r="64" spans="2:47" s="9" customFormat="1" ht="19.95" customHeight="1">
      <c r="B64" s="109"/>
      <c r="D64" s="110" t="s">
        <v>161</v>
      </c>
      <c r="E64" s="111"/>
      <c r="F64" s="111"/>
      <c r="G64" s="111"/>
      <c r="H64" s="111"/>
      <c r="I64" s="111"/>
      <c r="J64" s="112">
        <f>J95</f>
        <v>0</v>
      </c>
      <c r="L64" s="109"/>
    </row>
    <row r="65" spans="2:12" s="1" customFormat="1" ht="21.75" customHeight="1">
      <c r="B65" s="33"/>
      <c r="L65" s="33"/>
    </row>
    <row r="66" spans="2:12" s="1" customFormat="1" ht="6.9" customHeight="1">
      <c r="B66" s="42"/>
      <c r="C66" s="43"/>
      <c r="D66" s="43"/>
      <c r="E66" s="43"/>
      <c r="F66" s="43"/>
      <c r="G66" s="43"/>
      <c r="H66" s="43"/>
      <c r="I66" s="43"/>
      <c r="J66" s="43"/>
      <c r="K66" s="43"/>
      <c r="L66" s="33"/>
    </row>
    <row r="70" spans="2:12" s="1" customFormat="1" ht="6.9" customHeight="1">
      <c r="B70" s="44"/>
      <c r="C70" s="45"/>
      <c r="D70" s="45"/>
      <c r="E70" s="45"/>
      <c r="F70" s="45"/>
      <c r="G70" s="45"/>
      <c r="H70" s="45"/>
      <c r="I70" s="45"/>
      <c r="J70" s="45"/>
      <c r="K70" s="45"/>
      <c r="L70" s="33"/>
    </row>
    <row r="71" spans="2:12" s="1" customFormat="1" ht="24.9" customHeight="1">
      <c r="B71" s="33"/>
      <c r="C71" s="22" t="s">
        <v>162</v>
      </c>
      <c r="L71" s="33"/>
    </row>
    <row r="72" spans="2:12" s="1" customFormat="1" ht="6.9" customHeight="1">
      <c r="B72" s="33"/>
      <c r="L72" s="33"/>
    </row>
    <row r="73" spans="2:12" s="1" customFormat="1" ht="12" customHeight="1">
      <c r="B73" s="33"/>
      <c r="C73" s="28" t="s">
        <v>16</v>
      </c>
      <c r="L73" s="33"/>
    </row>
    <row r="74" spans="2:12" s="1" customFormat="1" ht="16.5" customHeight="1">
      <c r="B74" s="33"/>
      <c r="E74" s="339" t="str">
        <f>E7</f>
        <v>MŠ Záchlumí - přístavba pavilonu</v>
      </c>
      <c r="F74" s="340"/>
      <c r="G74" s="340"/>
      <c r="H74" s="340"/>
      <c r="L74" s="33"/>
    </row>
    <row r="75" spans="2:12" s="1" customFormat="1" ht="12" customHeight="1">
      <c r="B75" s="33"/>
      <c r="C75" s="28" t="s">
        <v>129</v>
      </c>
      <c r="L75" s="33"/>
    </row>
    <row r="76" spans="2:12" s="1" customFormat="1" ht="16.5" customHeight="1">
      <c r="B76" s="33"/>
      <c r="E76" s="303" t="str">
        <f>E9</f>
        <v>VRN - Vedlejší náklady</v>
      </c>
      <c r="F76" s="341"/>
      <c r="G76" s="341"/>
      <c r="H76" s="341"/>
      <c r="L76" s="33"/>
    </row>
    <row r="77" spans="2:12" s="1" customFormat="1" ht="6.9" customHeight="1">
      <c r="B77" s="33"/>
      <c r="L77" s="33"/>
    </row>
    <row r="78" spans="2:12" s="1" customFormat="1" ht="12" customHeight="1">
      <c r="B78" s="33"/>
      <c r="C78" s="28" t="s">
        <v>21</v>
      </c>
      <c r="F78" s="26" t="str">
        <f>F12</f>
        <v xml:space="preserve"> </v>
      </c>
      <c r="I78" s="28" t="s">
        <v>23</v>
      </c>
      <c r="J78" s="50" t="str">
        <f>IF(J12="","",J12)</f>
        <v>23. 4. 2024</v>
      </c>
      <c r="L78" s="33"/>
    </row>
    <row r="79" spans="2:12" s="1" customFormat="1" ht="6.9" customHeight="1">
      <c r="B79" s="33"/>
      <c r="L79" s="33"/>
    </row>
    <row r="80" spans="2:12" s="1" customFormat="1" ht="15.15" customHeight="1">
      <c r="B80" s="33"/>
      <c r="C80" s="28" t="s">
        <v>25</v>
      </c>
      <c r="F80" s="26" t="str">
        <f>E15</f>
        <v>Obec Záchlumí</v>
      </c>
      <c r="I80" s="28" t="s">
        <v>31</v>
      </c>
      <c r="J80" s="31" t="str">
        <f>E21</f>
        <v>Ing. Miloš Valíček</v>
      </c>
      <c r="L80" s="33"/>
    </row>
    <row r="81" spans="2:65" s="1" customFormat="1" ht="15.15" customHeight="1">
      <c r="B81" s="33"/>
      <c r="C81" s="28" t="s">
        <v>29</v>
      </c>
      <c r="F81" s="26" t="str">
        <f>IF(E18="","",E18)</f>
        <v>Vyplň údaj</v>
      </c>
      <c r="I81" s="28" t="s">
        <v>35</v>
      </c>
      <c r="J81" s="31" t="str">
        <f>E24</f>
        <v xml:space="preserve">Veronika Šoulová </v>
      </c>
      <c r="L81" s="33"/>
    </row>
    <row r="82" spans="2:65" s="1" customFormat="1" ht="10.35" customHeight="1">
      <c r="B82" s="33"/>
      <c r="L82" s="33"/>
    </row>
    <row r="83" spans="2:65" s="10" customFormat="1" ht="29.25" customHeight="1">
      <c r="B83" s="113"/>
      <c r="C83" s="114" t="s">
        <v>163</v>
      </c>
      <c r="D83" s="115" t="s">
        <v>59</v>
      </c>
      <c r="E83" s="115" t="s">
        <v>55</v>
      </c>
      <c r="F83" s="115" t="s">
        <v>56</v>
      </c>
      <c r="G83" s="115" t="s">
        <v>164</v>
      </c>
      <c r="H83" s="115" t="s">
        <v>165</v>
      </c>
      <c r="I83" s="115" t="s">
        <v>166</v>
      </c>
      <c r="J83" s="115" t="s">
        <v>135</v>
      </c>
      <c r="K83" s="116" t="s">
        <v>167</v>
      </c>
      <c r="L83" s="113"/>
      <c r="M83" s="57" t="s">
        <v>19</v>
      </c>
      <c r="N83" s="58" t="s">
        <v>44</v>
      </c>
      <c r="O83" s="58" t="s">
        <v>168</v>
      </c>
      <c r="P83" s="58" t="s">
        <v>169</v>
      </c>
      <c r="Q83" s="58" t="s">
        <v>170</v>
      </c>
      <c r="R83" s="58" t="s">
        <v>171</v>
      </c>
      <c r="S83" s="58" t="s">
        <v>172</v>
      </c>
      <c r="T83" s="59" t="s">
        <v>173</v>
      </c>
    </row>
    <row r="84" spans="2:65" s="1" customFormat="1" ht="22.8" customHeight="1">
      <c r="B84" s="33"/>
      <c r="C84" s="62" t="s">
        <v>174</v>
      </c>
      <c r="J84" s="117">
        <f>BK84</f>
        <v>0</v>
      </c>
      <c r="L84" s="33"/>
      <c r="M84" s="60"/>
      <c r="N84" s="51"/>
      <c r="O84" s="51"/>
      <c r="P84" s="118">
        <f>P85</f>
        <v>0</v>
      </c>
      <c r="Q84" s="51"/>
      <c r="R84" s="118">
        <f>R85</f>
        <v>0</v>
      </c>
      <c r="S84" s="51"/>
      <c r="T84" s="119">
        <f>T85</f>
        <v>0</v>
      </c>
      <c r="AT84" s="18" t="s">
        <v>73</v>
      </c>
      <c r="AU84" s="18" t="s">
        <v>136</v>
      </c>
      <c r="BK84" s="120">
        <f>BK85</f>
        <v>0</v>
      </c>
    </row>
    <row r="85" spans="2:65" s="11" customFormat="1" ht="25.95" customHeight="1">
      <c r="B85" s="121"/>
      <c r="D85" s="122" t="s">
        <v>73</v>
      </c>
      <c r="E85" s="123" t="s">
        <v>114</v>
      </c>
      <c r="F85" s="123" t="s">
        <v>1256</v>
      </c>
      <c r="I85" s="124"/>
      <c r="J85" s="125">
        <f>BK85</f>
        <v>0</v>
      </c>
      <c r="L85" s="121"/>
      <c r="M85" s="126"/>
      <c r="P85" s="127">
        <f>P86+P89+P92+P95</f>
        <v>0</v>
      </c>
      <c r="R85" s="127">
        <f>R86+R89+R92+R95</f>
        <v>0</v>
      </c>
      <c r="T85" s="128">
        <f>T86+T89+T92+T95</f>
        <v>0</v>
      </c>
      <c r="AR85" s="122" t="s">
        <v>206</v>
      </c>
      <c r="AT85" s="129" t="s">
        <v>73</v>
      </c>
      <c r="AU85" s="129" t="s">
        <v>74</v>
      </c>
      <c r="AY85" s="122" t="s">
        <v>177</v>
      </c>
      <c r="BK85" s="130">
        <f>BK86+BK89+BK92+BK95</f>
        <v>0</v>
      </c>
    </row>
    <row r="86" spans="2:65" s="11" customFormat="1" ht="22.8" customHeight="1">
      <c r="B86" s="121"/>
      <c r="D86" s="122" t="s">
        <v>73</v>
      </c>
      <c r="E86" s="131" t="s">
        <v>1257</v>
      </c>
      <c r="F86" s="131" t="s">
        <v>1258</v>
      </c>
      <c r="I86" s="124"/>
      <c r="J86" s="132">
        <f>BK86</f>
        <v>0</v>
      </c>
      <c r="L86" s="121"/>
      <c r="M86" s="126"/>
      <c r="P86" s="127">
        <f>SUM(P87:P88)</f>
        <v>0</v>
      </c>
      <c r="R86" s="127">
        <f>SUM(R87:R88)</f>
        <v>0</v>
      </c>
      <c r="T86" s="128">
        <f>SUM(T87:T88)</f>
        <v>0</v>
      </c>
      <c r="AR86" s="122" t="s">
        <v>206</v>
      </c>
      <c r="AT86" s="129" t="s">
        <v>73</v>
      </c>
      <c r="AU86" s="129" t="s">
        <v>81</v>
      </c>
      <c r="AY86" s="122" t="s">
        <v>177</v>
      </c>
      <c r="BK86" s="130">
        <f>SUM(BK87:BK88)</f>
        <v>0</v>
      </c>
    </row>
    <row r="87" spans="2:65" s="1" customFormat="1" ht="16.5" customHeight="1">
      <c r="B87" s="33"/>
      <c r="C87" s="133" t="s">
        <v>81</v>
      </c>
      <c r="D87" s="133" t="s">
        <v>179</v>
      </c>
      <c r="E87" s="134" t="s">
        <v>3075</v>
      </c>
      <c r="F87" s="135" t="s">
        <v>1258</v>
      </c>
      <c r="G87" s="136" t="s">
        <v>1269</v>
      </c>
      <c r="H87" s="137">
        <v>1</v>
      </c>
      <c r="I87" s="138"/>
      <c r="J87" s="139">
        <f>ROUND(I87*H87,2)</f>
        <v>0</v>
      </c>
      <c r="K87" s="135" t="s">
        <v>182</v>
      </c>
      <c r="L87" s="33"/>
      <c r="M87" s="140" t="s">
        <v>19</v>
      </c>
      <c r="N87" s="141" t="s">
        <v>45</v>
      </c>
      <c r="P87" s="142">
        <f>O87*H87</f>
        <v>0</v>
      </c>
      <c r="Q87" s="142">
        <v>0</v>
      </c>
      <c r="R87" s="142">
        <f>Q87*H87</f>
        <v>0</v>
      </c>
      <c r="S87" s="142">
        <v>0</v>
      </c>
      <c r="T87" s="143">
        <f>S87*H87</f>
        <v>0</v>
      </c>
      <c r="AR87" s="144" t="s">
        <v>1262</v>
      </c>
      <c r="AT87" s="144" t="s">
        <v>179</v>
      </c>
      <c r="AU87" s="144" t="s">
        <v>83</v>
      </c>
      <c r="AY87" s="18" t="s">
        <v>177</v>
      </c>
      <c r="BE87" s="145">
        <f>IF(N87="základní",J87,0)</f>
        <v>0</v>
      </c>
      <c r="BF87" s="145">
        <f>IF(N87="snížená",J87,0)</f>
        <v>0</v>
      </c>
      <c r="BG87" s="145">
        <f>IF(N87="zákl. přenesená",J87,0)</f>
        <v>0</v>
      </c>
      <c r="BH87" s="145">
        <f>IF(N87="sníž. přenesená",J87,0)</f>
        <v>0</v>
      </c>
      <c r="BI87" s="145">
        <f>IF(N87="nulová",J87,0)</f>
        <v>0</v>
      </c>
      <c r="BJ87" s="18" t="s">
        <v>81</v>
      </c>
      <c r="BK87" s="145">
        <f>ROUND(I87*H87,2)</f>
        <v>0</v>
      </c>
      <c r="BL87" s="18" t="s">
        <v>1262</v>
      </c>
      <c r="BM87" s="144" t="s">
        <v>3076</v>
      </c>
    </row>
    <row r="88" spans="2:65" s="1" customFormat="1" ht="10.199999999999999">
      <c r="B88" s="33"/>
      <c r="D88" s="146" t="s">
        <v>185</v>
      </c>
      <c r="F88" s="147" t="s">
        <v>3077</v>
      </c>
      <c r="I88" s="148"/>
      <c r="L88" s="33"/>
      <c r="M88" s="149"/>
      <c r="T88" s="54"/>
      <c r="AT88" s="18" t="s">
        <v>185</v>
      </c>
      <c r="AU88" s="18" t="s">
        <v>83</v>
      </c>
    </row>
    <row r="89" spans="2:65" s="11" customFormat="1" ht="22.8" customHeight="1">
      <c r="B89" s="121"/>
      <c r="D89" s="122" t="s">
        <v>73</v>
      </c>
      <c r="E89" s="131" t="s">
        <v>1265</v>
      </c>
      <c r="F89" s="131" t="s">
        <v>1266</v>
      </c>
      <c r="I89" s="124"/>
      <c r="J89" s="132">
        <f>BK89</f>
        <v>0</v>
      </c>
      <c r="L89" s="121"/>
      <c r="M89" s="126"/>
      <c r="P89" s="127">
        <f>SUM(P90:P91)</f>
        <v>0</v>
      </c>
      <c r="R89" s="127">
        <f>SUM(R90:R91)</f>
        <v>0</v>
      </c>
      <c r="T89" s="128">
        <f>SUM(T90:T91)</f>
        <v>0</v>
      </c>
      <c r="AR89" s="122" t="s">
        <v>206</v>
      </c>
      <c r="AT89" s="129" t="s">
        <v>73</v>
      </c>
      <c r="AU89" s="129" t="s">
        <v>81</v>
      </c>
      <c r="AY89" s="122" t="s">
        <v>177</v>
      </c>
      <c r="BK89" s="130">
        <f>SUM(BK90:BK91)</f>
        <v>0</v>
      </c>
    </row>
    <row r="90" spans="2:65" s="1" customFormat="1" ht="16.5" customHeight="1">
      <c r="B90" s="33"/>
      <c r="C90" s="133" t="s">
        <v>83</v>
      </c>
      <c r="D90" s="133" t="s">
        <v>179</v>
      </c>
      <c r="E90" s="134" t="s">
        <v>1268</v>
      </c>
      <c r="F90" s="135" t="s">
        <v>1266</v>
      </c>
      <c r="G90" s="136" t="s">
        <v>1269</v>
      </c>
      <c r="H90" s="137">
        <v>1</v>
      </c>
      <c r="I90" s="138"/>
      <c r="J90" s="139">
        <f>ROUND(I90*H90,2)</f>
        <v>0</v>
      </c>
      <c r="K90" s="135" t="s">
        <v>182</v>
      </c>
      <c r="L90" s="33"/>
      <c r="M90" s="140" t="s">
        <v>19</v>
      </c>
      <c r="N90" s="141" t="s">
        <v>45</v>
      </c>
      <c r="P90" s="142">
        <f>O90*H90</f>
        <v>0</v>
      </c>
      <c r="Q90" s="142">
        <v>0</v>
      </c>
      <c r="R90" s="142">
        <f>Q90*H90</f>
        <v>0</v>
      </c>
      <c r="S90" s="142">
        <v>0</v>
      </c>
      <c r="T90" s="143">
        <f>S90*H90</f>
        <v>0</v>
      </c>
      <c r="AR90" s="144" t="s">
        <v>1262</v>
      </c>
      <c r="AT90" s="144" t="s">
        <v>179</v>
      </c>
      <c r="AU90" s="144" t="s">
        <v>83</v>
      </c>
      <c r="AY90" s="18" t="s">
        <v>177</v>
      </c>
      <c r="BE90" s="145">
        <f>IF(N90="základní",J90,0)</f>
        <v>0</v>
      </c>
      <c r="BF90" s="145">
        <f>IF(N90="snížená",J90,0)</f>
        <v>0</v>
      </c>
      <c r="BG90" s="145">
        <f>IF(N90="zákl. přenesená",J90,0)</f>
        <v>0</v>
      </c>
      <c r="BH90" s="145">
        <f>IF(N90="sníž. přenesená",J90,0)</f>
        <v>0</v>
      </c>
      <c r="BI90" s="145">
        <f>IF(N90="nulová",J90,0)</f>
        <v>0</v>
      </c>
      <c r="BJ90" s="18" t="s">
        <v>81</v>
      </c>
      <c r="BK90" s="145">
        <f>ROUND(I90*H90,2)</f>
        <v>0</v>
      </c>
      <c r="BL90" s="18" t="s">
        <v>1262</v>
      </c>
      <c r="BM90" s="144" t="s">
        <v>3078</v>
      </c>
    </row>
    <row r="91" spans="2:65" s="1" customFormat="1" ht="10.199999999999999">
      <c r="B91" s="33"/>
      <c r="D91" s="146" t="s">
        <v>185</v>
      </c>
      <c r="F91" s="147" t="s">
        <v>1271</v>
      </c>
      <c r="I91" s="148"/>
      <c r="L91" s="33"/>
      <c r="M91" s="149"/>
      <c r="T91" s="54"/>
      <c r="AT91" s="18" t="s">
        <v>185</v>
      </c>
      <c r="AU91" s="18" t="s">
        <v>83</v>
      </c>
    </row>
    <row r="92" spans="2:65" s="11" customFormat="1" ht="22.8" customHeight="1">
      <c r="B92" s="121"/>
      <c r="D92" s="122" t="s">
        <v>73</v>
      </c>
      <c r="E92" s="131" t="s">
        <v>3079</v>
      </c>
      <c r="F92" s="131" t="s">
        <v>3080</v>
      </c>
      <c r="I92" s="124"/>
      <c r="J92" s="132">
        <f>BK92</f>
        <v>0</v>
      </c>
      <c r="L92" s="121"/>
      <c r="M92" s="126"/>
      <c r="P92" s="127">
        <f>SUM(P93:P94)</f>
        <v>0</v>
      </c>
      <c r="R92" s="127">
        <f>SUM(R93:R94)</f>
        <v>0</v>
      </c>
      <c r="T92" s="128">
        <f>SUM(T93:T94)</f>
        <v>0</v>
      </c>
      <c r="AR92" s="122" t="s">
        <v>206</v>
      </c>
      <c r="AT92" s="129" t="s">
        <v>73</v>
      </c>
      <c r="AU92" s="129" t="s">
        <v>81</v>
      </c>
      <c r="AY92" s="122" t="s">
        <v>177</v>
      </c>
      <c r="BK92" s="130">
        <f>SUM(BK93:BK94)</f>
        <v>0</v>
      </c>
    </row>
    <row r="93" spans="2:65" s="1" customFormat="1" ht="16.5" customHeight="1">
      <c r="B93" s="33"/>
      <c r="C93" s="133" t="s">
        <v>121</v>
      </c>
      <c r="D93" s="133" t="s">
        <v>179</v>
      </c>
      <c r="E93" s="134" t="s">
        <v>3081</v>
      </c>
      <c r="F93" s="135" t="s">
        <v>3082</v>
      </c>
      <c r="G93" s="136" t="s">
        <v>1269</v>
      </c>
      <c r="H93" s="137">
        <v>1</v>
      </c>
      <c r="I93" s="138"/>
      <c r="J93" s="139">
        <f>ROUND(I93*H93,2)</f>
        <v>0</v>
      </c>
      <c r="K93" s="135" t="s">
        <v>182</v>
      </c>
      <c r="L93" s="33"/>
      <c r="M93" s="140" t="s">
        <v>19</v>
      </c>
      <c r="N93" s="141" t="s">
        <v>45</v>
      </c>
      <c r="P93" s="142">
        <f>O93*H93</f>
        <v>0</v>
      </c>
      <c r="Q93" s="142">
        <v>0</v>
      </c>
      <c r="R93" s="142">
        <f>Q93*H93</f>
        <v>0</v>
      </c>
      <c r="S93" s="142">
        <v>0</v>
      </c>
      <c r="T93" s="143">
        <f>S93*H93</f>
        <v>0</v>
      </c>
      <c r="AR93" s="144" t="s">
        <v>1262</v>
      </c>
      <c r="AT93" s="144" t="s">
        <v>179</v>
      </c>
      <c r="AU93" s="144" t="s">
        <v>83</v>
      </c>
      <c r="AY93" s="18" t="s">
        <v>177</v>
      </c>
      <c r="BE93" s="145">
        <f>IF(N93="základní",J93,0)</f>
        <v>0</v>
      </c>
      <c r="BF93" s="145">
        <f>IF(N93="snížená",J93,0)</f>
        <v>0</v>
      </c>
      <c r="BG93" s="145">
        <f>IF(N93="zákl. přenesená",J93,0)</f>
        <v>0</v>
      </c>
      <c r="BH93" s="145">
        <f>IF(N93="sníž. přenesená",J93,0)</f>
        <v>0</v>
      </c>
      <c r="BI93" s="145">
        <f>IF(N93="nulová",J93,0)</f>
        <v>0</v>
      </c>
      <c r="BJ93" s="18" t="s">
        <v>81</v>
      </c>
      <c r="BK93" s="145">
        <f>ROUND(I93*H93,2)</f>
        <v>0</v>
      </c>
      <c r="BL93" s="18" t="s">
        <v>1262</v>
      </c>
      <c r="BM93" s="144" t="s">
        <v>3083</v>
      </c>
    </row>
    <row r="94" spans="2:65" s="1" customFormat="1" ht="10.199999999999999">
      <c r="B94" s="33"/>
      <c r="D94" s="146" t="s">
        <v>185</v>
      </c>
      <c r="F94" s="147" t="s">
        <v>3084</v>
      </c>
      <c r="I94" s="148"/>
      <c r="L94" s="33"/>
      <c r="M94" s="149"/>
      <c r="T94" s="54"/>
      <c r="AT94" s="18" t="s">
        <v>185</v>
      </c>
      <c r="AU94" s="18" t="s">
        <v>83</v>
      </c>
    </row>
    <row r="95" spans="2:65" s="11" customFormat="1" ht="22.8" customHeight="1">
      <c r="B95" s="121"/>
      <c r="D95" s="122" t="s">
        <v>73</v>
      </c>
      <c r="E95" s="131" t="s">
        <v>1272</v>
      </c>
      <c r="F95" s="131" t="s">
        <v>1273</v>
      </c>
      <c r="I95" s="124"/>
      <c r="J95" s="132">
        <f>BK95</f>
        <v>0</v>
      </c>
      <c r="L95" s="121"/>
      <c r="M95" s="126"/>
      <c r="P95" s="127">
        <f>SUM(P96:P97)</f>
        <v>0</v>
      </c>
      <c r="R95" s="127">
        <f>SUM(R96:R97)</f>
        <v>0</v>
      </c>
      <c r="T95" s="128">
        <f>SUM(T96:T97)</f>
        <v>0</v>
      </c>
      <c r="AR95" s="122" t="s">
        <v>206</v>
      </c>
      <c r="AT95" s="129" t="s">
        <v>73</v>
      </c>
      <c r="AU95" s="129" t="s">
        <v>81</v>
      </c>
      <c r="AY95" s="122" t="s">
        <v>177</v>
      </c>
      <c r="BK95" s="130">
        <f>SUM(BK96:BK97)</f>
        <v>0</v>
      </c>
    </row>
    <row r="96" spans="2:65" s="1" customFormat="1" ht="16.5" customHeight="1">
      <c r="B96" s="33"/>
      <c r="C96" s="133" t="s">
        <v>183</v>
      </c>
      <c r="D96" s="133" t="s">
        <v>179</v>
      </c>
      <c r="E96" s="134" t="s">
        <v>1257</v>
      </c>
      <c r="F96" s="135" t="s">
        <v>3085</v>
      </c>
      <c r="G96" s="136" t="s">
        <v>198</v>
      </c>
      <c r="H96" s="137">
        <v>1</v>
      </c>
      <c r="I96" s="138"/>
      <c r="J96" s="139">
        <f>ROUND(I96*H96,2)</f>
        <v>0</v>
      </c>
      <c r="K96" s="135" t="s">
        <v>199</v>
      </c>
      <c r="L96" s="33"/>
      <c r="M96" s="140" t="s">
        <v>19</v>
      </c>
      <c r="N96" s="141" t="s">
        <v>45</v>
      </c>
      <c r="P96" s="142">
        <f>O96*H96</f>
        <v>0</v>
      </c>
      <c r="Q96" s="142">
        <v>0</v>
      </c>
      <c r="R96" s="142">
        <f>Q96*H96</f>
        <v>0</v>
      </c>
      <c r="S96" s="142">
        <v>0</v>
      </c>
      <c r="T96" s="143">
        <f>S96*H96</f>
        <v>0</v>
      </c>
      <c r="AR96" s="144" t="s">
        <v>183</v>
      </c>
      <c r="AT96" s="144" t="s">
        <v>179</v>
      </c>
      <c r="AU96" s="144" t="s">
        <v>83</v>
      </c>
      <c r="AY96" s="18" t="s">
        <v>177</v>
      </c>
      <c r="BE96" s="145">
        <f>IF(N96="základní",J96,0)</f>
        <v>0</v>
      </c>
      <c r="BF96" s="145">
        <f>IF(N96="snížená",J96,0)</f>
        <v>0</v>
      </c>
      <c r="BG96" s="145">
        <f>IF(N96="zákl. přenesená",J96,0)</f>
        <v>0</v>
      </c>
      <c r="BH96" s="145">
        <f>IF(N96="sníž. přenesená",J96,0)</f>
        <v>0</v>
      </c>
      <c r="BI96" s="145">
        <f>IF(N96="nulová",J96,0)</f>
        <v>0</v>
      </c>
      <c r="BJ96" s="18" t="s">
        <v>81</v>
      </c>
      <c r="BK96" s="145">
        <f>ROUND(I96*H96,2)</f>
        <v>0</v>
      </c>
      <c r="BL96" s="18" t="s">
        <v>183</v>
      </c>
      <c r="BM96" s="144" t="s">
        <v>3086</v>
      </c>
    </row>
    <row r="97" spans="2:65" s="1" customFormat="1" ht="16.5" customHeight="1">
      <c r="B97" s="33"/>
      <c r="C97" s="133" t="s">
        <v>206</v>
      </c>
      <c r="D97" s="133" t="s">
        <v>179</v>
      </c>
      <c r="E97" s="134" t="s">
        <v>3087</v>
      </c>
      <c r="F97" s="135" t="s">
        <v>3088</v>
      </c>
      <c r="G97" s="136" t="s">
        <v>198</v>
      </c>
      <c r="H97" s="137">
        <v>1</v>
      </c>
      <c r="I97" s="138"/>
      <c r="J97" s="139">
        <f>ROUND(I97*H97,2)</f>
        <v>0</v>
      </c>
      <c r="K97" s="135" t="s">
        <v>199</v>
      </c>
      <c r="L97" s="33"/>
      <c r="M97" s="193" t="s">
        <v>19</v>
      </c>
      <c r="N97" s="194" t="s">
        <v>45</v>
      </c>
      <c r="O97" s="191"/>
      <c r="P97" s="195">
        <f>O97*H97</f>
        <v>0</v>
      </c>
      <c r="Q97" s="195">
        <v>0</v>
      </c>
      <c r="R97" s="195">
        <f>Q97*H97</f>
        <v>0</v>
      </c>
      <c r="S97" s="195">
        <v>0</v>
      </c>
      <c r="T97" s="196">
        <f>S97*H97</f>
        <v>0</v>
      </c>
      <c r="AR97" s="144" t="s">
        <v>183</v>
      </c>
      <c r="AT97" s="144" t="s">
        <v>179</v>
      </c>
      <c r="AU97" s="144" t="s">
        <v>83</v>
      </c>
      <c r="AY97" s="18" t="s">
        <v>177</v>
      </c>
      <c r="BE97" s="145">
        <f>IF(N97="základní",J97,0)</f>
        <v>0</v>
      </c>
      <c r="BF97" s="145">
        <f>IF(N97="snížená",J97,0)</f>
        <v>0</v>
      </c>
      <c r="BG97" s="145">
        <f>IF(N97="zákl. přenesená",J97,0)</f>
        <v>0</v>
      </c>
      <c r="BH97" s="145">
        <f>IF(N97="sníž. přenesená",J97,0)</f>
        <v>0</v>
      </c>
      <c r="BI97" s="145">
        <f>IF(N97="nulová",J97,0)</f>
        <v>0</v>
      </c>
      <c r="BJ97" s="18" t="s">
        <v>81</v>
      </c>
      <c r="BK97" s="145">
        <f>ROUND(I97*H97,2)</f>
        <v>0</v>
      </c>
      <c r="BL97" s="18" t="s">
        <v>183</v>
      </c>
      <c r="BM97" s="144" t="s">
        <v>3089</v>
      </c>
    </row>
    <row r="98" spans="2:65" s="1" customFormat="1" ht="6.9" customHeight="1">
      <c r="B98" s="42"/>
      <c r="C98" s="43"/>
      <c r="D98" s="43"/>
      <c r="E98" s="43"/>
      <c r="F98" s="43"/>
      <c r="G98" s="43"/>
      <c r="H98" s="43"/>
      <c r="I98" s="43"/>
      <c r="J98" s="43"/>
      <c r="K98" s="43"/>
      <c r="L98" s="33"/>
    </row>
  </sheetData>
  <sheetProtection algorithmName="SHA-512" hashValue="mSqYMrguPywQBd4tm1wUw8bA2cG5353cKoB3rzNhQ/YIaZ9qXXgpL7P1mj7oulseu9cASiwWPRzAdVvolFf4YQ==" saltValue="H6JnJZCvEOfOaEEjZf3lD9yjv/0+JZ21WsG7QkIml2ZEIDzp1tXXUP/231rl7t3f0Ppl0FzfTq9/Z6vJ2eu6WA==" spinCount="100000" sheet="1" objects="1" scenarios="1" formatColumns="0" formatRows="0" autoFilter="0"/>
  <autoFilter ref="C83:K97" xr:uid="{00000000-0009-0000-0000-00000C000000}"/>
  <mergeCells count="9">
    <mergeCell ref="E50:H50"/>
    <mergeCell ref="E74:H74"/>
    <mergeCell ref="E76:H76"/>
    <mergeCell ref="L2:V2"/>
    <mergeCell ref="E7:H7"/>
    <mergeCell ref="E9:H9"/>
    <mergeCell ref="E18:H18"/>
    <mergeCell ref="E27:H27"/>
    <mergeCell ref="E48:H48"/>
  </mergeCells>
  <hyperlinks>
    <hyperlink ref="F88" r:id="rId1" xr:uid="{00000000-0004-0000-0C00-000000000000}"/>
    <hyperlink ref="F91" r:id="rId2" xr:uid="{00000000-0004-0000-0C00-000001000000}"/>
    <hyperlink ref="F94" r:id="rId3" xr:uid="{00000000-0004-0000-0C00-000002000000}"/>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H49"/>
  <sheetViews>
    <sheetView showGridLines="0" workbookViewId="0"/>
  </sheetViews>
  <sheetFormatPr defaultRowHeight="14.4"/>
  <cols>
    <col min="1" max="1" width="8.28515625" customWidth="1"/>
    <col min="2" max="2" width="1.7109375" customWidth="1"/>
    <col min="3" max="3" width="25" customWidth="1"/>
    <col min="4" max="4" width="130.85546875" customWidth="1"/>
    <col min="5" max="5" width="13.28515625" customWidth="1"/>
    <col min="6" max="6" width="20" customWidth="1"/>
    <col min="7" max="7" width="1.7109375" customWidth="1"/>
    <col min="8" max="8" width="8.28515625" customWidth="1"/>
  </cols>
  <sheetData>
    <row r="1" spans="2:8" ht="11.25" customHeight="1"/>
    <row r="2" spans="2:8" ht="36.9" customHeight="1"/>
    <row r="3" spans="2:8" ht="6.9" customHeight="1">
      <c r="B3" s="19"/>
      <c r="C3" s="20"/>
      <c r="D3" s="20"/>
      <c r="E3" s="20"/>
      <c r="F3" s="20"/>
      <c r="G3" s="20"/>
      <c r="H3" s="21"/>
    </row>
    <row r="4" spans="2:8" ht="24.9" customHeight="1">
      <c r="B4" s="21"/>
      <c r="C4" s="22" t="s">
        <v>3090</v>
      </c>
      <c r="H4" s="21"/>
    </row>
    <row r="5" spans="2:8" ht="12" customHeight="1">
      <c r="B5" s="21"/>
      <c r="C5" s="25" t="s">
        <v>13</v>
      </c>
      <c r="D5" s="314" t="s">
        <v>14</v>
      </c>
      <c r="E5" s="310"/>
      <c r="F5" s="310"/>
      <c r="H5" s="21"/>
    </row>
    <row r="6" spans="2:8" ht="36.9" customHeight="1">
      <c r="B6" s="21"/>
      <c r="C6" s="27" t="s">
        <v>16</v>
      </c>
      <c r="D6" s="311" t="s">
        <v>17</v>
      </c>
      <c r="E6" s="310"/>
      <c r="F6" s="310"/>
      <c r="H6" s="21"/>
    </row>
    <row r="7" spans="2:8" ht="16.5" customHeight="1">
      <c r="B7" s="21"/>
      <c r="C7" s="28" t="s">
        <v>23</v>
      </c>
      <c r="D7" s="50" t="str">
        <f>'Rekapitulace stavby'!AN8</f>
        <v>23. 4. 2024</v>
      </c>
      <c r="H7" s="21"/>
    </row>
    <row r="8" spans="2:8" s="1" customFormat="1" ht="10.8" customHeight="1">
      <c r="B8" s="33"/>
      <c r="H8" s="33"/>
    </row>
    <row r="9" spans="2:8" s="10" customFormat="1" ht="29.25" customHeight="1">
      <c r="B9" s="113"/>
      <c r="C9" s="114" t="s">
        <v>55</v>
      </c>
      <c r="D9" s="115" t="s">
        <v>56</v>
      </c>
      <c r="E9" s="115" t="s">
        <v>164</v>
      </c>
      <c r="F9" s="116" t="s">
        <v>3091</v>
      </c>
      <c r="H9" s="113"/>
    </row>
    <row r="10" spans="2:8" s="1" customFormat="1" ht="26.4" customHeight="1">
      <c r="B10" s="33"/>
      <c r="C10" s="205" t="s">
        <v>3092</v>
      </c>
      <c r="D10" s="205" t="s">
        <v>86</v>
      </c>
      <c r="H10" s="33"/>
    </row>
    <row r="11" spans="2:8" s="1" customFormat="1" ht="16.8" customHeight="1">
      <c r="B11" s="33"/>
      <c r="C11" s="206" t="s">
        <v>2113</v>
      </c>
      <c r="D11" s="207" t="s">
        <v>2114</v>
      </c>
      <c r="E11" s="208" t="s">
        <v>119</v>
      </c>
      <c r="F11" s="209">
        <v>1.1819999999999999</v>
      </c>
      <c r="H11" s="33"/>
    </row>
    <row r="12" spans="2:8" s="1" customFormat="1" ht="16.8" customHeight="1">
      <c r="B12" s="33"/>
      <c r="C12" s="210" t="s">
        <v>19</v>
      </c>
      <c r="D12" s="210" t="s">
        <v>3093</v>
      </c>
      <c r="E12" s="18" t="s">
        <v>19</v>
      </c>
      <c r="F12" s="211">
        <v>1.1819999999999999</v>
      </c>
      <c r="H12" s="33"/>
    </row>
    <row r="13" spans="2:8" s="1" customFormat="1" ht="16.8" customHeight="1">
      <c r="B13" s="33"/>
      <c r="C13" s="206" t="s">
        <v>117</v>
      </c>
      <c r="D13" s="207" t="s">
        <v>118</v>
      </c>
      <c r="E13" s="208" t="s">
        <v>119</v>
      </c>
      <c r="F13" s="209">
        <v>1.379</v>
      </c>
      <c r="H13" s="33"/>
    </row>
    <row r="14" spans="2:8" s="1" customFormat="1" ht="16.8" customHeight="1">
      <c r="B14" s="33"/>
      <c r="C14" s="210" t="s">
        <v>19</v>
      </c>
      <c r="D14" s="210" t="s">
        <v>3094</v>
      </c>
      <c r="E14" s="18" t="s">
        <v>19</v>
      </c>
      <c r="F14" s="211">
        <v>1.379</v>
      </c>
      <c r="H14" s="33"/>
    </row>
    <row r="15" spans="2:8" s="1" customFormat="1" ht="16.8" customHeight="1">
      <c r="B15" s="33"/>
      <c r="C15" s="212" t="s">
        <v>3095</v>
      </c>
      <c r="H15" s="33"/>
    </row>
    <row r="16" spans="2:8" s="1" customFormat="1" ht="16.8" customHeight="1">
      <c r="B16" s="33"/>
      <c r="C16" s="210" t="s">
        <v>818</v>
      </c>
      <c r="D16" s="210" t="s">
        <v>819</v>
      </c>
      <c r="E16" s="18" t="s">
        <v>119</v>
      </c>
      <c r="F16" s="211">
        <v>41.488999999999997</v>
      </c>
      <c r="H16" s="33"/>
    </row>
    <row r="17" spans="2:8" s="1" customFormat="1" ht="16.8" customHeight="1">
      <c r="B17" s="33"/>
      <c r="C17" s="206" t="s">
        <v>122</v>
      </c>
      <c r="D17" s="207" t="s">
        <v>123</v>
      </c>
      <c r="E17" s="208" t="s">
        <v>119</v>
      </c>
      <c r="F17" s="209">
        <v>1.5760000000000001</v>
      </c>
      <c r="H17" s="33"/>
    </row>
    <row r="18" spans="2:8" s="1" customFormat="1" ht="16.8" customHeight="1">
      <c r="B18" s="33"/>
      <c r="C18" s="210" t="s">
        <v>19</v>
      </c>
      <c r="D18" s="210" t="s">
        <v>3096</v>
      </c>
      <c r="E18" s="18" t="s">
        <v>19</v>
      </c>
      <c r="F18" s="211">
        <v>1.5760000000000001</v>
      </c>
      <c r="H18" s="33"/>
    </row>
    <row r="19" spans="2:8" s="1" customFormat="1" ht="16.8" customHeight="1">
      <c r="B19" s="33"/>
      <c r="C19" s="212" t="s">
        <v>3095</v>
      </c>
      <c r="H19" s="33"/>
    </row>
    <row r="20" spans="2:8" s="1" customFormat="1" ht="16.8" customHeight="1">
      <c r="B20" s="33"/>
      <c r="C20" s="210" t="s">
        <v>809</v>
      </c>
      <c r="D20" s="210" t="s">
        <v>810</v>
      </c>
      <c r="E20" s="18" t="s">
        <v>119</v>
      </c>
      <c r="F20" s="211">
        <v>95.215999999999994</v>
      </c>
      <c r="H20" s="33"/>
    </row>
    <row r="21" spans="2:8" s="1" customFormat="1" ht="16.8" customHeight="1">
      <c r="B21" s="33"/>
      <c r="C21" s="210" t="s">
        <v>818</v>
      </c>
      <c r="D21" s="210" t="s">
        <v>819</v>
      </c>
      <c r="E21" s="18" t="s">
        <v>119</v>
      </c>
      <c r="F21" s="211">
        <v>41.488999999999997</v>
      </c>
      <c r="H21" s="33"/>
    </row>
    <row r="22" spans="2:8" s="1" customFormat="1" ht="16.8" customHeight="1">
      <c r="B22" s="33"/>
      <c r="C22" s="206" t="s">
        <v>126</v>
      </c>
      <c r="D22" s="207" t="s">
        <v>127</v>
      </c>
      <c r="E22" s="208" t="s">
        <v>119</v>
      </c>
      <c r="F22" s="209">
        <v>1.7729999999999999</v>
      </c>
      <c r="H22" s="33"/>
    </row>
    <row r="23" spans="2:8" s="1" customFormat="1" ht="16.8" customHeight="1">
      <c r="B23" s="33"/>
      <c r="C23" s="210" t="s">
        <v>19</v>
      </c>
      <c r="D23" s="210" t="s">
        <v>3097</v>
      </c>
      <c r="E23" s="18" t="s">
        <v>19</v>
      </c>
      <c r="F23" s="211">
        <v>1.7729999999999999</v>
      </c>
      <c r="H23" s="33"/>
    </row>
    <row r="24" spans="2:8" s="1" customFormat="1" ht="16.8" customHeight="1">
      <c r="B24" s="33"/>
      <c r="C24" s="212" t="s">
        <v>3095</v>
      </c>
      <c r="H24" s="33"/>
    </row>
    <row r="25" spans="2:8" s="1" customFormat="1" ht="16.8" customHeight="1">
      <c r="B25" s="33"/>
      <c r="C25" s="210" t="s">
        <v>809</v>
      </c>
      <c r="D25" s="210" t="s">
        <v>810</v>
      </c>
      <c r="E25" s="18" t="s">
        <v>119</v>
      </c>
      <c r="F25" s="211">
        <v>95.215999999999994</v>
      </c>
      <c r="H25" s="33"/>
    </row>
    <row r="26" spans="2:8" s="1" customFormat="1" ht="16.8" customHeight="1">
      <c r="B26" s="33"/>
      <c r="C26" s="210" t="s">
        <v>818</v>
      </c>
      <c r="D26" s="210" t="s">
        <v>819</v>
      </c>
      <c r="E26" s="18" t="s">
        <v>119</v>
      </c>
      <c r="F26" s="211">
        <v>41.488999999999997</v>
      </c>
      <c r="H26" s="33"/>
    </row>
    <row r="27" spans="2:8" s="1" customFormat="1" ht="16.8" customHeight="1">
      <c r="B27" s="33"/>
      <c r="C27" s="206" t="s">
        <v>3098</v>
      </c>
      <c r="D27" s="207" t="s">
        <v>3099</v>
      </c>
      <c r="E27" s="208" t="s">
        <v>119</v>
      </c>
      <c r="F27" s="209">
        <v>0</v>
      </c>
      <c r="H27" s="33"/>
    </row>
    <row r="28" spans="2:8" s="1" customFormat="1" ht="16.8" customHeight="1">
      <c r="B28" s="33"/>
      <c r="C28" s="210" t="s">
        <v>19</v>
      </c>
      <c r="D28" s="210" t="s">
        <v>74</v>
      </c>
      <c r="E28" s="18" t="s">
        <v>19</v>
      </c>
      <c r="F28" s="211">
        <v>0</v>
      </c>
      <c r="H28" s="33"/>
    </row>
    <row r="29" spans="2:8" s="1" customFormat="1" ht="26.4" customHeight="1">
      <c r="B29" s="33"/>
      <c r="C29" s="205" t="s">
        <v>3100</v>
      </c>
      <c r="D29" s="205" t="s">
        <v>86</v>
      </c>
      <c r="H29" s="33"/>
    </row>
    <row r="30" spans="2:8" s="1" customFormat="1" ht="16.8" customHeight="1">
      <c r="B30" s="33"/>
      <c r="C30" s="206" t="s">
        <v>2113</v>
      </c>
      <c r="D30" s="207" t="s">
        <v>2114</v>
      </c>
      <c r="E30" s="208" t="s">
        <v>119</v>
      </c>
      <c r="F30" s="209">
        <v>1.1819999999999999</v>
      </c>
      <c r="H30" s="33"/>
    </row>
    <row r="31" spans="2:8" s="1" customFormat="1" ht="16.8" customHeight="1">
      <c r="B31" s="33"/>
      <c r="C31" s="210" t="s">
        <v>19</v>
      </c>
      <c r="D31" s="210" t="s">
        <v>3093</v>
      </c>
      <c r="E31" s="18" t="s">
        <v>19</v>
      </c>
      <c r="F31" s="211">
        <v>1.1819999999999999</v>
      </c>
      <c r="H31" s="33"/>
    </row>
    <row r="32" spans="2:8" s="1" customFormat="1" ht="16.8" customHeight="1">
      <c r="B32" s="33"/>
      <c r="C32" s="212" t="s">
        <v>3095</v>
      </c>
      <c r="H32" s="33"/>
    </row>
    <row r="33" spans="2:8" s="1" customFormat="1" ht="16.8" customHeight="1">
      <c r="B33" s="33"/>
      <c r="C33" s="210" t="s">
        <v>1249</v>
      </c>
      <c r="D33" s="210" t="s">
        <v>3101</v>
      </c>
      <c r="E33" s="18" t="s">
        <v>119</v>
      </c>
      <c r="F33" s="211">
        <v>170.36</v>
      </c>
      <c r="H33" s="33"/>
    </row>
    <row r="34" spans="2:8" s="1" customFormat="1" ht="16.8" customHeight="1">
      <c r="B34" s="33"/>
      <c r="C34" s="206" t="s">
        <v>117</v>
      </c>
      <c r="D34" s="207" t="s">
        <v>118</v>
      </c>
      <c r="E34" s="208" t="s">
        <v>119</v>
      </c>
      <c r="F34" s="209">
        <v>1.379</v>
      </c>
      <c r="H34" s="33"/>
    </row>
    <row r="35" spans="2:8" s="1" customFormat="1" ht="16.8" customHeight="1">
      <c r="B35" s="33"/>
      <c r="C35" s="210" t="s">
        <v>19</v>
      </c>
      <c r="D35" s="210" t="s">
        <v>3094</v>
      </c>
      <c r="E35" s="18" t="s">
        <v>19</v>
      </c>
      <c r="F35" s="211">
        <v>1.379</v>
      </c>
      <c r="H35" s="33"/>
    </row>
    <row r="36" spans="2:8" s="1" customFormat="1" ht="16.8" customHeight="1">
      <c r="B36" s="33"/>
      <c r="C36" s="212" t="s">
        <v>3095</v>
      </c>
      <c r="H36" s="33"/>
    </row>
    <row r="37" spans="2:8" s="1" customFormat="1" ht="16.8" customHeight="1">
      <c r="B37" s="33"/>
      <c r="C37" s="210" t="s">
        <v>2173</v>
      </c>
      <c r="D37" s="210" t="s">
        <v>3102</v>
      </c>
      <c r="E37" s="18" t="s">
        <v>119</v>
      </c>
      <c r="F37" s="211">
        <v>7.68</v>
      </c>
      <c r="H37" s="33"/>
    </row>
    <row r="38" spans="2:8" s="1" customFormat="1" ht="16.8" customHeight="1">
      <c r="B38" s="33"/>
      <c r="C38" s="210" t="s">
        <v>1249</v>
      </c>
      <c r="D38" s="210" t="s">
        <v>3101</v>
      </c>
      <c r="E38" s="18" t="s">
        <v>119</v>
      </c>
      <c r="F38" s="211">
        <v>170.36</v>
      </c>
      <c r="H38" s="33"/>
    </row>
    <row r="39" spans="2:8" s="1" customFormat="1" ht="16.8" customHeight="1">
      <c r="B39" s="33"/>
      <c r="C39" s="206" t="s">
        <v>122</v>
      </c>
      <c r="D39" s="207" t="s">
        <v>123</v>
      </c>
      <c r="E39" s="208" t="s">
        <v>119</v>
      </c>
      <c r="F39" s="209">
        <v>1.5760000000000001</v>
      </c>
      <c r="H39" s="33"/>
    </row>
    <row r="40" spans="2:8" s="1" customFormat="1" ht="16.8" customHeight="1">
      <c r="B40" s="33"/>
      <c r="C40" s="210" t="s">
        <v>19</v>
      </c>
      <c r="D40" s="210" t="s">
        <v>3096</v>
      </c>
      <c r="E40" s="18" t="s">
        <v>19</v>
      </c>
      <c r="F40" s="211">
        <v>1.5760000000000001</v>
      </c>
      <c r="H40" s="33"/>
    </row>
    <row r="41" spans="2:8" s="1" customFormat="1" ht="16.8" customHeight="1">
      <c r="B41" s="33"/>
      <c r="C41" s="212" t="s">
        <v>3095</v>
      </c>
      <c r="H41" s="33"/>
    </row>
    <row r="42" spans="2:8" s="1" customFormat="1" ht="16.8" customHeight="1">
      <c r="B42" s="33"/>
      <c r="C42" s="210" t="s">
        <v>1249</v>
      </c>
      <c r="D42" s="210" t="s">
        <v>3101</v>
      </c>
      <c r="E42" s="18" t="s">
        <v>119</v>
      </c>
      <c r="F42" s="211">
        <v>170.36</v>
      </c>
      <c r="H42" s="33"/>
    </row>
    <row r="43" spans="2:8" s="1" customFormat="1" ht="16.8" customHeight="1">
      <c r="B43" s="33"/>
      <c r="C43" s="206" t="s">
        <v>126</v>
      </c>
      <c r="D43" s="207" t="s">
        <v>127</v>
      </c>
      <c r="E43" s="208" t="s">
        <v>119</v>
      </c>
      <c r="F43" s="209">
        <v>1.7729999999999999</v>
      </c>
      <c r="H43" s="33"/>
    </row>
    <row r="44" spans="2:8" s="1" customFormat="1" ht="16.8" customHeight="1">
      <c r="B44" s="33"/>
      <c r="C44" s="210" t="s">
        <v>19</v>
      </c>
      <c r="D44" s="210" t="s">
        <v>3097</v>
      </c>
      <c r="E44" s="18" t="s">
        <v>19</v>
      </c>
      <c r="F44" s="211">
        <v>1.7729999999999999</v>
      </c>
      <c r="H44" s="33"/>
    </row>
    <row r="45" spans="2:8" s="1" customFormat="1" ht="16.8" customHeight="1">
      <c r="B45" s="33"/>
      <c r="C45" s="212" t="s">
        <v>3095</v>
      </c>
      <c r="H45" s="33"/>
    </row>
    <row r="46" spans="2:8" s="1" customFormat="1" ht="16.8" customHeight="1">
      <c r="B46" s="33"/>
      <c r="C46" s="210" t="s">
        <v>2179</v>
      </c>
      <c r="D46" s="210" t="s">
        <v>3103</v>
      </c>
      <c r="E46" s="18" t="s">
        <v>119</v>
      </c>
      <c r="F46" s="211">
        <v>16.064</v>
      </c>
      <c r="H46" s="33"/>
    </row>
    <row r="47" spans="2:8" s="1" customFormat="1" ht="16.8" customHeight="1">
      <c r="B47" s="33"/>
      <c r="C47" s="210" t="s">
        <v>1249</v>
      </c>
      <c r="D47" s="210" t="s">
        <v>3101</v>
      </c>
      <c r="E47" s="18" t="s">
        <v>119</v>
      </c>
      <c r="F47" s="211">
        <v>170.36</v>
      </c>
      <c r="H47" s="33"/>
    </row>
    <row r="48" spans="2:8" s="1" customFormat="1" ht="7.35" customHeight="1">
      <c r="B48" s="42"/>
      <c r="C48" s="43"/>
      <c r="D48" s="43"/>
      <c r="E48" s="43"/>
      <c r="F48" s="43"/>
      <c r="G48" s="43"/>
      <c r="H48" s="33"/>
    </row>
    <row r="49" s="1" customFormat="1" ht="10.199999999999999"/>
  </sheetData>
  <sheetProtection algorithmName="SHA-512" hashValue="DOvQG1ght3FU+PSWY0Z6SI0h9an2741ssvyJL96TdEPoEyhNVoYaYrjVqkICXsA6DM+wNwHl8Sql2BSItU2Xdw==" saltValue="EMrD+PQEWZzyA7k+r8CZYntd9Pt7s5uRcWWbCW0YwnXXVJL4bvy7K8MMM3FNbCrUQFOX/Gs33uAoxB3+d3shNw==" spinCount="100000" sheet="1" objects="1" scenarios="1" formatColumns="0" formatRows="0"/>
  <mergeCells count="2">
    <mergeCell ref="D5:F5"/>
    <mergeCell ref="D6:F6"/>
  </mergeCells>
  <pageMargins left="0.7" right="0.7" top="0.78740157499999996" bottom="0.78740157499999996" header="0.3" footer="0.3"/>
  <pageSetup paperSize="9" fitToHeight="0" orientation="landscape" blackAndWhite="1"/>
  <headerFooter>
    <oddFooter>&amp;CStrana &amp;P z &amp;N</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K219"/>
  <sheetViews>
    <sheetView showGridLines="0" topLeftCell="A43" zoomScale="110" zoomScaleNormal="110" workbookViewId="0"/>
  </sheetViews>
  <sheetFormatPr defaultRowHeight="14.4"/>
  <cols>
    <col min="1" max="1" width="8.28515625" style="213" customWidth="1"/>
    <col min="2" max="2" width="1.7109375" style="213" customWidth="1"/>
    <col min="3" max="4" width="5" style="213" customWidth="1"/>
    <col min="5" max="5" width="11.7109375" style="213" customWidth="1"/>
    <col min="6" max="6" width="9.140625" style="213" customWidth="1"/>
    <col min="7" max="7" width="5" style="213" customWidth="1"/>
    <col min="8" max="8" width="77.85546875" style="213" customWidth="1"/>
    <col min="9" max="10" width="20" style="213" customWidth="1"/>
    <col min="11" max="11" width="1.7109375" style="213" customWidth="1"/>
  </cols>
  <sheetData>
    <row r="1" spans="2:11" customFormat="1" ht="37.5" customHeight="1"/>
    <row r="2" spans="2:11" customFormat="1" ht="7.5" customHeight="1">
      <c r="B2" s="214"/>
      <c r="C2" s="215"/>
      <c r="D2" s="215"/>
      <c r="E2" s="215"/>
      <c r="F2" s="215"/>
      <c r="G2" s="215"/>
      <c r="H2" s="215"/>
      <c r="I2" s="215"/>
      <c r="J2" s="215"/>
      <c r="K2" s="216"/>
    </row>
    <row r="3" spans="2:11" s="16" customFormat="1" ht="45" customHeight="1">
      <c r="B3" s="217"/>
      <c r="C3" s="345" t="s">
        <v>3104</v>
      </c>
      <c r="D3" s="345"/>
      <c r="E3" s="345"/>
      <c r="F3" s="345"/>
      <c r="G3" s="345"/>
      <c r="H3" s="345"/>
      <c r="I3" s="345"/>
      <c r="J3" s="345"/>
      <c r="K3" s="218"/>
    </row>
    <row r="4" spans="2:11" customFormat="1" ht="25.5" customHeight="1">
      <c r="B4" s="219"/>
      <c r="C4" s="344" t="s">
        <v>3105</v>
      </c>
      <c r="D4" s="344"/>
      <c r="E4" s="344"/>
      <c r="F4" s="344"/>
      <c r="G4" s="344"/>
      <c r="H4" s="344"/>
      <c r="I4" s="344"/>
      <c r="J4" s="344"/>
      <c r="K4" s="220"/>
    </row>
    <row r="5" spans="2:11" customFormat="1" ht="5.25" customHeight="1">
      <c r="B5" s="219"/>
      <c r="C5" s="221"/>
      <c r="D5" s="221"/>
      <c r="E5" s="221"/>
      <c r="F5" s="221"/>
      <c r="G5" s="221"/>
      <c r="H5" s="221"/>
      <c r="I5" s="221"/>
      <c r="J5" s="221"/>
      <c r="K5" s="220"/>
    </row>
    <row r="6" spans="2:11" customFormat="1" ht="15" customHeight="1">
      <c r="B6" s="219"/>
      <c r="C6" s="343" t="s">
        <v>3106</v>
      </c>
      <c r="D6" s="343"/>
      <c r="E6" s="343"/>
      <c r="F6" s="343"/>
      <c r="G6" s="343"/>
      <c r="H6" s="343"/>
      <c r="I6" s="343"/>
      <c r="J6" s="343"/>
      <c r="K6" s="220"/>
    </row>
    <row r="7" spans="2:11" customFormat="1" ht="15" customHeight="1">
      <c r="B7" s="223"/>
      <c r="C7" s="343" t="s">
        <v>3107</v>
      </c>
      <c r="D7" s="343"/>
      <c r="E7" s="343"/>
      <c r="F7" s="343"/>
      <c r="G7" s="343"/>
      <c r="H7" s="343"/>
      <c r="I7" s="343"/>
      <c r="J7" s="343"/>
      <c r="K7" s="220"/>
    </row>
    <row r="8" spans="2:11" customFormat="1" ht="12.75" customHeight="1">
      <c r="B8" s="223"/>
      <c r="C8" s="222"/>
      <c r="D8" s="222"/>
      <c r="E8" s="222"/>
      <c r="F8" s="222"/>
      <c r="G8" s="222"/>
      <c r="H8" s="222"/>
      <c r="I8" s="222"/>
      <c r="J8" s="222"/>
      <c r="K8" s="220"/>
    </row>
    <row r="9" spans="2:11" customFormat="1" ht="15" customHeight="1">
      <c r="B9" s="223"/>
      <c r="C9" s="343" t="s">
        <v>3108</v>
      </c>
      <c r="D9" s="343"/>
      <c r="E9" s="343"/>
      <c r="F9" s="343"/>
      <c r="G9" s="343"/>
      <c r="H9" s="343"/>
      <c r="I9" s="343"/>
      <c r="J9" s="343"/>
      <c r="K9" s="220"/>
    </row>
    <row r="10" spans="2:11" customFormat="1" ht="15" customHeight="1">
      <c r="B10" s="223"/>
      <c r="C10" s="222"/>
      <c r="D10" s="343" t="s">
        <v>3109</v>
      </c>
      <c r="E10" s="343"/>
      <c r="F10" s="343"/>
      <c r="G10" s="343"/>
      <c r="H10" s="343"/>
      <c r="I10" s="343"/>
      <c r="J10" s="343"/>
      <c r="K10" s="220"/>
    </row>
    <row r="11" spans="2:11" customFormat="1" ht="15" customHeight="1">
      <c r="B11" s="223"/>
      <c r="C11" s="224"/>
      <c r="D11" s="343" t="s">
        <v>3110</v>
      </c>
      <c r="E11" s="343"/>
      <c r="F11" s="343"/>
      <c r="G11" s="343"/>
      <c r="H11" s="343"/>
      <c r="I11" s="343"/>
      <c r="J11" s="343"/>
      <c r="K11" s="220"/>
    </row>
    <row r="12" spans="2:11" customFormat="1" ht="15" customHeight="1">
      <c r="B12" s="223"/>
      <c r="C12" s="224"/>
      <c r="D12" s="222"/>
      <c r="E12" s="222"/>
      <c r="F12" s="222"/>
      <c r="G12" s="222"/>
      <c r="H12" s="222"/>
      <c r="I12" s="222"/>
      <c r="J12" s="222"/>
      <c r="K12" s="220"/>
    </row>
    <row r="13" spans="2:11" customFormat="1" ht="15" customHeight="1">
      <c r="B13" s="223"/>
      <c r="C13" s="224"/>
      <c r="D13" s="225" t="s">
        <v>3111</v>
      </c>
      <c r="E13" s="222"/>
      <c r="F13" s="222"/>
      <c r="G13" s="222"/>
      <c r="H13" s="222"/>
      <c r="I13" s="222"/>
      <c r="J13" s="222"/>
      <c r="K13" s="220"/>
    </row>
    <row r="14" spans="2:11" customFormat="1" ht="12.75" customHeight="1">
      <c r="B14" s="223"/>
      <c r="C14" s="224"/>
      <c r="D14" s="224"/>
      <c r="E14" s="224"/>
      <c r="F14" s="224"/>
      <c r="G14" s="224"/>
      <c r="H14" s="224"/>
      <c r="I14" s="224"/>
      <c r="J14" s="224"/>
      <c r="K14" s="220"/>
    </row>
    <row r="15" spans="2:11" customFormat="1" ht="15" customHeight="1">
      <c r="B15" s="223"/>
      <c r="C15" s="224"/>
      <c r="D15" s="343" t="s">
        <v>3112</v>
      </c>
      <c r="E15" s="343"/>
      <c r="F15" s="343"/>
      <c r="G15" s="343"/>
      <c r="H15" s="343"/>
      <c r="I15" s="343"/>
      <c r="J15" s="343"/>
      <c r="K15" s="220"/>
    </row>
    <row r="16" spans="2:11" customFormat="1" ht="15" customHeight="1">
      <c r="B16" s="223"/>
      <c r="C16" s="224"/>
      <c r="D16" s="343" t="s">
        <v>3113</v>
      </c>
      <c r="E16" s="343"/>
      <c r="F16" s="343"/>
      <c r="G16" s="343"/>
      <c r="H16" s="343"/>
      <c r="I16" s="343"/>
      <c r="J16" s="343"/>
      <c r="K16" s="220"/>
    </row>
    <row r="17" spans="2:11" customFormat="1" ht="15" customHeight="1">
      <c r="B17" s="223"/>
      <c r="C17" s="224"/>
      <c r="D17" s="343" t="s">
        <v>3114</v>
      </c>
      <c r="E17" s="343"/>
      <c r="F17" s="343"/>
      <c r="G17" s="343"/>
      <c r="H17" s="343"/>
      <c r="I17" s="343"/>
      <c r="J17" s="343"/>
      <c r="K17" s="220"/>
    </row>
    <row r="18" spans="2:11" customFormat="1" ht="15" customHeight="1">
      <c r="B18" s="223"/>
      <c r="C18" s="224"/>
      <c r="D18" s="224"/>
      <c r="E18" s="226" t="s">
        <v>80</v>
      </c>
      <c r="F18" s="343" t="s">
        <v>3115</v>
      </c>
      <c r="G18" s="343"/>
      <c r="H18" s="343"/>
      <c r="I18" s="343"/>
      <c r="J18" s="343"/>
      <c r="K18" s="220"/>
    </row>
    <row r="19" spans="2:11" customFormat="1" ht="15" customHeight="1">
      <c r="B19" s="223"/>
      <c r="C19" s="224"/>
      <c r="D19" s="224"/>
      <c r="E19" s="226" t="s">
        <v>3116</v>
      </c>
      <c r="F19" s="343" t="s">
        <v>3117</v>
      </c>
      <c r="G19" s="343"/>
      <c r="H19" s="343"/>
      <c r="I19" s="343"/>
      <c r="J19" s="343"/>
      <c r="K19" s="220"/>
    </row>
    <row r="20" spans="2:11" customFormat="1" ht="15" customHeight="1">
      <c r="B20" s="223"/>
      <c r="C20" s="224"/>
      <c r="D20" s="224"/>
      <c r="E20" s="226" t="s">
        <v>3118</v>
      </c>
      <c r="F20" s="343" t="s">
        <v>3119</v>
      </c>
      <c r="G20" s="343"/>
      <c r="H20" s="343"/>
      <c r="I20" s="343"/>
      <c r="J20" s="343"/>
      <c r="K20" s="220"/>
    </row>
    <row r="21" spans="2:11" customFormat="1" ht="15" customHeight="1">
      <c r="B21" s="223"/>
      <c r="C21" s="224"/>
      <c r="D21" s="224"/>
      <c r="E21" s="226" t="s">
        <v>3120</v>
      </c>
      <c r="F21" s="343" t="s">
        <v>3121</v>
      </c>
      <c r="G21" s="343"/>
      <c r="H21" s="343"/>
      <c r="I21" s="343"/>
      <c r="J21" s="343"/>
      <c r="K21" s="220"/>
    </row>
    <row r="22" spans="2:11" customFormat="1" ht="15" customHeight="1">
      <c r="B22" s="223"/>
      <c r="C22" s="224"/>
      <c r="D22" s="224"/>
      <c r="E22" s="226" t="s">
        <v>3122</v>
      </c>
      <c r="F22" s="343" t="s">
        <v>3123</v>
      </c>
      <c r="G22" s="343"/>
      <c r="H22" s="343"/>
      <c r="I22" s="343"/>
      <c r="J22" s="343"/>
      <c r="K22" s="220"/>
    </row>
    <row r="23" spans="2:11" customFormat="1" ht="15" customHeight="1">
      <c r="B23" s="223"/>
      <c r="C23" s="224"/>
      <c r="D23" s="224"/>
      <c r="E23" s="226" t="s">
        <v>87</v>
      </c>
      <c r="F23" s="343" t="s">
        <v>3124</v>
      </c>
      <c r="G23" s="343"/>
      <c r="H23" s="343"/>
      <c r="I23" s="343"/>
      <c r="J23" s="343"/>
      <c r="K23" s="220"/>
    </row>
    <row r="24" spans="2:11" customFormat="1" ht="12.75" customHeight="1">
      <c r="B24" s="223"/>
      <c r="C24" s="224"/>
      <c r="D24" s="224"/>
      <c r="E24" s="224"/>
      <c r="F24" s="224"/>
      <c r="G24" s="224"/>
      <c r="H24" s="224"/>
      <c r="I24" s="224"/>
      <c r="J24" s="224"/>
      <c r="K24" s="220"/>
    </row>
    <row r="25" spans="2:11" customFormat="1" ht="15" customHeight="1">
      <c r="B25" s="223"/>
      <c r="C25" s="343" t="s">
        <v>3125</v>
      </c>
      <c r="D25" s="343"/>
      <c r="E25" s="343"/>
      <c r="F25" s="343"/>
      <c r="G25" s="343"/>
      <c r="H25" s="343"/>
      <c r="I25" s="343"/>
      <c r="J25" s="343"/>
      <c r="K25" s="220"/>
    </row>
    <row r="26" spans="2:11" customFormat="1" ht="15" customHeight="1">
      <c r="B26" s="223"/>
      <c r="C26" s="343" t="s">
        <v>3126</v>
      </c>
      <c r="D26" s="343"/>
      <c r="E26" s="343"/>
      <c r="F26" s="343"/>
      <c r="G26" s="343"/>
      <c r="H26" s="343"/>
      <c r="I26" s="343"/>
      <c r="J26" s="343"/>
      <c r="K26" s="220"/>
    </row>
    <row r="27" spans="2:11" customFormat="1" ht="15" customHeight="1">
      <c r="B27" s="223"/>
      <c r="C27" s="222"/>
      <c r="D27" s="343" t="s">
        <v>3127</v>
      </c>
      <c r="E27" s="343"/>
      <c r="F27" s="343"/>
      <c r="G27" s="343"/>
      <c r="H27" s="343"/>
      <c r="I27" s="343"/>
      <c r="J27" s="343"/>
      <c r="K27" s="220"/>
    </row>
    <row r="28" spans="2:11" customFormat="1" ht="15" customHeight="1">
      <c r="B28" s="223"/>
      <c r="C28" s="224"/>
      <c r="D28" s="343" t="s">
        <v>3128</v>
      </c>
      <c r="E28" s="343"/>
      <c r="F28" s="343"/>
      <c r="G28" s="343"/>
      <c r="H28" s="343"/>
      <c r="I28" s="343"/>
      <c r="J28" s="343"/>
      <c r="K28" s="220"/>
    </row>
    <row r="29" spans="2:11" customFormat="1" ht="12.75" customHeight="1">
      <c r="B29" s="223"/>
      <c r="C29" s="224"/>
      <c r="D29" s="224"/>
      <c r="E29" s="224"/>
      <c r="F29" s="224"/>
      <c r="G29" s="224"/>
      <c r="H29" s="224"/>
      <c r="I29" s="224"/>
      <c r="J29" s="224"/>
      <c r="K29" s="220"/>
    </row>
    <row r="30" spans="2:11" customFormat="1" ht="15" customHeight="1">
      <c r="B30" s="223"/>
      <c r="C30" s="224"/>
      <c r="D30" s="343" t="s">
        <v>3129</v>
      </c>
      <c r="E30" s="343"/>
      <c r="F30" s="343"/>
      <c r="G30" s="343"/>
      <c r="H30" s="343"/>
      <c r="I30" s="343"/>
      <c r="J30" s="343"/>
      <c r="K30" s="220"/>
    </row>
    <row r="31" spans="2:11" customFormat="1" ht="15" customHeight="1">
      <c r="B31" s="223"/>
      <c r="C31" s="224"/>
      <c r="D31" s="343" t="s">
        <v>3130</v>
      </c>
      <c r="E31" s="343"/>
      <c r="F31" s="343"/>
      <c r="G31" s="343"/>
      <c r="H31" s="343"/>
      <c r="I31" s="343"/>
      <c r="J31" s="343"/>
      <c r="K31" s="220"/>
    </row>
    <row r="32" spans="2:11" customFormat="1" ht="12.75" customHeight="1">
      <c r="B32" s="223"/>
      <c r="C32" s="224"/>
      <c r="D32" s="224"/>
      <c r="E32" s="224"/>
      <c r="F32" s="224"/>
      <c r="G32" s="224"/>
      <c r="H32" s="224"/>
      <c r="I32" s="224"/>
      <c r="J32" s="224"/>
      <c r="K32" s="220"/>
    </row>
    <row r="33" spans="2:11" customFormat="1" ht="15" customHeight="1">
      <c r="B33" s="223"/>
      <c r="C33" s="224"/>
      <c r="D33" s="343" t="s">
        <v>3131</v>
      </c>
      <c r="E33" s="343"/>
      <c r="F33" s="343"/>
      <c r="G33" s="343"/>
      <c r="H33" s="343"/>
      <c r="I33" s="343"/>
      <c r="J33" s="343"/>
      <c r="K33" s="220"/>
    </row>
    <row r="34" spans="2:11" customFormat="1" ht="15" customHeight="1">
      <c r="B34" s="223"/>
      <c r="C34" s="224"/>
      <c r="D34" s="343" t="s">
        <v>3132</v>
      </c>
      <c r="E34" s="343"/>
      <c r="F34" s="343"/>
      <c r="G34" s="343"/>
      <c r="H34" s="343"/>
      <c r="I34" s="343"/>
      <c r="J34" s="343"/>
      <c r="K34" s="220"/>
    </row>
    <row r="35" spans="2:11" customFormat="1" ht="15" customHeight="1">
      <c r="B35" s="223"/>
      <c r="C35" s="224"/>
      <c r="D35" s="343" t="s">
        <v>3133</v>
      </c>
      <c r="E35" s="343"/>
      <c r="F35" s="343"/>
      <c r="G35" s="343"/>
      <c r="H35" s="343"/>
      <c r="I35" s="343"/>
      <c r="J35" s="343"/>
      <c r="K35" s="220"/>
    </row>
    <row r="36" spans="2:11" customFormat="1" ht="15" customHeight="1">
      <c r="B36" s="223"/>
      <c r="C36" s="224"/>
      <c r="D36" s="222"/>
      <c r="E36" s="225" t="s">
        <v>163</v>
      </c>
      <c r="F36" s="222"/>
      <c r="G36" s="343" t="s">
        <v>3134</v>
      </c>
      <c r="H36" s="343"/>
      <c r="I36" s="343"/>
      <c r="J36" s="343"/>
      <c r="K36" s="220"/>
    </row>
    <row r="37" spans="2:11" customFormat="1" ht="30.75" customHeight="1">
      <c r="B37" s="223"/>
      <c r="C37" s="224"/>
      <c r="D37" s="222"/>
      <c r="E37" s="225" t="s">
        <v>3135</v>
      </c>
      <c r="F37" s="222"/>
      <c r="G37" s="343" t="s">
        <v>3136</v>
      </c>
      <c r="H37" s="343"/>
      <c r="I37" s="343"/>
      <c r="J37" s="343"/>
      <c r="K37" s="220"/>
    </row>
    <row r="38" spans="2:11" customFormat="1" ht="15" customHeight="1">
      <c r="B38" s="223"/>
      <c r="C38" s="224"/>
      <c r="D38" s="222"/>
      <c r="E38" s="225" t="s">
        <v>55</v>
      </c>
      <c r="F38" s="222"/>
      <c r="G38" s="343" t="s">
        <v>3137</v>
      </c>
      <c r="H38" s="343"/>
      <c r="I38" s="343"/>
      <c r="J38" s="343"/>
      <c r="K38" s="220"/>
    </row>
    <row r="39" spans="2:11" customFormat="1" ht="15" customHeight="1">
      <c r="B39" s="223"/>
      <c r="C39" s="224"/>
      <c r="D39" s="222"/>
      <c r="E39" s="225" t="s">
        <v>56</v>
      </c>
      <c r="F39" s="222"/>
      <c r="G39" s="343" t="s">
        <v>3138</v>
      </c>
      <c r="H39" s="343"/>
      <c r="I39" s="343"/>
      <c r="J39" s="343"/>
      <c r="K39" s="220"/>
    </row>
    <row r="40" spans="2:11" customFormat="1" ht="15" customHeight="1">
      <c r="B40" s="223"/>
      <c r="C40" s="224"/>
      <c r="D40" s="222"/>
      <c r="E40" s="225" t="s">
        <v>164</v>
      </c>
      <c r="F40" s="222"/>
      <c r="G40" s="343" t="s">
        <v>3139</v>
      </c>
      <c r="H40" s="343"/>
      <c r="I40" s="343"/>
      <c r="J40" s="343"/>
      <c r="K40" s="220"/>
    </row>
    <row r="41" spans="2:11" customFormat="1" ht="15" customHeight="1">
      <c r="B41" s="223"/>
      <c r="C41" s="224"/>
      <c r="D41" s="222"/>
      <c r="E41" s="225" t="s">
        <v>165</v>
      </c>
      <c r="F41" s="222"/>
      <c r="G41" s="343" t="s">
        <v>3140</v>
      </c>
      <c r="H41" s="343"/>
      <c r="I41" s="343"/>
      <c r="J41" s="343"/>
      <c r="K41" s="220"/>
    </row>
    <row r="42" spans="2:11" customFormat="1" ht="15" customHeight="1">
      <c r="B42" s="223"/>
      <c r="C42" s="224"/>
      <c r="D42" s="222"/>
      <c r="E42" s="225" t="s">
        <v>3141</v>
      </c>
      <c r="F42" s="222"/>
      <c r="G42" s="343" t="s">
        <v>3142</v>
      </c>
      <c r="H42" s="343"/>
      <c r="I42" s="343"/>
      <c r="J42" s="343"/>
      <c r="K42" s="220"/>
    </row>
    <row r="43" spans="2:11" customFormat="1" ht="15" customHeight="1">
      <c r="B43" s="223"/>
      <c r="C43" s="224"/>
      <c r="D43" s="222"/>
      <c r="E43" s="225"/>
      <c r="F43" s="222"/>
      <c r="G43" s="343" t="s">
        <v>3143</v>
      </c>
      <c r="H43" s="343"/>
      <c r="I43" s="343"/>
      <c r="J43" s="343"/>
      <c r="K43" s="220"/>
    </row>
    <row r="44" spans="2:11" customFormat="1" ht="15" customHeight="1">
      <c r="B44" s="223"/>
      <c r="C44" s="224"/>
      <c r="D44" s="222"/>
      <c r="E44" s="225" t="s">
        <v>3144</v>
      </c>
      <c r="F44" s="222"/>
      <c r="G44" s="343" t="s">
        <v>3145</v>
      </c>
      <c r="H44" s="343"/>
      <c r="I44" s="343"/>
      <c r="J44" s="343"/>
      <c r="K44" s="220"/>
    </row>
    <row r="45" spans="2:11" customFormat="1" ht="15" customHeight="1">
      <c r="B45" s="223"/>
      <c r="C45" s="224"/>
      <c r="D45" s="222"/>
      <c r="E45" s="225" t="s">
        <v>167</v>
      </c>
      <c r="F45" s="222"/>
      <c r="G45" s="343" t="s">
        <v>3146</v>
      </c>
      <c r="H45" s="343"/>
      <c r="I45" s="343"/>
      <c r="J45" s="343"/>
      <c r="K45" s="220"/>
    </row>
    <row r="46" spans="2:11" customFormat="1" ht="12.75" customHeight="1">
      <c r="B46" s="223"/>
      <c r="C46" s="224"/>
      <c r="D46" s="222"/>
      <c r="E46" s="222"/>
      <c r="F46" s="222"/>
      <c r="G46" s="222"/>
      <c r="H46" s="222"/>
      <c r="I46" s="222"/>
      <c r="J46" s="222"/>
      <c r="K46" s="220"/>
    </row>
    <row r="47" spans="2:11" customFormat="1" ht="15" customHeight="1">
      <c r="B47" s="223"/>
      <c r="C47" s="224"/>
      <c r="D47" s="343" t="s">
        <v>3147</v>
      </c>
      <c r="E47" s="343"/>
      <c r="F47" s="343"/>
      <c r="G47" s="343"/>
      <c r="H47" s="343"/>
      <c r="I47" s="343"/>
      <c r="J47" s="343"/>
      <c r="K47" s="220"/>
    </row>
    <row r="48" spans="2:11" customFormat="1" ht="15" customHeight="1">
      <c r="B48" s="223"/>
      <c r="C48" s="224"/>
      <c r="D48" s="224"/>
      <c r="E48" s="343" t="s">
        <v>3148</v>
      </c>
      <c r="F48" s="343"/>
      <c r="G48" s="343"/>
      <c r="H48" s="343"/>
      <c r="I48" s="343"/>
      <c r="J48" s="343"/>
      <c r="K48" s="220"/>
    </row>
    <row r="49" spans="2:11" customFormat="1" ht="15" customHeight="1">
      <c r="B49" s="223"/>
      <c r="C49" s="224"/>
      <c r="D49" s="224"/>
      <c r="E49" s="343" t="s">
        <v>3149</v>
      </c>
      <c r="F49" s="343"/>
      <c r="G49" s="343"/>
      <c r="H49" s="343"/>
      <c r="I49" s="343"/>
      <c r="J49" s="343"/>
      <c r="K49" s="220"/>
    </row>
    <row r="50" spans="2:11" customFormat="1" ht="15" customHeight="1">
      <c r="B50" s="223"/>
      <c r="C50" s="224"/>
      <c r="D50" s="224"/>
      <c r="E50" s="343" t="s">
        <v>3150</v>
      </c>
      <c r="F50" s="343"/>
      <c r="G50" s="343"/>
      <c r="H50" s="343"/>
      <c r="I50" s="343"/>
      <c r="J50" s="343"/>
      <c r="K50" s="220"/>
    </row>
    <row r="51" spans="2:11" customFormat="1" ht="15" customHeight="1">
      <c r="B51" s="223"/>
      <c r="C51" s="224"/>
      <c r="D51" s="343" t="s">
        <v>3151</v>
      </c>
      <c r="E51" s="343"/>
      <c r="F51" s="343"/>
      <c r="G51" s="343"/>
      <c r="H51" s="343"/>
      <c r="I51" s="343"/>
      <c r="J51" s="343"/>
      <c r="K51" s="220"/>
    </row>
    <row r="52" spans="2:11" customFormat="1" ht="25.5" customHeight="1">
      <c r="B52" s="219"/>
      <c r="C52" s="344" t="s">
        <v>3152</v>
      </c>
      <c r="D52" s="344"/>
      <c r="E52" s="344"/>
      <c r="F52" s="344"/>
      <c r="G52" s="344"/>
      <c r="H52" s="344"/>
      <c r="I52" s="344"/>
      <c r="J52" s="344"/>
      <c r="K52" s="220"/>
    </row>
    <row r="53" spans="2:11" customFormat="1" ht="5.25" customHeight="1">
      <c r="B53" s="219"/>
      <c r="C53" s="221"/>
      <c r="D53" s="221"/>
      <c r="E53" s="221"/>
      <c r="F53" s="221"/>
      <c r="G53" s="221"/>
      <c r="H53" s="221"/>
      <c r="I53" s="221"/>
      <c r="J53" s="221"/>
      <c r="K53" s="220"/>
    </row>
    <row r="54" spans="2:11" customFormat="1" ht="15" customHeight="1">
      <c r="B54" s="219"/>
      <c r="C54" s="343" t="s">
        <v>3153</v>
      </c>
      <c r="D54" s="343"/>
      <c r="E54" s="343"/>
      <c r="F54" s="343"/>
      <c r="G54" s="343"/>
      <c r="H54" s="343"/>
      <c r="I54" s="343"/>
      <c r="J54" s="343"/>
      <c r="K54" s="220"/>
    </row>
    <row r="55" spans="2:11" customFormat="1" ht="15" customHeight="1">
      <c r="B55" s="219"/>
      <c r="C55" s="343" t="s">
        <v>3154</v>
      </c>
      <c r="D55" s="343"/>
      <c r="E55" s="343"/>
      <c r="F55" s="343"/>
      <c r="G55" s="343"/>
      <c r="H55" s="343"/>
      <c r="I55" s="343"/>
      <c r="J55" s="343"/>
      <c r="K55" s="220"/>
    </row>
    <row r="56" spans="2:11" customFormat="1" ht="12.75" customHeight="1">
      <c r="B56" s="219"/>
      <c r="C56" s="222"/>
      <c r="D56" s="222"/>
      <c r="E56" s="222"/>
      <c r="F56" s="222"/>
      <c r="G56" s="222"/>
      <c r="H56" s="222"/>
      <c r="I56" s="222"/>
      <c r="J56" s="222"/>
      <c r="K56" s="220"/>
    </row>
    <row r="57" spans="2:11" customFormat="1" ht="15" customHeight="1">
      <c r="B57" s="219"/>
      <c r="C57" s="343" t="s">
        <v>3155</v>
      </c>
      <c r="D57" s="343"/>
      <c r="E57" s="343"/>
      <c r="F57" s="343"/>
      <c r="G57" s="343"/>
      <c r="H57" s="343"/>
      <c r="I57" s="343"/>
      <c r="J57" s="343"/>
      <c r="K57" s="220"/>
    </row>
    <row r="58" spans="2:11" customFormat="1" ht="15" customHeight="1">
      <c r="B58" s="219"/>
      <c r="C58" s="224"/>
      <c r="D58" s="343" t="s">
        <v>3156</v>
      </c>
      <c r="E58" s="343"/>
      <c r="F58" s="343"/>
      <c r="G58" s="343"/>
      <c r="H58" s="343"/>
      <c r="I58" s="343"/>
      <c r="J58" s="343"/>
      <c r="K58" s="220"/>
    </row>
    <row r="59" spans="2:11" customFormat="1" ht="15" customHeight="1">
      <c r="B59" s="219"/>
      <c r="C59" s="224"/>
      <c r="D59" s="343" t="s">
        <v>3157</v>
      </c>
      <c r="E59" s="343"/>
      <c r="F59" s="343"/>
      <c r="G59" s="343"/>
      <c r="H59" s="343"/>
      <c r="I59" s="343"/>
      <c r="J59" s="343"/>
      <c r="K59" s="220"/>
    </row>
    <row r="60" spans="2:11" customFormat="1" ht="15" customHeight="1">
      <c r="B60" s="219"/>
      <c r="C60" s="224"/>
      <c r="D60" s="343" t="s">
        <v>3158</v>
      </c>
      <c r="E60" s="343"/>
      <c r="F60" s="343"/>
      <c r="G60" s="343"/>
      <c r="H60" s="343"/>
      <c r="I60" s="343"/>
      <c r="J60" s="343"/>
      <c r="K60" s="220"/>
    </row>
    <row r="61" spans="2:11" customFormat="1" ht="15" customHeight="1">
      <c r="B61" s="219"/>
      <c r="C61" s="224"/>
      <c r="D61" s="343" t="s">
        <v>3159</v>
      </c>
      <c r="E61" s="343"/>
      <c r="F61" s="343"/>
      <c r="G61" s="343"/>
      <c r="H61" s="343"/>
      <c r="I61" s="343"/>
      <c r="J61" s="343"/>
      <c r="K61" s="220"/>
    </row>
    <row r="62" spans="2:11" customFormat="1" ht="15" customHeight="1">
      <c r="B62" s="219"/>
      <c r="C62" s="224"/>
      <c r="D62" s="346" t="s">
        <v>3160</v>
      </c>
      <c r="E62" s="346"/>
      <c r="F62" s="346"/>
      <c r="G62" s="346"/>
      <c r="H62" s="346"/>
      <c r="I62" s="346"/>
      <c r="J62" s="346"/>
      <c r="K62" s="220"/>
    </row>
    <row r="63" spans="2:11" customFormat="1" ht="15" customHeight="1">
      <c r="B63" s="219"/>
      <c r="C63" s="224"/>
      <c r="D63" s="343" t="s">
        <v>3161</v>
      </c>
      <c r="E63" s="343"/>
      <c r="F63" s="343"/>
      <c r="G63" s="343"/>
      <c r="H63" s="343"/>
      <c r="I63" s="343"/>
      <c r="J63" s="343"/>
      <c r="K63" s="220"/>
    </row>
    <row r="64" spans="2:11" customFormat="1" ht="12.75" customHeight="1">
      <c r="B64" s="219"/>
      <c r="C64" s="224"/>
      <c r="D64" s="224"/>
      <c r="E64" s="227"/>
      <c r="F64" s="224"/>
      <c r="G64" s="224"/>
      <c r="H64" s="224"/>
      <c r="I64" s="224"/>
      <c r="J64" s="224"/>
      <c r="K64" s="220"/>
    </row>
    <row r="65" spans="2:11" customFormat="1" ht="15" customHeight="1">
      <c r="B65" s="219"/>
      <c r="C65" s="224"/>
      <c r="D65" s="343" t="s">
        <v>3162</v>
      </c>
      <c r="E65" s="343"/>
      <c r="F65" s="343"/>
      <c r="G65" s="343"/>
      <c r="H65" s="343"/>
      <c r="I65" s="343"/>
      <c r="J65" s="343"/>
      <c r="K65" s="220"/>
    </row>
    <row r="66" spans="2:11" customFormat="1" ht="15" customHeight="1">
      <c r="B66" s="219"/>
      <c r="C66" s="224"/>
      <c r="D66" s="346" t="s">
        <v>3163</v>
      </c>
      <c r="E66" s="346"/>
      <c r="F66" s="346"/>
      <c r="G66" s="346"/>
      <c r="H66" s="346"/>
      <c r="I66" s="346"/>
      <c r="J66" s="346"/>
      <c r="K66" s="220"/>
    </row>
    <row r="67" spans="2:11" customFormat="1" ht="15" customHeight="1">
      <c r="B67" s="219"/>
      <c r="C67" s="224"/>
      <c r="D67" s="343" t="s">
        <v>3164</v>
      </c>
      <c r="E67" s="343"/>
      <c r="F67" s="343"/>
      <c r="G67" s="343"/>
      <c r="H67" s="343"/>
      <c r="I67" s="343"/>
      <c r="J67" s="343"/>
      <c r="K67" s="220"/>
    </row>
    <row r="68" spans="2:11" customFormat="1" ht="15" customHeight="1">
      <c r="B68" s="219"/>
      <c r="C68" s="224"/>
      <c r="D68" s="343" t="s">
        <v>3165</v>
      </c>
      <c r="E68" s="343"/>
      <c r="F68" s="343"/>
      <c r="G68" s="343"/>
      <c r="H68" s="343"/>
      <c r="I68" s="343"/>
      <c r="J68" s="343"/>
      <c r="K68" s="220"/>
    </row>
    <row r="69" spans="2:11" customFormat="1" ht="15" customHeight="1">
      <c r="B69" s="219"/>
      <c r="C69" s="224"/>
      <c r="D69" s="343" t="s">
        <v>3166</v>
      </c>
      <c r="E69" s="343"/>
      <c r="F69" s="343"/>
      <c r="G69" s="343"/>
      <c r="H69" s="343"/>
      <c r="I69" s="343"/>
      <c r="J69" s="343"/>
      <c r="K69" s="220"/>
    </row>
    <row r="70" spans="2:11" customFormat="1" ht="15" customHeight="1">
      <c r="B70" s="219"/>
      <c r="C70" s="224"/>
      <c r="D70" s="343" t="s">
        <v>3167</v>
      </c>
      <c r="E70" s="343"/>
      <c r="F70" s="343"/>
      <c r="G70" s="343"/>
      <c r="H70" s="343"/>
      <c r="I70" s="343"/>
      <c r="J70" s="343"/>
      <c r="K70" s="220"/>
    </row>
    <row r="71" spans="2:11" customFormat="1" ht="12.75" customHeight="1">
      <c r="B71" s="228"/>
      <c r="C71" s="229"/>
      <c r="D71" s="229"/>
      <c r="E71" s="229"/>
      <c r="F71" s="229"/>
      <c r="G71" s="229"/>
      <c r="H71" s="229"/>
      <c r="I71" s="229"/>
      <c r="J71" s="229"/>
      <c r="K71" s="230"/>
    </row>
    <row r="72" spans="2:11" customFormat="1" ht="18.75" customHeight="1">
      <c r="B72" s="231"/>
      <c r="C72" s="231"/>
      <c r="D72" s="231"/>
      <c r="E72" s="231"/>
      <c r="F72" s="231"/>
      <c r="G72" s="231"/>
      <c r="H72" s="231"/>
      <c r="I72" s="231"/>
      <c r="J72" s="231"/>
      <c r="K72" s="232"/>
    </row>
    <row r="73" spans="2:11" customFormat="1" ht="18.75" customHeight="1">
      <c r="B73" s="232"/>
      <c r="C73" s="232"/>
      <c r="D73" s="232"/>
      <c r="E73" s="232"/>
      <c r="F73" s="232"/>
      <c r="G73" s="232"/>
      <c r="H73" s="232"/>
      <c r="I73" s="232"/>
      <c r="J73" s="232"/>
      <c r="K73" s="232"/>
    </row>
    <row r="74" spans="2:11" customFormat="1" ht="7.5" customHeight="1">
      <c r="B74" s="233"/>
      <c r="C74" s="234"/>
      <c r="D74" s="234"/>
      <c r="E74" s="234"/>
      <c r="F74" s="234"/>
      <c r="G74" s="234"/>
      <c r="H74" s="234"/>
      <c r="I74" s="234"/>
      <c r="J74" s="234"/>
      <c r="K74" s="235"/>
    </row>
    <row r="75" spans="2:11" customFormat="1" ht="45" customHeight="1">
      <c r="B75" s="236"/>
      <c r="C75" s="347" t="s">
        <v>3168</v>
      </c>
      <c r="D75" s="347"/>
      <c r="E75" s="347"/>
      <c r="F75" s="347"/>
      <c r="G75" s="347"/>
      <c r="H75" s="347"/>
      <c r="I75" s="347"/>
      <c r="J75" s="347"/>
      <c r="K75" s="237"/>
    </row>
    <row r="76" spans="2:11" customFormat="1" ht="17.25" customHeight="1">
      <c r="B76" s="236"/>
      <c r="C76" s="238" t="s">
        <v>3169</v>
      </c>
      <c r="D76" s="238"/>
      <c r="E76" s="238"/>
      <c r="F76" s="238" t="s">
        <v>3170</v>
      </c>
      <c r="G76" s="239"/>
      <c r="H76" s="238" t="s">
        <v>56</v>
      </c>
      <c r="I76" s="238" t="s">
        <v>59</v>
      </c>
      <c r="J76" s="238" t="s">
        <v>3171</v>
      </c>
      <c r="K76" s="237"/>
    </row>
    <row r="77" spans="2:11" customFormat="1" ht="17.25" customHeight="1">
      <c r="B77" s="236"/>
      <c r="C77" s="240" t="s">
        <v>3172</v>
      </c>
      <c r="D77" s="240"/>
      <c r="E77" s="240"/>
      <c r="F77" s="241" t="s">
        <v>3173</v>
      </c>
      <c r="G77" s="242"/>
      <c r="H77" s="240"/>
      <c r="I77" s="240"/>
      <c r="J77" s="240" t="s">
        <v>3174</v>
      </c>
      <c r="K77" s="237"/>
    </row>
    <row r="78" spans="2:11" customFormat="1" ht="5.25" customHeight="1">
      <c r="B78" s="236"/>
      <c r="C78" s="243"/>
      <c r="D78" s="243"/>
      <c r="E78" s="243"/>
      <c r="F78" s="243"/>
      <c r="G78" s="244"/>
      <c r="H78" s="243"/>
      <c r="I78" s="243"/>
      <c r="J78" s="243"/>
      <c r="K78" s="237"/>
    </row>
    <row r="79" spans="2:11" customFormat="1" ht="15" customHeight="1">
      <c r="B79" s="236"/>
      <c r="C79" s="225" t="s">
        <v>55</v>
      </c>
      <c r="D79" s="245"/>
      <c r="E79" s="245"/>
      <c r="F79" s="246" t="s">
        <v>3175</v>
      </c>
      <c r="G79" s="247"/>
      <c r="H79" s="225" t="s">
        <v>3176</v>
      </c>
      <c r="I79" s="225" t="s">
        <v>3177</v>
      </c>
      <c r="J79" s="225">
        <v>20</v>
      </c>
      <c r="K79" s="237"/>
    </row>
    <row r="80" spans="2:11" customFormat="1" ht="15" customHeight="1">
      <c r="B80" s="236"/>
      <c r="C80" s="225" t="s">
        <v>3178</v>
      </c>
      <c r="D80" s="225"/>
      <c r="E80" s="225"/>
      <c r="F80" s="246" t="s">
        <v>3175</v>
      </c>
      <c r="G80" s="247"/>
      <c r="H80" s="225" t="s">
        <v>3179</v>
      </c>
      <c r="I80" s="225" t="s">
        <v>3177</v>
      </c>
      <c r="J80" s="225">
        <v>120</v>
      </c>
      <c r="K80" s="237"/>
    </row>
    <row r="81" spans="2:11" customFormat="1" ht="15" customHeight="1">
      <c r="B81" s="248"/>
      <c r="C81" s="225" t="s">
        <v>3180</v>
      </c>
      <c r="D81" s="225"/>
      <c r="E81" s="225"/>
      <c r="F81" s="246" t="s">
        <v>3181</v>
      </c>
      <c r="G81" s="247"/>
      <c r="H81" s="225" t="s">
        <v>3182</v>
      </c>
      <c r="I81" s="225" t="s">
        <v>3177</v>
      </c>
      <c r="J81" s="225">
        <v>50</v>
      </c>
      <c r="K81" s="237"/>
    </row>
    <row r="82" spans="2:11" customFormat="1" ht="15" customHeight="1">
      <c r="B82" s="248"/>
      <c r="C82" s="225" t="s">
        <v>3183</v>
      </c>
      <c r="D82" s="225"/>
      <c r="E82" s="225"/>
      <c r="F82" s="246" t="s">
        <v>3175</v>
      </c>
      <c r="G82" s="247"/>
      <c r="H82" s="225" t="s">
        <v>3184</v>
      </c>
      <c r="I82" s="225" t="s">
        <v>3185</v>
      </c>
      <c r="J82" s="225"/>
      <c r="K82" s="237"/>
    </row>
    <row r="83" spans="2:11" customFormat="1" ht="15" customHeight="1">
      <c r="B83" s="248"/>
      <c r="C83" s="225" t="s">
        <v>3186</v>
      </c>
      <c r="D83" s="225"/>
      <c r="E83" s="225"/>
      <c r="F83" s="246" t="s">
        <v>3181</v>
      </c>
      <c r="G83" s="225"/>
      <c r="H83" s="225" t="s">
        <v>3187</v>
      </c>
      <c r="I83" s="225" t="s">
        <v>3177</v>
      </c>
      <c r="J83" s="225">
        <v>15</v>
      </c>
      <c r="K83" s="237"/>
    </row>
    <row r="84" spans="2:11" customFormat="1" ht="15" customHeight="1">
      <c r="B84" s="248"/>
      <c r="C84" s="225" t="s">
        <v>3188</v>
      </c>
      <c r="D84" s="225"/>
      <c r="E84" s="225"/>
      <c r="F84" s="246" t="s">
        <v>3181</v>
      </c>
      <c r="G84" s="225"/>
      <c r="H84" s="225" t="s">
        <v>3189</v>
      </c>
      <c r="I84" s="225" t="s">
        <v>3177</v>
      </c>
      <c r="J84" s="225">
        <v>15</v>
      </c>
      <c r="K84" s="237"/>
    </row>
    <row r="85" spans="2:11" customFormat="1" ht="15" customHeight="1">
      <c r="B85" s="248"/>
      <c r="C85" s="225" t="s">
        <v>3190</v>
      </c>
      <c r="D85" s="225"/>
      <c r="E85" s="225"/>
      <c r="F85" s="246" t="s">
        <v>3181</v>
      </c>
      <c r="G85" s="225"/>
      <c r="H85" s="225" t="s">
        <v>3191</v>
      </c>
      <c r="I85" s="225" t="s">
        <v>3177</v>
      </c>
      <c r="J85" s="225">
        <v>20</v>
      </c>
      <c r="K85" s="237"/>
    </row>
    <row r="86" spans="2:11" customFormat="1" ht="15" customHeight="1">
      <c r="B86" s="248"/>
      <c r="C86" s="225" t="s">
        <v>3192</v>
      </c>
      <c r="D86" s="225"/>
      <c r="E86" s="225"/>
      <c r="F86" s="246" t="s">
        <v>3181</v>
      </c>
      <c r="G86" s="225"/>
      <c r="H86" s="225" t="s">
        <v>3193</v>
      </c>
      <c r="I86" s="225" t="s">
        <v>3177</v>
      </c>
      <c r="J86" s="225">
        <v>20</v>
      </c>
      <c r="K86" s="237"/>
    </row>
    <row r="87" spans="2:11" customFormat="1" ht="15" customHeight="1">
      <c r="B87" s="248"/>
      <c r="C87" s="225" t="s">
        <v>3194</v>
      </c>
      <c r="D87" s="225"/>
      <c r="E87" s="225"/>
      <c r="F87" s="246" t="s">
        <v>3181</v>
      </c>
      <c r="G87" s="247"/>
      <c r="H87" s="225" t="s">
        <v>3195</v>
      </c>
      <c r="I87" s="225" t="s">
        <v>3177</v>
      </c>
      <c r="J87" s="225">
        <v>50</v>
      </c>
      <c r="K87" s="237"/>
    </row>
    <row r="88" spans="2:11" customFormat="1" ht="15" customHeight="1">
      <c r="B88" s="248"/>
      <c r="C88" s="225" t="s">
        <v>3196</v>
      </c>
      <c r="D88" s="225"/>
      <c r="E88" s="225"/>
      <c r="F88" s="246" t="s">
        <v>3181</v>
      </c>
      <c r="G88" s="247"/>
      <c r="H88" s="225" t="s">
        <v>3197</v>
      </c>
      <c r="I88" s="225" t="s">
        <v>3177</v>
      </c>
      <c r="J88" s="225">
        <v>20</v>
      </c>
      <c r="K88" s="237"/>
    </row>
    <row r="89" spans="2:11" customFormat="1" ht="15" customHeight="1">
      <c r="B89" s="248"/>
      <c r="C89" s="225" t="s">
        <v>3198</v>
      </c>
      <c r="D89" s="225"/>
      <c r="E89" s="225"/>
      <c r="F89" s="246" t="s">
        <v>3181</v>
      </c>
      <c r="G89" s="247"/>
      <c r="H89" s="225" t="s">
        <v>3199</v>
      </c>
      <c r="I89" s="225" t="s">
        <v>3177</v>
      </c>
      <c r="J89" s="225">
        <v>20</v>
      </c>
      <c r="K89" s="237"/>
    </row>
    <row r="90" spans="2:11" customFormat="1" ht="15" customHeight="1">
      <c r="B90" s="248"/>
      <c r="C90" s="225" t="s">
        <v>3200</v>
      </c>
      <c r="D90" s="225"/>
      <c r="E90" s="225"/>
      <c r="F90" s="246" t="s">
        <v>3181</v>
      </c>
      <c r="G90" s="247"/>
      <c r="H90" s="225" t="s">
        <v>3201</v>
      </c>
      <c r="I90" s="225" t="s">
        <v>3177</v>
      </c>
      <c r="J90" s="225">
        <v>50</v>
      </c>
      <c r="K90" s="237"/>
    </row>
    <row r="91" spans="2:11" customFormat="1" ht="15" customHeight="1">
      <c r="B91" s="248"/>
      <c r="C91" s="225" t="s">
        <v>3202</v>
      </c>
      <c r="D91" s="225"/>
      <c r="E91" s="225"/>
      <c r="F91" s="246" t="s">
        <v>3181</v>
      </c>
      <c r="G91" s="247"/>
      <c r="H91" s="225" t="s">
        <v>3202</v>
      </c>
      <c r="I91" s="225" t="s">
        <v>3177</v>
      </c>
      <c r="J91" s="225">
        <v>50</v>
      </c>
      <c r="K91" s="237"/>
    </row>
    <row r="92" spans="2:11" customFormat="1" ht="15" customHeight="1">
      <c r="B92" s="248"/>
      <c r="C92" s="225" t="s">
        <v>3203</v>
      </c>
      <c r="D92" s="225"/>
      <c r="E92" s="225"/>
      <c r="F92" s="246" t="s">
        <v>3181</v>
      </c>
      <c r="G92" s="247"/>
      <c r="H92" s="225" t="s">
        <v>3204</v>
      </c>
      <c r="I92" s="225" t="s">
        <v>3177</v>
      </c>
      <c r="J92" s="225">
        <v>255</v>
      </c>
      <c r="K92" s="237"/>
    </row>
    <row r="93" spans="2:11" customFormat="1" ht="15" customHeight="1">
      <c r="B93" s="248"/>
      <c r="C93" s="225" t="s">
        <v>3205</v>
      </c>
      <c r="D93" s="225"/>
      <c r="E93" s="225"/>
      <c r="F93" s="246" t="s">
        <v>3175</v>
      </c>
      <c r="G93" s="247"/>
      <c r="H93" s="225" t="s">
        <v>3206</v>
      </c>
      <c r="I93" s="225" t="s">
        <v>3207</v>
      </c>
      <c r="J93" s="225"/>
      <c r="K93" s="237"/>
    </row>
    <row r="94" spans="2:11" customFormat="1" ht="15" customHeight="1">
      <c r="B94" s="248"/>
      <c r="C94" s="225" t="s">
        <v>3208</v>
      </c>
      <c r="D94" s="225"/>
      <c r="E94" s="225"/>
      <c r="F94" s="246" t="s">
        <v>3175</v>
      </c>
      <c r="G94" s="247"/>
      <c r="H94" s="225" t="s">
        <v>3209</v>
      </c>
      <c r="I94" s="225" t="s">
        <v>3210</v>
      </c>
      <c r="J94" s="225"/>
      <c r="K94" s="237"/>
    </row>
    <row r="95" spans="2:11" customFormat="1" ht="15" customHeight="1">
      <c r="B95" s="248"/>
      <c r="C95" s="225" t="s">
        <v>3211</v>
      </c>
      <c r="D95" s="225"/>
      <c r="E95" s="225"/>
      <c r="F95" s="246" t="s">
        <v>3175</v>
      </c>
      <c r="G95" s="247"/>
      <c r="H95" s="225" t="s">
        <v>3211</v>
      </c>
      <c r="I95" s="225" t="s">
        <v>3210</v>
      </c>
      <c r="J95" s="225"/>
      <c r="K95" s="237"/>
    </row>
    <row r="96" spans="2:11" customFormat="1" ht="15" customHeight="1">
      <c r="B96" s="248"/>
      <c r="C96" s="225" t="s">
        <v>40</v>
      </c>
      <c r="D96" s="225"/>
      <c r="E96" s="225"/>
      <c r="F96" s="246" t="s">
        <v>3175</v>
      </c>
      <c r="G96" s="247"/>
      <c r="H96" s="225" t="s">
        <v>3212</v>
      </c>
      <c r="I96" s="225" t="s">
        <v>3210</v>
      </c>
      <c r="J96" s="225"/>
      <c r="K96" s="237"/>
    </row>
    <row r="97" spans="2:11" customFormat="1" ht="15" customHeight="1">
      <c r="B97" s="248"/>
      <c r="C97" s="225" t="s">
        <v>50</v>
      </c>
      <c r="D97" s="225"/>
      <c r="E97" s="225"/>
      <c r="F97" s="246" t="s">
        <v>3175</v>
      </c>
      <c r="G97" s="247"/>
      <c r="H97" s="225" t="s">
        <v>3213</v>
      </c>
      <c r="I97" s="225" t="s">
        <v>3210</v>
      </c>
      <c r="J97" s="225"/>
      <c r="K97" s="237"/>
    </row>
    <row r="98" spans="2:11" customFormat="1" ht="15" customHeight="1">
      <c r="B98" s="249"/>
      <c r="C98" s="250"/>
      <c r="D98" s="250"/>
      <c r="E98" s="250"/>
      <c r="F98" s="250"/>
      <c r="G98" s="250"/>
      <c r="H98" s="250"/>
      <c r="I98" s="250"/>
      <c r="J98" s="250"/>
      <c r="K98" s="251"/>
    </row>
    <row r="99" spans="2:11" customFormat="1" ht="18.75" customHeight="1">
      <c r="B99" s="252"/>
      <c r="C99" s="253"/>
      <c r="D99" s="253"/>
      <c r="E99" s="253"/>
      <c r="F99" s="253"/>
      <c r="G99" s="253"/>
      <c r="H99" s="253"/>
      <c r="I99" s="253"/>
      <c r="J99" s="253"/>
      <c r="K99" s="252"/>
    </row>
    <row r="100" spans="2:11" customFormat="1" ht="18.75" customHeight="1">
      <c r="B100" s="232"/>
      <c r="C100" s="232"/>
      <c r="D100" s="232"/>
      <c r="E100" s="232"/>
      <c r="F100" s="232"/>
      <c r="G100" s="232"/>
      <c r="H100" s="232"/>
      <c r="I100" s="232"/>
      <c r="J100" s="232"/>
      <c r="K100" s="232"/>
    </row>
    <row r="101" spans="2:11" customFormat="1" ht="7.5" customHeight="1">
      <c r="B101" s="233"/>
      <c r="C101" s="234"/>
      <c r="D101" s="234"/>
      <c r="E101" s="234"/>
      <c r="F101" s="234"/>
      <c r="G101" s="234"/>
      <c r="H101" s="234"/>
      <c r="I101" s="234"/>
      <c r="J101" s="234"/>
      <c r="K101" s="235"/>
    </row>
    <row r="102" spans="2:11" customFormat="1" ht="45" customHeight="1">
      <c r="B102" s="236"/>
      <c r="C102" s="347" t="s">
        <v>3214</v>
      </c>
      <c r="D102" s="347"/>
      <c r="E102" s="347"/>
      <c r="F102" s="347"/>
      <c r="G102" s="347"/>
      <c r="H102" s="347"/>
      <c r="I102" s="347"/>
      <c r="J102" s="347"/>
      <c r="K102" s="237"/>
    </row>
    <row r="103" spans="2:11" customFormat="1" ht="17.25" customHeight="1">
      <c r="B103" s="236"/>
      <c r="C103" s="238" t="s">
        <v>3169</v>
      </c>
      <c r="D103" s="238"/>
      <c r="E103" s="238"/>
      <c r="F103" s="238" t="s">
        <v>3170</v>
      </c>
      <c r="G103" s="239"/>
      <c r="H103" s="238" t="s">
        <v>56</v>
      </c>
      <c r="I103" s="238" t="s">
        <v>59</v>
      </c>
      <c r="J103" s="238" t="s">
        <v>3171</v>
      </c>
      <c r="K103" s="237"/>
    </row>
    <row r="104" spans="2:11" customFormat="1" ht="17.25" customHeight="1">
      <c r="B104" s="236"/>
      <c r="C104" s="240" t="s">
        <v>3172</v>
      </c>
      <c r="D104" s="240"/>
      <c r="E104" s="240"/>
      <c r="F104" s="241" t="s">
        <v>3173</v>
      </c>
      <c r="G104" s="242"/>
      <c r="H104" s="240"/>
      <c r="I104" s="240"/>
      <c r="J104" s="240" t="s">
        <v>3174</v>
      </c>
      <c r="K104" s="237"/>
    </row>
    <row r="105" spans="2:11" customFormat="1" ht="5.25" customHeight="1">
      <c r="B105" s="236"/>
      <c r="C105" s="238"/>
      <c r="D105" s="238"/>
      <c r="E105" s="238"/>
      <c r="F105" s="238"/>
      <c r="G105" s="254"/>
      <c r="H105" s="238"/>
      <c r="I105" s="238"/>
      <c r="J105" s="238"/>
      <c r="K105" s="237"/>
    </row>
    <row r="106" spans="2:11" customFormat="1" ht="15" customHeight="1">
      <c r="B106" s="236"/>
      <c r="C106" s="225" t="s">
        <v>55</v>
      </c>
      <c r="D106" s="245"/>
      <c r="E106" s="245"/>
      <c r="F106" s="246" t="s">
        <v>3175</v>
      </c>
      <c r="G106" s="225"/>
      <c r="H106" s="225" t="s">
        <v>3215</v>
      </c>
      <c r="I106" s="225" t="s">
        <v>3177</v>
      </c>
      <c r="J106" s="225">
        <v>20</v>
      </c>
      <c r="K106" s="237"/>
    </row>
    <row r="107" spans="2:11" customFormat="1" ht="15" customHeight="1">
      <c r="B107" s="236"/>
      <c r="C107" s="225" t="s">
        <v>3178</v>
      </c>
      <c r="D107" s="225"/>
      <c r="E107" s="225"/>
      <c r="F107" s="246" t="s">
        <v>3175</v>
      </c>
      <c r="G107" s="225"/>
      <c r="H107" s="225" t="s">
        <v>3215</v>
      </c>
      <c r="I107" s="225" t="s">
        <v>3177</v>
      </c>
      <c r="J107" s="225">
        <v>120</v>
      </c>
      <c r="K107" s="237"/>
    </row>
    <row r="108" spans="2:11" customFormat="1" ht="15" customHeight="1">
      <c r="B108" s="248"/>
      <c r="C108" s="225" t="s">
        <v>3180</v>
      </c>
      <c r="D108" s="225"/>
      <c r="E108" s="225"/>
      <c r="F108" s="246" t="s">
        <v>3181</v>
      </c>
      <c r="G108" s="225"/>
      <c r="H108" s="225" t="s">
        <v>3215</v>
      </c>
      <c r="I108" s="225" t="s">
        <v>3177</v>
      </c>
      <c r="J108" s="225">
        <v>50</v>
      </c>
      <c r="K108" s="237"/>
    </row>
    <row r="109" spans="2:11" customFormat="1" ht="15" customHeight="1">
      <c r="B109" s="248"/>
      <c r="C109" s="225" t="s">
        <v>3183</v>
      </c>
      <c r="D109" s="225"/>
      <c r="E109" s="225"/>
      <c r="F109" s="246" t="s">
        <v>3175</v>
      </c>
      <c r="G109" s="225"/>
      <c r="H109" s="225" t="s">
        <v>3215</v>
      </c>
      <c r="I109" s="225" t="s">
        <v>3185</v>
      </c>
      <c r="J109" s="225"/>
      <c r="K109" s="237"/>
    </row>
    <row r="110" spans="2:11" customFormat="1" ht="15" customHeight="1">
      <c r="B110" s="248"/>
      <c r="C110" s="225" t="s">
        <v>3194</v>
      </c>
      <c r="D110" s="225"/>
      <c r="E110" s="225"/>
      <c r="F110" s="246" t="s">
        <v>3181</v>
      </c>
      <c r="G110" s="225"/>
      <c r="H110" s="225" t="s">
        <v>3215</v>
      </c>
      <c r="I110" s="225" t="s">
        <v>3177</v>
      </c>
      <c r="J110" s="225">
        <v>50</v>
      </c>
      <c r="K110" s="237"/>
    </row>
    <row r="111" spans="2:11" customFormat="1" ht="15" customHeight="1">
      <c r="B111" s="248"/>
      <c r="C111" s="225" t="s">
        <v>3202</v>
      </c>
      <c r="D111" s="225"/>
      <c r="E111" s="225"/>
      <c r="F111" s="246" t="s">
        <v>3181</v>
      </c>
      <c r="G111" s="225"/>
      <c r="H111" s="225" t="s">
        <v>3215</v>
      </c>
      <c r="I111" s="225" t="s">
        <v>3177</v>
      </c>
      <c r="J111" s="225">
        <v>50</v>
      </c>
      <c r="K111" s="237"/>
    </row>
    <row r="112" spans="2:11" customFormat="1" ht="15" customHeight="1">
      <c r="B112" s="248"/>
      <c r="C112" s="225" t="s">
        <v>3200</v>
      </c>
      <c r="D112" s="225"/>
      <c r="E112" s="225"/>
      <c r="F112" s="246" t="s">
        <v>3181</v>
      </c>
      <c r="G112" s="225"/>
      <c r="H112" s="225" t="s">
        <v>3215</v>
      </c>
      <c r="I112" s="225" t="s">
        <v>3177</v>
      </c>
      <c r="J112" s="225">
        <v>50</v>
      </c>
      <c r="K112" s="237"/>
    </row>
    <row r="113" spans="2:11" customFormat="1" ht="15" customHeight="1">
      <c r="B113" s="248"/>
      <c r="C113" s="225" t="s">
        <v>55</v>
      </c>
      <c r="D113" s="225"/>
      <c r="E113" s="225"/>
      <c r="F113" s="246" t="s">
        <v>3175</v>
      </c>
      <c r="G113" s="225"/>
      <c r="H113" s="225" t="s">
        <v>3216</v>
      </c>
      <c r="I113" s="225" t="s">
        <v>3177</v>
      </c>
      <c r="J113" s="225">
        <v>20</v>
      </c>
      <c r="K113" s="237"/>
    </row>
    <row r="114" spans="2:11" customFormat="1" ht="15" customHeight="1">
      <c r="B114" s="248"/>
      <c r="C114" s="225" t="s">
        <v>3217</v>
      </c>
      <c r="D114" s="225"/>
      <c r="E114" s="225"/>
      <c r="F114" s="246" t="s">
        <v>3175</v>
      </c>
      <c r="G114" s="225"/>
      <c r="H114" s="225" t="s">
        <v>3218</v>
      </c>
      <c r="I114" s="225" t="s">
        <v>3177</v>
      </c>
      <c r="J114" s="225">
        <v>120</v>
      </c>
      <c r="K114" s="237"/>
    </row>
    <row r="115" spans="2:11" customFormat="1" ht="15" customHeight="1">
      <c r="B115" s="248"/>
      <c r="C115" s="225" t="s">
        <v>40</v>
      </c>
      <c r="D115" s="225"/>
      <c r="E115" s="225"/>
      <c r="F115" s="246" t="s">
        <v>3175</v>
      </c>
      <c r="G115" s="225"/>
      <c r="H115" s="225" t="s">
        <v>3219</v>
      </c>
      <c r="I115" s="225" t="s">
        <v>3210</v>
      </c>
      <c r="J115" s="225"/>
      <c r="K115" s="237"/>
    </row>
    <row r="116" spans="2:11" customFormat="1" ht="15" customHeight="1">
      <c r="B116" s="248"/>
      <c r="C116" s="225" t="s">
        <v>50</v>
      </c>
      <c r="D116" s="225"/>
      <c r="E116" s="225"/>
      <c r="F116" s="246" t="s">
        <v>3175</v>
      </c>
      <c r="G116" s="225"/>
      <c r="H116" s="225" t="s">
        <v>3220</v>
      </c>
      <c r="I116" s="225" t="s">
        <v>3210</v>
      </c>
      <c r="J116" s="225"/>
      <c r="K116" s="237"/>
    </row>
    <row r="117" spans="2:11" customFormat="1" ht="15" customHeight="1">
      <c r="B117" s="248"/>
      <c r="C117" s="225" t="s">
        <v>59</v>
      </c>
      <c r="D117" s="225"/>
      <c r="E117" s="225"/>
      <c r="F117" s="246" t="s">
        <v>3175</v>
      </c>
      <c r="G117" s="225"/>
      <c r="H117" s="225" t="s">
        <v>3221</v>
      </c>
      <c r="I117" s="225" t="s">
        <v>3222</v>
      </c>
      <c r="J117" s="225"/>
      <c r="K117" s="237"/>
    </row>
    <row r="118" spans="2:11" customFormat="1" ht="15" customHeight="1">
      <c r="B118" s="249"/>
      <c r="C118" s="255"/>
      <c r="D118" s="255"/>
      <c r="E118" s="255"/>
      <c r="F118" s="255"/>
      <c r="G118" s="255"/>
      <c r="H118" s="255"/>
      <c r="I118" s="255"/>
      <c r="J118" s="255"/>
      <c r="K118" s="251"/>
    </row>
    <row r="119" spans="2:11" customFormat="1" ht="18.75" customHeight="1">
      <c r="B119" s="256"/>
      <c r="C119" s="257"/>
      <c r="D119" s="257"/>
      <c r="E119" s="257"/>
      <c r="F119" s="258"/>
      <c r="G119" s="257"/>
      <c r="H119" s="257"/>
      <c r="I119" s="257"/>
      <c r="J119" s="257"/>
      <c r="K119" s="256"/>
    </row>
    <row r="120" spans="2:11" customFormat="1" ht="18.75" customHeight="1">
      <c r="B120" s="232"/>
      <c r="C120" s="232"/>
      <c r="D120" s="232"/>
      <c r="E120" s="232"/>
      <c r="F120" s="232"/>
      <c r="G120" s="232"/>
      <c r="H120" s="232"/>
      <c r="I120" s="232"/>
      <c r="J120" s="232"/>
      <c r="K120" s="232"/>
    </row>
    <row r="121" spans="2:11" customFormat="1" ht="7.5" customHeight="1">
      <c r="B121" s="259"/>
      <c r="C121" s="260"/>
      <c r="D121" s="260"/>
      <c r="E121" s="260"/>
      <c r="F121" s="260"/>
      <c r="G121" s="260"/>
      <c r="H121" s="260"/>
      <c r="I121" s="260"/>
      <c r="J121" s="260"/>
      <c r="K121" s="261"/>
    </row>
    <row r="122" spans="2:11" customFormat="1" ht="45" customHeight="1">
      <c r="B122" s="262"/>
      <c r="C122" s="345" t="s">
        <v>3223</v>
      </c>
      <c r="D122" s="345"/>
      <c r="E122" s="345"/>
      <c r="F122" s="345"/>
      <c r="G122" s="345"/>
      <c r="H122" s="345"/>
      <c r="I122" s="345"/>
      <c r="J122" s="345"/>
      <c r="K122" s="263"/>
    </row>
    <row r="123" spans="2:11" customFormat="1" ht="17.25" customHeight="1">
      <c r="B123" s="264"/>
      <c r="C123" s="238" t="s">
        <v>3169</v>
      </c>
      <c r="D123" s="238"/>
      <c r="E123" s="238"/>
      <c r="F123" s="238" t="s">
        <v>3170</v>
      </c>
      <c r="G123" s="239"/>
      <c r="H123" s="238" t="s">
        <v>56</v>
      </c>
      <c r="I123" s="238" t="s">
        <v>59</v>
      </c>
      <c r="J123" s="238" t="s">
        <v>3171</v>
      </c>
      <c r="K123" s="265"/>
    </row>
    <row r="124" spans="2:11" customFormat="1" ht="17.25" customHeight="1">
      <c r="B124" s="264"/>
      <c r="C124" s="240" t="s">
        <v>3172</v>
      </c>
      <c r="D124" s="240"/>
      <c r="E124" s="240"/>
      <c r="F124" s="241" t="s">
        <v>3173</v>
      </c>
      <c r="G124" s="242"/>
      <c r="H124" s="240"/>
      <c r="I124" s="240"/>
      <c r="J124" s="240" t="s">
        <v>3174</v>
      </c>
      <c r="K124" s="265"/>
    </row>
    <row r="125" spans="2:11" customFormat="1" ht="5.25" customHeight="1">
      <c r="B125" s="266"/>
      <c r="C125" s="243"/>
      <c r="D125" s="243"/>
      <c r="E125" s="243"/>
      <c r="F125" s="243"/>
      <c r="G125" s="267"/>
      <c r="H125" s="243"/>
      <c r="I125" s="243"/>
      <c r="J125" s="243"/>
      <c r="K125" s="268"/>
    </row>
    <row r="126" spans="2:11" customFormat="1" ht="15" customHeight="1">
      <c r="B126" s="266"/>
      <c r="C126" s="225" t="s">
        <v>3178</v>
      </c>
      <c r="D126" s="245"/>
      <c r="E126" s="245"/>
      <c r="F126" s="246" t="s">
        <v>3175</v>
      </c>
      <c r="G126" s="225"/>
      <c r="H126" s="225" t="s">
        <v>3215</v>
      </c>
      <c r="I126" s="225" t="s">
        <v>3177</v>
      </c>
      <c r="J126" s="225">
        <v>120</v>
      </c>
      <c r="K126" s="269"/>
    </row>
    <row r="127" spans="2:11" customFormat="1" ht="15" customHeight="1">
      <c r="B127" s="266"/>
      <c r="C127" s="225" t="s">
        <v>3224</v>
      </c>
      <c r="D127" s="225"/>
      <c r="E127" s="225"/>
      <c r="F127" s="246" t="s">
        <v>3175</v>
      </c>
      <c r="G127" s="225"/>
      <c r="H127" s="225" t="s">
        <v>3225</v>
      </c>
      <c r="I127" s="225" t="s">
        <v>3177</v>
      </c>
      <c r="J127" s="225" t="s">
        <v>3226</v>
      </c>
      <c r="K127" s="269"/>
    </row>
    <row r="128" spans="2:11" customFormat="1" ht="15" customHeight="1">
      <c r="B128" s="266"/>
      <c r="C128" s="225" t="s">
        <v>87</v>
      </c>
      <c r="D128" s="225"/>
      <c r="E128" s="225"/>
      <c r="F128" s="246" t="s">
        <v>3175</v>
      </c>
      <c r="G128" s="225"/>
      <c r="H128" s="225" t="s">
        <v>3227</v>
      </c>
      <c r="I128" s="225" t="s">
        <v>3177</v>
      </c>
      <c r="J128" s="225" t="s">
        <v>3226</v>
      </c>
      <c r="K128" s="269"/>
    </row>
    <row r="129" spans="2:11" customFormat="1" ht="15" customHeight="1">
      <c r="B129" s="266"/>
      <c r="C129" s="225" t="s">
        <v>3186</v>
      </c>
      <c r="D129" s="225"/>
      <c r="E129" s="225"/>
      <c r="F129" s="246" t="s">
        <v>3181</v>
      </c>
      <c r="G129" s="225"/>
      <c r="H129" s="225" t="s">
        <v>3187</v>
      </c>
      <c r="I129" s="225" t="s">
        <v>3177</v>
      </c>
      <c r="J129" s="225">
        <v>15</v>
      </c>
      <c r="K129" s="269"/>
    </row>
    <row r="130" spans="2:11" customFormat="1" ht="15" customHeight="1">
      <c r="B130" s="266"/>
      <c r="C130" s="225" t="s">
        <v>3188</v>
      </c>
      <c r="D130" s="225"/>
      <c r="E130" s="225"/>
      <c r="F130" s="246" t="s">
        <v>3181</v>
      </c>
      <c r="G130" s="225"/>
      <c r="H130" s="225" t="s">
        <v>3189</v>
      </c>
      <c r="I130" s="225" t="s">
        <v>3177</v>
      </c>
      <c r="J130" s="225">
        <v>15</v>
      </c>
      <c r="K130" s="269"/>
    </row>
    <row r="131" spans="2:11" customFormat="1" ht="15" customHeight="1">
      <c r="B131" s="266"/>
      <c r="C131" s="225" t="s">
        <v>3190</v>
      </c>
      <c r="D131" s="225"/>
      <c r="E131" s="225"/>
      <c r="F131" s="246" t="s">
        <v>3181</v>
      </c>
      <c r="G131" s="225"/>
      <c r="H131" s="225" t="s">
        <v>3191</v>
      </c>
      <c r="I131" s="225" t="s">
        <v>3177</v>
      </c>
      <c r="J131" s="225">
        <v>20</v>
      </c>
      <c r="K131" s="269"/>
    </row>
    <row r="132" spans="2:11" customFormat="1" ht="15" customHeight="1">
      <c r="B132" s="266"/>
      <c r="C132" s="225" t="s">
        <v>3192</v>
      </c>
      <c r="D132" s="225"/>
      <c r="E132" s="225"/>
      <c r="F132" s="246" t="s">
        <v>3181</v>
      </c>
      <c r="G132" s="225"/>
      <c r="H132" s="225" t="s">
        <v>3193</v>
      </c>
      <c r="I132" s="225" t="s">
        <v>3177</v>
      </c>
      <c r="J132" s="225">
        <v>20</v>
      </c>
      <c r="K132" s="269"/>
    </row>
    <row r="133" spans="2:11" customFormat="1" ht="15" customHeight="1">
      <c r="B133" s="266"/>
      <c r="C133" s="225" t="s">
        <v>3180</v>
      </c>
      <c r="D133" s="225"/>
      <c r="E133" s="225"/>
      <c r="F133" s="246" t="s">
        <v>3181</v>
      </c>
      <c r="G133" s="225"/>
      <c r="H133" s="225" t="s">
        <v>3215</v>
      </c>
      <c r="I133" s="225" t="s">
        <v>3177</v>
      </c>
      <c r="J133" s="225">
        <v>50</v>
      </c>
      <c r="K133" s="269"/>
    </row>
    <row r="134" spans="2:11" customFormat="1" ht="15" customHeight="1">
      <c r="B134" s="266"/>
      <c r="C134" s="225" t="s">
        <v>3194</v>
      </c>
      <c r="D134" s="225"/>
      <c r="E134" s="225"/>
      <c r="F134" s="246" t="s">
        <v>3181</v>
      </c>
      <c r="G134" s="225"/>
      <c r="H134" s="225" t="s">
        <v>3215</v>
      </c>
      <c r="I134" s="225" t="s">
        <v>3177</v>
      </c>
      <c r="J134" s="225">
        <v>50</v>
      </c>
      <c r="K134" s="269"/>
    </row>
    <row r="135" spans="2:11" customFormat="1" ht="15" customHeight="1">
      <c r="B135" s="266"/>
      <c r="C135" s="225" t="s">
        <v>3200</v>
      </c>
      <c r="D135" s="225"/>
      <c r="E135" s="225"/>
      <c r="F135" s="246" t="s">
        <v>3181</v>
      </c>
      <c r="G135" s="225"/>
      <c r="H135" s="225" t="s">
        <v>3215</v>
      </c>
      <c r="I135" s="225" t="s">
        <v>3177</v>
      </c>
      <c r="J135" s="225">
        <v>50</v>
      </c>
      <c r="K135" s="269"/>
    </row>
    <row r="136" spans="2:11" customFormat="1" ht="15" customHeight="1">
      <c r="B136" s="266"/>
      <c r="C136" s="225" t="s">
        <v>3202</v>
      </c>
      <c r="D136" s="225"/>
      <c r="E136" s="225"/>
      <c r="F136" s="246" t="s">
        <v>3181</v>
      </c>
      <c r="G136" s="225"/>
      <c r="H136" s="225" t="s">
        <v>3215</v>
      </c>
      <c r="I136" s="225" t="s">
        <v>3177</v>
      </c>
      <c r="J136" s="225">
        <v>50</v>
      </c>
      <c r="K136" s="269"/>
    </row>
    <row r="137" spans="2:11" customFormat="1" ht="15" customHeight="1">
      <c r="B137" s="266"/>
      <c r="C137" s="225" t="s">
        <v>3203</v>
      </c>
      <c r="D137" s="225"/>
      <c r="E137" s="225"/>
      <c r="F137" s="246" t="s">
        <v>3181</v>
      </c>
      <c r="G137" s="225"/>
      <c r="H137" s="225" t="s">
        <v>3228</v>
      </c>
      <c r="I137" s="225" t="s">
        <v>3177</v>
      </c>
      <c r="J137" s="225">
        <v>255</v>
      </c>
      <c r="K137" s="269"/>
    </row>
    <row r="138" spans="2:11" customFormat="1" ht="15" customHeight="1">
      <c r="B138" s="266"/>
      <c r="C138" s="225" t="s">
        <v>3205</v>
      </c>
      <c r="D138" s="225"/>
      <c r="E138" s="225"/>
      <c r="F138" s="246" t="s">
        <v>3175</v>
      </c>
      <c r="G138" s="225"/>
      <c r="H138" s="225" t="s">
        <v>3229</v>
      </c>
      <c r="I138" s="225" t="s">
        <v>3207</v>
      </c>
      <c r="J138" s="225"/>
      <c r="K138" s="269"/>
    </row>
    <row r="139" spans="2:11" customFormat="1" ht="15" customHeight="1">
      <c r="B139" s="266"/>
      <c r="C139" s="225" t="s">
        <v>3208</v>
      </c>
      <c r="D139" s="225"/>
      <c r="E139" s="225"/>
      <c r="F139" s="246" t="s">
        <v>3175</v>
      </c>
      <c r="G139" s="225"/>
      <c r="H139" s="225" t="s">
        <v>3230</v>
      </c>
      <c r="I139" s="225" t="s">
        <v>3210</v>
      </c>
      <c r="J139" s="225"/>
      <c r="K139" s="269"/>
    </row>
    <row r="140" spans="2:11" customFormat="1" ht="15" customHeight="1">
      <c r="B140" s="266"/>
      <c r="C140" s="225" t="s">
        <v>3211</v>
      </c>
      <c r="D140" s="225"/>
      <c r="E140" s="225"/>
      <c r="F140" s="246" t="s">
        <v>3175</v>
      </c>
      <c r="G140" s="225"/>
      <c r="H140" s="225" t="s">
        <v>3211</v>
      </c>
      <c r="I140" s="225" t="s">
        <v>3210</v>
      </c>
      <c r="J140" s="225"/>
      <c r="K140" s="269"/>
    </row>
    <row r="141" spans="2:11" customFormat="1" ht="15" customHeight="1">
      <c r="B141" s="266"/>
      <c r="C141" s="225" t="s">
        <v>40</v>
      </c>
      <c r="D141" s="225"/>
      <c r="E141" s="225"/>
      <c r="F141" s="246" t="s">
        <v>3175</v>
      </c>
      <c r="G141" s="225"/>
      <c r="H141" s="225" t="s">
        <v>3231</v>
      </c>
      <c r="I141" s="225" t="s">
        <v>3210</v>
      </c>
      <c r="J141" s="225"/>
      <c r="K141" s="269"/>
    </row>
    <row r="142" spans="2:11" customFormat="1" ht="15" customHeight="1">
      <c r="B142" s="266"/>
      <c r="C142" s="225" t="s">
        <v>3232</v>
      </c>
      <c r="D142" s="225"/>
      <c r="E142" s="225"/>
      <c r="F142" s="246" t="s">
        <v>3175</v>
      </c>
      <c r="G142" s="225"/>
      <c r="H142" s="225" t="s">
        <v>3233</v>
      </c>
      <c r="I142" s="225" t="s">
        <v>3210</v>
      </c>
      <c r="J142" s="225"/>
      <c r="K142" s="269"/>
    </row>
    <row r="143" spans="2:11" customFormat="1" ht="15" customHeight="1">
      <c r="B143" s="270"/>
      <c r="C143" s="271"/>
      <c r="D143" s="271"/>
      <c r="E143" s="271"/>
      <c r="F143" s="271"/>
      <c r="G143" s="271"/>
      <c r="H143" s="271"/>
      <c r="I143" s="271"/>
      <c r="J143" s="271"/>
      <c r="K143" s="272"/>
    </row>
    <row r="144" spans="2:11" customFormat="1" ht="18.75" customHeight="1">
      <c r="B144" s="257"/>
      <c r="C144" s="257"/>
      <c r="D144" s="257"/>
      <c r="E144" s="257"/>
      <c r="F144" s="258"/>
      <c r="G144" s="257"/>
      <c r="H144" s="257"/>
      <c r="I144" s="257"/>
      <c r="J144" s="257"/>
      <c r="K144" s="257"/>
    </row>
    <row r="145" spans="2:11" customFormat="1" ht="18.75" customHeight="1">
      <c r="B145" s="232"/>
      <c r="C145" s="232"/>
      <c r="D145" s="232"/>
      <c r="E145" s="232"/>
      <c r="F145" s="232"/>
      <c r="G145" s="232"/>
      <c r="H145" s="232"/>
      <c r="I145" s="232"/>
      <c r="J145" s="232"/>
      <c r="K145" s="232"/>
    </row>
    <row r="146" spans="2:11" customFormat="1" ht="7.5" customHeight="1">
      <c r="B146" s="233"/>
      <c r="C146" s="234"/>
      <c r="D146" s="234"/>
      <c r="E146" s="234"/>
      <c r="F146" s="234"/>
      <c r="G146" s="234"/>
      <c r="H146" s="234"/>
      <c r="I146" s="234"/>
      <c r="J146" s="234"/>
      <c r="K146" s="235"/>
    </row>
    <row r="147" spans="2:11" customFormat="1" ht="45" customHeight="1">
      <c r="B147" s="236"/>
      <c r="C147" s="347" t="s">
        <v>3234</v>
      </c>
      <c r="D147" s="347"/>
      <c r="E147" s="347"/>
      <c r="F147" s="347"/>
      <c r="G147" s="347"/>
      <c r="H147" s="347"/>
      <c r="I147" s="347"/>
      <c r="J147" s="347"/>
      <c r="K147" s="237"/>
    </row>
    <row r="148" spans="2:11" customFormat="1" ht="17.25" customHeight="1">
      <c r="B148" s="236"/>
      <c r="C148" s="238" t="s">
        <v>3169</v>
      </c>
      <c r="D148" s="238"/>
      <c r="E148" s="238"/>
      <c r="F148" s="238" t="s">
        <v>3170</v>
      </c>
      <c r="G148" s="239"/>
      <c r="H148" s="238" t="s">
        <v>56</v>
      </c>
      <c r="I148" s="238" t="s">
        <v>59</v>
      </c>
      <c r="J148" s="238" t="s">
        <v>3171</v>
      </c>
      <c r="K148" s="237"/>
    </row>
    <row r="149" spans="2:11" customFormat="1" ht="17.25" customHeight="1">
      <c r="B149" s="236"/>
      <c r="C149" s="240" t="s">
        <v>3172</v>
      </c>
      <c r="D149" s="240"/>
      <c r="E149" s="240"/>
      <c r="F149" s="241" t="s">
        <v>3173</v>
      </c>
      <c r="G149" s="242"/>
      <c r="H149" s="240"/>
      <c r="I149" s="240"/>
      <c r="J149" s="240" t="s">
        <v>3174</v>
      </c>
      <c r="K149" s="237"/>
    </row>
    <row r="150" spans="2:11" customFormat="1" ht="5.25" customHeight="1">
      <c r="B150" s="248"/>
      <c r="C150" s="243"/>
      <c r="D150" s="243"/>
      <c r="E150" s="243"/>
      <c r="F150" s="243"/>
      <c r="G150" s="244"/>
      <c r="H150" s="243"/>
      <c r="I150" s="243"/>
      <c r="J150" s="243"/>
      <c r="K150" s="269"/>
    </row>
    <row r="151" spans="2:11" customFormat="1" ht="15" customHeight="1">
      <c r="B151" s="248"/>
      <c r="C151" s="273" t="s">
        <v>3178</v>
      </c>
      <c r="D151" s="225"/>
      <c r="E151" s="225"/>
      <c r="F151" s="274" t="s">
        <v>3175</v>
      </c>
      <c r="G151" s="225"/>
      <c r="H151" s="273" t="s">
        <v>3215</v>
      </c>
      <c r="I151" s="273" t="s">
        <v>3177</v>
      </c>
      <c r="J151" s="273">
        <v>120</v>
      </c>
      <c r="K151" s="269"/>
    </row>
    <row r="152" spans="2:11" customFormat="1" ht="15" customHeight="1">
      <c r="B152" s="248"/>
      <c r="C152" s="273" t="s">
        <v>3224</v>
      </c>
      <c r="D152" s="225"/>
      <c r="E152" s="225"/>
      <c r="F152" s="274" t="s">
        <v>3175</v>
      </c>
      <c r="G152" s="225"/>
      <c r="H152" s="273" t="s">
        <v>3235</v>
      </c>
      <c r="I152" s="273" t="s">
        <v>3177</v>
      </c>
      <c r="J152" s="273" t="s">
        <v>3226</v>
      </c>
      <c r="K152" s="269"/>
    </row>
    <row r="153" spans="2:11" customFormat="1" ht="15" customHeight="1">
      <c r="B153" s="248"/>
      <c r="C153" s="273" t="s">
        <v>87</v>
      </c>
      <c r="D153" s="225"/>
      <c r="E153" s="225"/>
      <c r="F153" s="274" t="s">
        <v>3175</v>
      </c>
      <c r="G153" s="225"/>
      <c r="H153" s="273" t="s">
        <v>3236</v>
      </c>
      <c r="I153" s="273" t="s">
        <v>3177</v>
      </c>
      <c r="J153" s="273" t="s">
        <v>3226</v>
      </c>
      <c r="K153" s="269"/>
    </row>
    <row r="154" spans="2:11" customFormat="1" ht="15" customHeight="1">
      <c r="B154" s="248"/>
      <c r="C154" s="273" t="s">
        <v>3180</v>
      </c>
      <c r="D154" s="225"/>
      <c r="E154" s="225"/>
      <c r="F154" s="274" t="s">
        <v>3181</v>
      </c>
      <c r="G154" s="225"/>
      <c r="H154" s="273" t="s">
        <v>3215</v>
      </c>
      <c r="I154" s="273" t="s">
        <v>3177</v>
      </c>
      <c r="J154" s="273">
        <v>50</v>
      </c>
      <c r="K154" s="269"/>
    </row>
    <row r="155" spans="2:11" customFormat="1" ht="15" customHeight="1">
      <c r="B155" s="248"/>
      <c r="C155" s="273" t="s">
        <v>3183</v>
      </c>
      <c r="D155" s="225"/>
      <c r="E155" s="225"/>
      <c r="F155" s="274" t="s">
        <v>3175</v>
      </c>
      <c r="G155" s="225"/>
      <c r="H155" s="273" t="s">
        <v>3215</v>
      </c>
      <c r="I155" s="273" t="s">
        <v>3185</v>
      </c>
      <c r="J155" s="273"/>
      <c r="K155" s="269"/>
    </row>
    <row r="156" spans="2:11" customFormat="1" ht="15" customHeight="1">
      <c r="B156" s="248"/>
      <c r="C156" s="273" t="s">
        <v>3194</v>
      </c>
      <c r="D156" s="225"/>
      <c r="E156" s="225"/>
      <c r="F156" s="274" t="s">
        <v>3181</v>
      </c>
      <c r="G156" s="225"/>
      <c r="H156" s="273" t="s">
        <v>3215</v>
      </c>
      <c r="I156" s="273" t="s">
        <v>3177</v>
      </c>
      <c r="J156" s="273">
        <v>50</v>
      </c>
      <c r="K156" s="269"/>
    </row>
    <row r="157" spans="2:11" customFormat="1" ht="15" customHeight="1">
      <c r="B157" s="248"/>
      <c r="C157" s="273" t="s">
        <v>3202</v>
      </c>
      <c r="D157" s="225"/>
      <c r="E157" s="225"/>
      <c r="F157" s="274" t="s">
        <v>3181</v>
      </c>
      <c r="G157" s="225"/>
      <c r="H157" s="273" t="s">
        <v>3215</v>
      </c>
      <c r="I157" s="273" t="s">
        <v>3177</v>
      </c>
      <c r="J157" s="273">
        <v>50</v>
      </c>
      <c r="K157" s="269"/>
    </row>
    <row r="158" spans="2:11" customFormat="1" ht="15" customHeight="1">
      <c r="B158" s="248"/>
      <c r="C158" s="273" t="s">
        <v>3200</v>
      </c>
      <c r="D158" s="225"/>
      <c r="E158" s="225"/>
      <c r="F158" s="274" t="s">
        <v>3181</v>
      </c>
      <c r="G158" s="225"/>
      <c r="H158" s="273" t="s">
        <v>3215</v>
      </c>
      <c r="I158" s="273" t="s">
        <v>3177</v>
      </c>
      <c r="J158" s="273">
        <v>50</v>
      </c>
      <c r="K158" s="269"/>
    </row>
    <row r="159" spans="2:11" customFormat="1" ht="15" customHeight="1">
      <c r="B159" s="248"/>
      <c r="C159" s="273" t="s">
        <v>134</v>
      </c>
      <c r="D159" s="225"/>
      <c r="E159" s="225"/>
      <c r="F159" s="274" t="s">
        <v>3175</v>
      </c>
      <c r="G159" s="225"/>
      <c r="H159" s="273" t="s">
        <v>3237</v>
      </c>
      <c r="I159" s="273" t="s">
        <v>3177</v>
      </c>
      <c r="J159" s="273" t="s">
        <v>3238</v>
      </c>
      <c r="K159" s="269"/>
    </row>
    <row r="160" spans="2:11" customFormat="1" ht="15" customHeight="1">
      <c r="B160" s="248"/>
      <c r="C160" s="273" t="s">
        <v>3239</v>
      </c>
      <c r="D160" s="225"/>
      <c r="E160" s="225"/>
      <c r="F160" s="274" t="s">
        <v>3175</v>
      </c>
      <c r="G160" s="225"/>
      <c r="H160" s="273" t="s">
        <v>3240</v>
      </c>
      <c r="I160" s="273" t="s">
        <v>3210</v>
      </c>
      <c r="J160" s="273"/>
      <c r="K160" s="269"/>
    </row>
    <row r="161" spans="2:11" customFormat="1" ht="15" customHeight="1">
      <c r="B161" s="275"/>
      <c r="C161" s="255"/>
      <c r="D161" s="255"/>
      <c r="E161" s="255"/>
      <c r="F161" s="255"/>
      <c r="G161" s="255"/>
      <c r="H161" s="255"/>
      <c r="I161" s="255"/>
      <c r="J161" s="255"/>
      <c r="K161" s="276"/>
    </row>
    <row r="162" spans="2:11" customFormat="1" ht="18.75" customHeight="1">
      <c r="B162" s="257"/>
      <c r="C162" s="267"/>
      <c r="D162" s="267"/>
      <c r="E162" s="267"/>
      <c r="F162" s="277"/>
      <c r="G162" s="267"/>
      <c r="H162" s="267"/>
      <c r="I162" s="267"/>
      <c r="J162" s="267"/>
      <c r="K162" s="257"/>
    </row>
    <row r="163" spans="2:11" customFormat="1" ht="18.75" customHeight="1">
      <c r="B163" s="232"/>
      <c r="C163" s="232"/>
      <c r="D163" s="232"/>
      <c r="E163" s="232"/>
      <c r="F163" s="232"/>
      <c r="G163" s="232"/>
      <c r="H163" s="232"/>
      <c r="I163" s="232"/>
      <c r="J163" s="232"/>
      <c r="K163" s="232"/>
    </row>
    <row r="164" spans="2:11" customFormat="1" ht="7.5" customHeight="1">
      <c r="B164" s="214"/>
      <c r="C164" s="215"/>
      <c r="D164" s="215"/>
      <c r="E164" s="215"/>
      <c r="F164" s="215"/>
      <c r="G164" s="215"/>
      <c r="H164" s="215"/>
      <c r="I164" s="215"/>
      <c r="J164" s="215"/>
      <c r="K164" s="216"/>
    </row>
    <row r="165" spans="2:11" customFormat="1" ht="45" customHeight="1">
      <c r="B165" s="217"/>
      <c r="C165" s="345" t="s">
        <v>3241</v>
      </c>
      <c r="D165" s="345"/>
      <c r="E165" s="345"/>
      <c r="F165" s="345"/>
      <c r="G165" s="345"/>
      <c r="H165" s="345"/>
      <c r="I165" s="345"/>
      <c r="J165" s="345"/>
      <c r="K165" s="218"/>
    </row>
    <row r="166" spans="2:11" customFormat="1" ht="17.25" customHeight="1">
      <c r="B166" s="217"/>
      <c r="C166" s="238" t="s">
        <v>3169</v>
      </c>
      <c r="D166" s="238"/>
      <c r="E166" s="238"/>
      <c r="F166" s="238" t="s">
        <v>3170</v>
      </c>
      <c r="G166" s="278"/>
      <c r="H166" s="279" t="s">
        <v>56</v>
      </c>
      <c r="I166" s="279" t="s">
        <v>59</v>
      </c>
      <c r="J166" s="238" t="s">
        <v>3171</v>
      </c>
      <c r="K166" s="218"/>
    </row>
    <row r="167" spans="2:11" customFormat="1" ht="17.25" customHeight="1">
      <c r="B167" s="219"/>
      <c r="C167" s="240" t="s">
        <v>3172</v>
      </c>
      <c r="D167" s="240"/>
      <c r="E167" s="240"/>
      <c r="F167" s="241" t="s">
        <v>3173</v>
      </c>
      <c r="G167" s="280"/>
      <c r="H167" s="281"/>
      <c r="I167" s="281"/>
      <c r="J167" s="240" t="s">
        <v>3174</v>
      </c>
      <c r="K167" s="220"/>
    </row>
    <row r="168" spans="2:11" customFormat="1" ht="5.25" customHeight="1">
      <c r="B168" s="248"/>
      <c r="C168" s="243"/>
      <c r="D168" s="243"/>
      <c r="E168" s="243"/>
      <c r="F168" s="243"/>
      <c r="G168" s="244"/>
      <c r="H168" s="243"/>
      <c r="I168" s="243"/>
      <c r="J168" s="243"/>
      <c r="K168" s="269"/>
    </row>
    <row r="169" spans="2:11" customFormat="1" ht="15" customHeight="1">
      <c r="B169" s="248"/>
      <c r="C169" s="225" t="s">
        <v>3178</v>
      </c>
      <c r="D169" s="225"/>
      <c r="E169" s="225"/>
      <c r="F169" s="246" t="s">
        <v>3175</v>
      </c>
      <c r="G169" s="225"/>
      <c r="H169" s="225" t="s">
        <v>3215</v>
      </c>
      <c r="I169" s="225" t="s">
        <v>3177</v>
      </c>
      <c r="J169" s="225">
        <v>120</v>
      </c>
      <c r="K169" s="269"/>
    </row>
    <row r="170" spans="2:11" customFormat="1" ht="15" customHeight="1">
      <c r="B170" s="248"/>
      <c r="C170" s="225" t="s">
        <v>3224</v>
      </c>
      <c r="D170" s="225"/>
      <c r="E170" s="225"/>
      <c r="F170" s="246" t="s">
        <v>3175</v>
      </c>
      <c r="G170" s="225"/>
      <c r="H170" s="225" t="s">
        <v>3225</v>
      </c>
      <c r="I170" s="225" t="s">
        <v>3177</v>
      </c>
      <c r="J170" s="225" t="s">
        <v>3226</v>
      </c>
      <c r="K170" s="269"/>
    </row>
    <row r="171" spans="2:11" customFormat="1" ht="15" customHeight="1">
      <c r="B171" s="248"/>
      <c r="C171" s="225" t="s">
        <v>87</v>
      </c>
      <c r="D171" s="225"/>
      <c r="E171" s="225"/>
      <c r="F171" s="246" t="s">
        <v>3175</v>
      </c>
      <c r="G171" s="225"/>
      <c r="H171" s="225" t="s">
        <v>3242</v>
      </c>
      <c r="I171" s="225" t="s">
        <v>3177</v>
      </c>
      <c r="J171" s="225" t="s">
        <v>3226</v>
      </c>
      <c r="K171" s="269"/>
    </row>
    <row r="172" spans="2:11" customFormat="1" ht="15" customHeight="1">
      <c r="B172" s="248"/>
      <c r="C172" s="225" t="s">
        <v>3180</v>
      </c>
      <c r="D172" s="225"/>
      <c r="E172" s="225"/>
      <c r="F172" s="246" t="s">
        <v>3181</v>
      </c>
      <c r="G172" s="225"/>
      <c r="H172" s="225" t="s">
        <v>3242</v>
      </c>
      <c r="I172" s="225" t="s">
        <v>3177</v>
      </c>
      <c r="J172" s="225">
        <v>50</v>
      </c>
      <c r="K172" s="269"/>
    </row>
    <row r="173" spans="2:11" customFormat="1" ht="15" customHeight="1">
      <c r="B173" s="248"/>
      <c r="C173" s="225" t="s">
        <v>3183</v>
      </c>
      <c r="D173" s="225"/>
      <c r="E173" s="225"/>
      <c r="F173" s="246" t="s">
        <v>3175</v>
      </c>
      <c r="G173" s="225"/>
      <c r="H173" s="225" t="s">
        <v>3242</v>
      </c>
      <c r="I173" s="225" t="s">
        <v>3185</v>
      </c>
      <c r="J173" s="225"/>
      <c r="K173" s="269"/>
    </row>
    <row r="174" spans="2:11" customFormat="1" ht="15" customHeight="1">
      <c r="B174" s="248"/>
      <c r="C174" s="225" t="s">
        <v>3194</v>
      </c>
      <c r="D174" s="225"/>
      <c r="E174" s="225"/>
      <c r="F174" s="246" t="s">
        <v>3181</v>
      </c>
      <c r="G174" s="225"/>
      <c r="H174" s="225" t="s">
        <v>3242</v>
      </c>
      <c r="I174" s="225" t="s">
        <v>3177</v>
      </c>
      <c r="J174" s="225">
        <v>50</v>
      </c>
      <c r="K174" s="269"/>
    </row>
    <row r="175" spans="2:11" customFormat="1" ht="15" customHeight="1">
      <c r="B175" s="248"/>
      <c r="C175" s="225" t="s">
        <v>3202</v>
      </c>
      <c r="D175" s="225"/>
      <c r="E175" s="225"/>
      <c r="F175" s="246" t="s">
        <v>3181</v>
      </c>
      <c r="G175" s="225"/>
      <c r="H175" s="225" t="s">
        <v>3242</v>
      </c>
      <c r="I175" s="225" t="s">
        <v>3177</v>
      </c>
      <c r="J175" s="225">
        <v>50</v>
      </c>
      <c r="K175" s="269"/>
    </row>
    <row r="176" spans="2:11" customFormat="1" ht="15" customHeight="1">
      <c r="B176" s="248"/>
      <c r="C176" s="225" t="s">
        <v>3200</v>
      </c>
      <c r="D176" s="225"/>
      <c r="E176" s="225"/>
      <c r="F176" s="246" t="s">
        <v>3181</v>
      </c>
      <c r="G176" s="225"/>
      <c r="H176" s="225" t="s">
        <v>3242</v>
      </c>
      <c r="I176" s="225" t="s">
        <v>3177</v>
      </c>
      <c r="J176" s="225">
        <v>50</v>
      </c>
      <c r="K176" s="269"/>
    </row>
    <row r="177" spans="2:11" customFormat="1" ht="15" customHeight="1">
      <c r="B177" s="248"/>
      <c r="C177" s="225" t="s">
        <v>163</v>
      </c>
      <c r="D177" s="225"/>
      <c r="E177" s="225"/>
      <c r="F177" s="246" t="s">
        <v>3175</v>
      </c>
      <c r="G177" s="225"/>
      <c r="H177" s="225" t="s">
        <v>3243</v>
      </c>
      <c r="I177" s="225" t="s">
        <v>3244</v>
      </c>
      <c r="J177" s="225"/>
      <c r="K177" s="269"/>
    </row>
    <row r="178" spans="2:11" customFormat="1" ht="15" customHeight="1">
      <c r="B178" s="248"/>
      <c r="C178" s="225" t="s">
        <v>59</v>
      </c>
      <c r="D178" s="225"/>
      <c r="E178" s="225"/>
      <c r="F178" s="246" t="s">
        <v>3175</v>
      </c>
      <c r="G178" s="225"/>
      <c r="H178" s="225" t="s">
        <v>3245</v>
      </c>
      <c r="I178" s="225" t="s">
        <v>3246</v>
      </c>
      <c r="J178" s="225">
        <v>1</v>
      </c>
      <c r="K178" s="269"/>
    </row>
    <row r="179" spans="2:11" customFormat="1" ht="15" customHeight="1">
      <c r="B179" s="248"/>
      <c r="C179" s="225" t="s">
        <v>55</v>
      </c>
      <c r="D179" s="225"/>
      <c r="E179" s="225"/>
      <c r="F179" s="246" t="s">
        <v>3175</v>
      </c>
      <c r="G179" s="225"/>
      <c r="H179" s="225" t="s">
        <v>3247</v>
      </c>
      <c r="I179" s="225" t="s">
        <v>3177</v>
      </c>
      <c r="J179" s="225">
        <v>20</v>
      </c>
      <c r="K179" s="269"/>
    </row>
    <row r="180" spans="2:11" customFormat="1" ht="15" customHeight="1">
      <c r="B180" s="248"/>
      <c r="C180" s="225" t="s">
        <v>56</v>
      </c>
      <c r="D180" s="225"/>
      <c r="E180" s="225"/>
      <c r="F180" s="246" t="s">
        <v>3175</v>
      </c>
      <c r="G180" s="225"/>
      <c r="H180" s="225" t="s">
        <v>3248</v>
      </c>
      <c r="I180" s="225" t="s">
        <v>3177</v>
      </c>
      <c r="J180" s="225">
        <v>255</v>
      </c>
      <c r="K180" s="269"/>
    </row>
    <row r="181" spans="2:11" customFormat="1" ht="15" customHeight="1">
      <c r="B181" s="248"/>
      <c r="C181" s="225" t="s">
        <v>164</v>
      </c>
      <c r="D181" s="225"/>
      <c r="E181" s="225"/>
      <c r="F181" s="246" t="s">
        <v>3175</v>
      </c>
      <c r="G181" s="225"/>
      <c r="H181" s="225" t="s">
        <v>3139</v>
      </c>
      <c r="I181" s="225" t="s">
        <v>3177</v>
      </c>
      <c r="J181" s="225">
        <v>10</v>
      </c>
      <c r="K181" s="269"/>
    </row>
    <row r="182" spans="2:11" customFormat="1" ht="15" customHeight="1">
      <c r="B182" s="248"/>
      <c r="C182" s="225" t="s">
        <v>165</v>
      </c>
      <c r="D182" s="225"/>
      <c r="E182" s="225"/>
      <c r="F182" s="246" t="s">
        <v>3175</v>
      </c>
      <c r="G182" s="225"/>
      <c r="H182" s="225" t="s">
        <v>3249</v>
      </c>
      <c r="I182" s="225" t="s">
        <v>3210</v>
      </c>
      <c r="J182" s="225"/>
      <c r="K182" s="269"/>
    </row>
    <row r="183" spans="2:11" customFormat="1" ht="15" customHeight="1">
      <c r="B183" s="248"/>
      <c r="C183" s="225" t="s">
        <v>3250</v>
      </c>
      <c r="D183" s="225"/>
      <c r="E183" s="225"/>
      <c r="F183" s="246" t="s">
        <v>3175</v>
      </c>
      <c r="G183" s="225"/>
      <c r="H183" s="225" t="s">
        <v>3251</v>
      </c>
      <c r="I183" s="225" t="s">
        <v>3210</v>
      </c>
      <c r="J183" s="225"/>
      <c r="K183" s="269"/>
    </row>
    <row r="184" spans="2:11" customFormat="1" ht="15" customHeight="1">
      <c r="B184" s="248"/>
      <c r="C184" s="225" t="s">
        <v>3239</v>
      </c>
      <c r="D184" s="225"/>
      <c r="E184" s="225"/>
      <c r="F184" s="246" t="s">
        <v>3175</v>
      </c>
      <c r="G184" s="225"/>
      <c r="H184" s="225" t="s">
        <v>3252</v>
      </c>
      <c r="I184" s="225" t="s">
        <v>3210</v>
      </c>
      <c r="J184" s="225"/>
      <c r="K184" s="269"/>
    </row>
    <row r="185" spans="2:11" customFormat="1" ht="15" customHeight="1">
      <c r="B185" s="248"/>
      <c r="C185" s="225" t="s">
        <v>167</v>
      </c>
      <c r="D185" s="225"/>
      <c r="E185" s="225"/>
      <c r="F185" s="246" t="s">
        <v>3181</v>
      </c>
      <c r="G185" s="225"/>
      <c r="H185" s="225" t="s">
        <v>3253</v>
      </c>
      <c r="I185" s="225" t="s">
        <v>3177</v>
      </c>
      <c r="J185" s="225">
        <v>50</v>
      </c>
      <c r="K185" s="269"/>
    </row>
    <row r="186" spans="2:11" customFormat="1" ht="15" customHeight="1">
      <c r="B186" s="248"/>
      <c r="C186" s="225" t="s">
        <v>3254</v>
      </c>
      <c r="D186" s="225"/>
      <c r="E186" s="225"/>
      <c r="F186" s="246" t="s">
        <v>3181</v>
      </c>
      <c r="G186" s="225"/>
      <c r="H186" s="225" t="s">
        <v>3255</v>
      </c>
      <c r="I186" s="225" t="s">
        <v>3256</v>
      </c>
      <c r="J186" s="225"/>
      <c r="K186" s="269"/>
    </row>
    <row r="187" spans="2:11" customFormat="1" ht="15" customHeight="1">
      <c r="B187" s="248"/>
      <c r="C187" s="225" t="s">
        <v>3257</v>
      </c>
      <c r="D187" s="225"/>
      <c r="E187" s="225"/>
      <c r="F187" s="246" t="s">
        <v>3181</v>
      </c>
      <c r="G187" s="225"/>
      <c r="H187" s="225" t="s">
        <v>3258</v>
      </c>
      <c r="I187" s="225" t="s">
        <v>3256</v>
      </c>
      <c r="J187" s="225"/>
      <c r="K187" s="269"/>
    </row>
    <row r="188" spans="2:11" customFormat="1" ht="15" customHeight="1">
      <c r="B188" s="248"/>
      <c r="C188" s="225" t="s">
        <v>3259</v>
      </c>
      <c r="D188" s="225"/>
      <c r="E188" s="225"/>
      <c r="F188" s="246" t="s">
        <v>3181</v>
      </c>
      <c r="G188" s="225"/>
      <c r="H188" s="225" t="s">
        <v>3260</v>
      </c>
      <c r="I188" s="225" t="s">
        <v>3256</v>
      </c>
      <c r="J188" s="225"/>
      <c r="K188" s="269"/>
    </row>
    <row r="189" spans="2:11" customFormat="1" ht="15" customHeight="1">
      <c r="B189" s="248"/>
      <c r="C189" s="282" t="s">
        <v>3261</v>
      </c>
      <c r="D189" s="225"/>
      <c r="E189" s="225"/>
      <c r="F189" s="246" t="s">
        <v>3181</v>
      </c>
      <c r="G189" s="225"/>
      <c r="H189" s="225" t="s">
        <v>3262</v>
      </c>
      <c r="I189" s="225" t="s">
        <v>3263</v>
      </c>
      <c r="J189" s="283" t="s">
        <v>3264</v>
      </c>
      <c r="K189" s="269"/>
    </row>
    <row r="190" spans="2:11" customFormat="1" ht="15" customHeight="1">
      <c r="B190" s="284"/>
      <c r="C190" s="285" t="s">
        <v>3265</v>
      </c>
      <c r="D190" s="286"/>
      <c r="E190" s="286"/>
      <c r="F190" s="287" t="s">
        <v>3181</v>
      </c>
      <c r="G190" s="286"/>
      <c r="H190" s="286" t="s">
        <v>3266</v>
      </c>
      <c r="I190" s="286" t="s">
        <v>3263</v>
      </c>
      <c r="J190" s="288" t="s">
        <v>3264</v>
      </c>
      <c r="K190" s="289"/>
    </row>
    <row r="191" spans="2:11" customFormat="1" ht="15" customHeight="1">
      <c r="B191" s="248"/>
      <c r="C191" s="282" t="s">
        <v>44</v>
      </c>
      <c r="D191" s="225"/>
      <c r="E191" s="225"/>
      <c r="F191" s="246" t="s">
        <v>3175</v>
      </c>
      <c r="G191" s="225"/>
      <c r="H191" s="222" t="s">
        <v>3267</v>
      </c>
      <c r="I191" s="225" t="s">
        <v>3268</v>
      </c>
      <c r="J191" s="225"/>
      <c r="K191" s="269"/>
    </row>
    <row r="192" spans="2:11" customFormat="1" ht="15" customHeight="1">
      <c r="B192" s="248"/>
      <c r="C192" s="282" t="s">
        <v>3269</v>
      </c>
      <c r="D192" s="225"/>
      <c r="E192" s="225"/>
      <c r="F192" s="246" t="s">
        <v>3175</v>
      </c>
      <c r="G192" s="225"/>
      <c r="H192" s="225" t="s">
        <v>3270</v>
      </c>
      <c r="I192" s="225" t="s">
        <v>3210</v>
      </c>
      <c r="J192" s="225"/>
      <c r="K192" s="269"/>
    </row>
    <row r="193" spans="2:11" customFormat="1" ht="15" customHeight="1">
      <c r="B193" s="248"/>
      <c r="C193" s="282" t="s">
        <v>3271</v>
      </c>
      <c r="D193" s="225"/>
      <c r="E193" s="225"/>
      <c r="F193" s="246" t="s">
        <v>3175</v>
      </c>
      <c r="G193" s="225"/>
      <c r="H193" s="225" t="s">
        <v>3272</v>
      </c>
      <c r="I193" s="225" t="s">
        <v>3210</v>
      </c>
      <c r="J193" s="225"/>
      <c r="K193" s="269"/>
    </row>
    <row r="194" spans="2:11" customFormat="1" ht="15" customHeight="1">
      <c r="B194" s="248"/>
      <c r="C194" s="282" t="s">
        <v>3273</v>
      </c>
      <c r="D194" s="225"/>
      <c r="E194" s="225"/>
      <c r="F194" s="246" t="s">
        <v>3181</v>
      </c>
      <c r="G194" s="225"/>
      <c r="H194" s="225" t="s">
        <v>3274</v>
      </c>
      <c r="I194" s="225" t="s">
        <v>3210</v>
      </c>
      <c r="J194" s="225"/>
      <c r="K194" s="269"/>
    </row>
    <row r="195" spans="2:11" customFormat="1" ht="15" customHeight="1">
      <c r="B195" s="275"/>
      <c r="C195" s="290"/>
      <c r="D195" s="255"/>
      <c r="E195" s="255"/>
      <c r="F195" s="255"/>
      <c r="G195" s="255"/>
      <c r="H195" s="255"/>
      <c r="I195" s="255"/>
      <c r="J195" s="255"/>
      <c r="K195" s="276"/>
    </row>
    <row r="196" spans="2:11" customFormat="1" ht="18.75" customHeight="1">
      <c r="B196" s="257"/>
      <c r="C196" s="267"/>
      <c r="D196" s="267"/>
      <c r="E196" s="267"/>
      <c r="F196" s="277"/>
      <c r="G196" s="267"/>
      <c r="H196" s="267"/>
      <c r="I196" s="267"/>
      <c r="J196" s="267"/>
      <c r="K196" s="257"/>
    </row>
    <row r="197" spans="2:11" customFormat="1" ht="18.75" customHeight="1">
      <c r="B197" s="257"/>
      <c r="C197" s="267"/>
      <c r="D197" s="267"/>
      <c r="E197" s="267"/>
      <c r="F197" s="277"/>
      <c r="G197" s="267"/>
      <c r="H197" s="267"/>
      <c r="I197" s="267"/>
      <c r="J197" s="267"/>
      <c r="K197" s="257"/>
    </row>
    <row r="198" spans="2:11" customFormat="1" ht="18.75" customHeight="1">
      <c r="B198" s="232"/>
      <c r="C198" s="232"/>
      <c r="D198" s="232"/>
      <c r="E198" s="232"/>
      <c r="F198" s="232"/>
      <c r="G198" s="232"/>
      <c r="H198" s="232"/>
      <c r="I198" s="232"/>
      <c r="J198" s="232"/>
      <c r="K198" s="232"/>
    </row>
    <row r="199" spans="2:11" customFormat="1" ht="12">
      <c r="B199" s="214"/>
      <c r="C199" s="215"/>
      <c r="D199" s="215"/>
      <c r="E199" s="215"/>
      <c r="F199" s="215"/>
      <c r="G199" s="215"/>
      <c r="H199" s="215"/>
      <c r="I199" s="215"/>
      <c r="J199" s="215"/>
      <c r="K199" s="216"/>
    </row>
    <row r="200" spans="2:11" customFormat="1" ht="22.2">
      <c r="B200" s="217"/>
      <c r="C200" s="345" t="s">
        <v>3275</v>
      </c>
      <c r="D200" s="345"/>
      <c r="E200" s="345"/>
      <c r="F200" s="345"/>
      <c r="G200" s="345"/>
      <c r="H200" s="345"/>
      <c r="I200" s="345"/>
      <c r="J200" s="345"/>
      <c r="K200" s="218"/>
    </row>
    <row r="201" spans="2:11" customFormat="1" ht="25.5" customHeight="1">
      <c r="B201" s="217"/>
      <c r="C201" s="291" t="s">
        <v>3276</v>
      </c>
      <c r="D201" s="291"/>
      <c r="E201" s="291"/>
      <c r="F201" s="291" t="s">
        <v>3277</v>
      </c>
      <c r="G201" s="292"/>
      <c r="H201" s="348" t="s">
        <v>3278</v>
      </c>
      <c r="I201" s="348"/>
      <c r="J201" s="348"/>
      <c r="K201" s="218"/>
    </row>
    <row r="202" spans="2:11" customFormat="1" ht="5.25" customHeight="1">
      <c r="B202" s="248"/>
      <c r="C202" s="243"/>
      <c r="D202" s="243"/>
      <c r="E202" s="243"/>
      <c r="F202" s="243"/>
      <c r="G202" s="267"/>
      <c r="H202" s="243"/>
      <c r="I202" s="243"/>
      <c r="J202" s="243"/>
      <c r="K202" s="269"/>
    </row>
    <row r="203" spans="2:11" customFormat="1" ht="15" customHeight="1">
      <c r="B203" s="248"/>
      <c r="C203" s="225" t="s">
        <v>3268</v>
      </c>
      <c r="D203" s="225"/>
      <c r="E203" s="225"/>
      <c r="F203" s="246" t="s">
        <v>45</v>
      </c>
      <c r="G203" s="225"/>
      <c r="H203" s="349" t="s">
        <v>3279</v>
      </c>
      <c r="I203" s="349"/>
      <c r="J203" s="349"/>
      <c r="K203" s="269"/>
    </row>
    <row r="204" spans="2:11" customFormat="1" ht="15" customHeight="1">
      <c r="B204" s="248"/>
      <c r="C204" s="225"/>
      <c r="D204" s="225"/>
      <c r="E204" s="225"/>
      <c r="F204" s="246" t="s">
        <v>46</v>
      </c>
      <c r="G204" s="225"/>
      <c r="H204" s="349" t="s">
        <v>3280</v>
      </c>
      <c r="I204" s="349"/>
      <c r="J204" s="349"/>
      <c r="K204" s="269"/>
    </row>
    <row r="205" spans="2:11" customFormat="1" ht="15" customHeight="1">
      <c r="B205" s="248"/>
      <c r="C205" s="225"/>
      <c r="D205" s="225"/>
      <c r="E205" s="225"/>
      <c r="F205" s="246" t="s">
        <v>49</v>
      </c>
      <c r="G205" s="225"/>
      <c r="H205" s="349" t="s">
        <v>3281</v>
      </c>
      <c r="I205" s="349"/>
      <c r="J205" s="349"/>
      <c r="K205" s="269"/>
    </row>
    <row r="206" spans="2:11" customFormat="1" ht="15" customHeight="1">
      <c r="B206" s="248"/>
      <c r="C206" s="225"/>
      <c r="D206" s="225"/>
      <c r="E206" s="225"/>
      <c r="F206" s="246" t="s">
        <v>47</v>
      </c>
      <c r="G206" s="225"/>
      <c r="H206" s="349" t="s">
        <v>3282</v>
      </c>
      <c r="I206" s="349"/>
      <c r="J206" s="349"/>
      <c r="K206" s="269"/>
    </row>
    <row r="207" spans="2:11" customFormat="1" ht="15" customHeight="1">
      <c r="B207" s="248"/>
      <c r="C207" s="225"/>
      <c r="D207" s="225"/>
      <c r="E207" s="225"/>
      <c r="F207" s="246" t="s">
        <v>48</v>
      </c>
      <c r="G207" s="225"/>
      <c r="H207" s="349" t="s">
        <v>3283</v>
      </c>
      <c r="I207" s="349"/>
      <c r="J207" s="349"/>
      <c r="K207" s="269"/>
    </row>
    <row r="208" spans="2:11" customFormat="1" ht="15" customHeight="1">
      <c r="B208" s="248"/>
      <c r="C208" s="225"/>
      <c r="D208" s="225"/>
      <c r="E208" s="225"/>
      <c r="F208" s="246"/>
      <c r="G208" s="225"/>
      <c r="H208" s="225"/>
      <c r="I208" s="225"/>
      <c r="J208" s="225"/>
      <c r="K208" s="269"/>
    </row>
    <row r="209" spans="2:11" customFormat="1" ht="15" customHeight="1">
      <c r="B209" s="248"/>
      <c r="C209" s="225" t="s">
        <v>3222</v>
      </c>
      <c r="D209" s="225"/>
      <c r="E209" s="225"/>
      <c r="F209" s="246" t="s">
        <v>80</v>
      </c>
      <c r="G209" s="225"/>
      <c r="H209" s="349" t="s">
        <v>3284</v>
      </c>
      <c r="I209" s="349"/>
      <c r="J209" s="349"/>
      <c r="K209" s="269"/>
    </row>
    <row r="210" spans="2:11" customFormat="1" ht="15" customHeight="1">
      <c r="B210" s="248"/>
      <c r="C210" s="225"/>
      <c r="D210" s="225"/>
      <c r="E210" s="225"/>
      <c r="F210" s="246" t="s">
        <v>3118</v>
      </c>
      <c r="G210" s="225"/>
      <c r="H210" s="349" t="s">
        <v>3119</v>
      </c>
      <c r="I210" s="349"/>
      <c r="J210" s="349"/>
      <c r="K210" s="269"/>
    </row>
    <row r="211" spans="2:11" customFormat="1" ht="15" customHeight="1">
      <c r="B211" s="248"/>
      <c r="C211" s="225"/>
      <c r="D211" s="225"/>
      <c r="E211" s="225"/>
      <c r="F211" s="246" t="s">
        <v>3116</v>
      </c>
      <c r="G211" s="225"/>
      <c r="H211" s="349" t="s">
        <v>3285</v>
      </c>
      <c r="I211" s="349"/>
      <c r="J211" s="349"/>
      <c r="K211" s="269"/>
    </row>
    <row r="212" spans="2:11" customFormat="1" ht="15" customHeight="1">
      <c r="B212" s="293"/>
      <c r="C212" s="225"/>
      <c r="D212" s="225"/>
      <c r="E212" s="225"/>
      <c r="F212" s="246" t="s">
        <v>3120</v>
      </c>
      <c r="G212" s="282"/>
      <c r="H212" s="350" t="s">
        <v>3121</v>
      </c>
      <c r="I212" s="350"/>
      <c r="J212" s="350"/>
      <c r="K212" s="294"/>
    </row>
    <row r="213" spans="2:11" customFormat="1" ht="15" customHeight="1">
      <c r="B213" s="293"/>
      <c r="C213" s="225"/>
      <c r="D213" s="225"/>
      <c r="E213" s="225"/>
      <c r="F213" s="246" t="s">
        <v>3122</v>
      </c>
      <c r="G213" s="282"/>
      <c r="H213" s="350" t="s">
        <v>1273</v>
      </c>
      <c r="I213" s="350"/>
      <c r="J213" s="350"/>
      <c r="K213" s="294"/>
    </row>
    <row r="214" spans="2:11" customFormat="1" ht="15" customHeight="1">
      <c r="B214" s="293"/>
      <c r="C214" s="225"/>
      <c r="D214" s="225"/>
      <c r="E214" s="225"/>
      <c r="F214" s="246"/>
      <c r="G214" s="282"/>
      <c r="H214" s="273"/>
      <c r="I214" s="273"/>
      <c r="J214" s="273"/>
      <c r="K214" s="294"/>
    </row>
    <row r="215" spans="2:11" customFormat="1" ht="15" customHeight="1">
      <c r="B215" s="293"/>
      <c r="C215" s="225" t="s">
        <v>3246</v>
      </c>
      <c r="D215" s="225"/>
      <c r="E215" s="225"/>
      <c r="F215" s="246">
        <v>1</v>
      </c>
      <c r="G215" s="282"/>
      <c r="H215" s="350" t="s">
        <v>3286</v>
      </c>
      <c r="I215" s="350"/>
      <c r="J215" s="350"/>
      <c r="K215" s="294"/>
    </row>
    <row r="216" spans="2:11" customFormat="1" ht="15" customHeight="1">
      <c r="B216" s="293"/>
      <c r="C216" s="225"/>
      <c r="D216" s="225"/>
      <c r="E216" s="225"/>
      <c r="F216" s="246">
        <v>2</v>
      </c>
      <c r="G216" s="282"/>
      <c r="H216" s="350" t="s">
        <v>3287</v>
      </c>
      <c r="I216" s="350"/>
      <c r="J216" s="350"/>
      <c r="K216" s="294"/>
    </row>
    <row r="217" spans="2:11" customFormat="1" ht="15" customHeight="1">
      <c r="B217" s="293"/>
      <c r="C217" s="225"/>
      <c r="D217" s="225"/>
      <c r="E217" s="225"/>
      <c r="F217" s="246">
        <v>3</v>
      </c>
      <c r="G217" s="282"/>
      <c r="H217" s="350" t="s">
        <v>3288</v>
      </c>
      <c r="I217" s="350"/>
      <c r="J217" s="350"/>
      <c r="K217" s="294"/>
    </row>
    <row r="218" spans="2:11" customFormat="1" ht="15" customHeight="1">
      <c r="B218" s="293"/>
      <c r="C218" s="225"/>
      <c r="D218" s="225"/>
      <c r="E218" s="225"/>
      <c r="F218" s="246">
        <v>4</v>
      </c>
      <c r="G218" s="282"/>
      <c r="H218" s="350" t="s">
        <v>3289</v>
      </c>
      <c r="I218" s="350"/>
      <c r="J218" s="350"/>
      <c r="K218" s="294"/>
    </row>
    <row r="219" spans="2:11" customFormat="1" ht="12.75" customHeight="1">
      <c r="B219" s="295"/>
      <c r="C219" s="296"/>
      <c r="D219" s="296"/>
      <c r="E219" s="296"/>
      <c r="F219" s="296"/>
      <c r="G219" s="296"/>
      <c r="H219" s="296"/>
      <c r="I219" s="296"/>
      <c r="J219" s="296"/>
      <c r="K219" s="297"/>
    </row>
  </sheetData>
  <sheetProtection formatCells="0" formatColumns="0" formatRows="0" insertColumns="0" insertRows="0" insertHyperlinks="0" deleteColumns="0" deleteRows="0" sort="0" autoFilter="0" pivotTables="0"/>
  <mergeCells count="77">
    <mergeCell ref="H217:J217"/>
    <mergeCell ref="H218:J218"/>
    <mergeCell ref="H216:J216"/>
    <mergeCell ref="H213:J213"/>
    <mergeCell ref="H212:J212"/>
    <mergeCell ref="H206:J206"/>
    <mergeCell ref="H207:J207"/>
    <mergeCell ref="H209:J209"/>
    <mergeCell ref="H211:J211"/>
    <mergeCell ref="H215:J215"/>
    <mergeCell ref="H210:J210"/>
    <mergeCell ref="C200:J200"/>
    <mergeCell ref="H201:J201"/>
    <mergeCell ref="H203:J203"/>
    <mergeCell ref="H204:J204"/>
    <mergeCell ref="H205:J205"/>
    <mergeCell ref="C75:J75"/>
    <mergeCell ref="C102:J102"/>
    <mergeCell ref="C122:J122"/>
    <mergeCell ref="C147:J147"/>
    <mergeCell ref="C165:J165"/>
    <mergeCell ref="D66:J66"/>
    <mergeCell ref="D67:J67"/>
    <mergeCell ref="D68:J68"/>
    <mergeCell ref="D69:J69"/>
    <mergeCell ref="D70:J70"/>
    <mergeCell ref="D60:J60"/>
    <mergeCell ref="D61:J61"/>
    <mergeCell ref="D62:J62"/>
    <mergeCell ref="D63:J63"/>
    <mergeCell ref="D65:J65"/>
    <mergeCell ref="C54:J54"/>
    <mergeCell ref="C55:J55"/>
    <mergeCell ref="C57:J57"/>
    <mergeCell ref="D58:J58"/>
    <mergeCell ref="D59:J59"/>
    <mergeCell ref="F23:J23"/>
    <mergeCell ref="C25:J25"/>
    <mergeCell ref="C26:J26"/>
    <mergeCell ref="D27:J27"/>
    <mergeCell ref="D28:J28"/>
    <mergeCell ref="C52:J52"/>
    <mergeCell ref="C3:J3"/>
    <mergeCell ref="C4:J4"/>
    <mergeCell ref="C6:J6"/>
    <mergeCell ref="C7:J7"/>
    <mergeCell ref="C9:J9"/>
    <mergeCell ref="D10:J10"/>
    <mergeCell ref="D11:J11"/>
    <mergeCell ref="D15:J15"/>
    <mergeCell ref="D16:J16"/>
    <mergeCell ref="D17:J17"/>
    <mergeCell ref="F18:J18"/>
    <mergeCell ref="F19:J19"/>
    <mergeCell ref="F20:J20"/>
    <mergeCell ref="F21:J21"/>
    <mergeCell ref="F22:J22"/>
    <mergeCell ref="D47:J47"/>
    <mergeCell ref="E48:J48"/>
    <mergeCell ref="E49:J49"/>
    <mergeCell ref="E50:J50"/>
    <mergeCell ref="D51:J51"/>
    <mergeCell ref="G41:J41"/>
    <mergeCell ref="G42:J42"/>
    <mergeCell ref="G43:J43"/>
    <mergeCell ref="G44:J44"/>
    <mergeCell ref="G45:J45"/>
    <mergeCell ref="G36:J36"/>
    <mergeCell ref="G37:J37"/>
    <mergeCell ref="G38:J38"/>
    <mergeCell ref="G39:J39"/>
    <mergeCell ref="G40:J40"/>
    <mergeCell ref="D30:J30"/>
    <mergeCell ref="D31:J31"/>
    <mergeCell ref="D33:J33"/>
    <mergeCell ref="D34:J34"/>
    <mergeCell ref="D35:J35"/>
  </mergeCells>
  <pageMargins left="0.59027779999999996" right="0.59027779999999996" top="0.59027779999999996" bottom="0.59027779999999996" header="0" footer="0"/>
  <pageSetup paperSize="9" scale="7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BM763"/>
  <sheetViews>
    <sheetView showGridLines="0" workbookViewId="0"/>
  </sheetViews>
  <sheetFormatPr defaultRowHeight="14.4"/>
  <cols>
    <col min="1" max="1" width="8.28515625" customWidth="1"/>
    <col min="2" max="2" width="1.140625" customWidth="1"/>
    <col min="3" max="3" width="4.140625" customWidth="1"/>
    <col min="4" max="4" width="4.28515625" customWidth="1"/>
    <col min="5" max="5" width="17.140625" customWidth="1"/>
    <col min="6" max="6" width="100.85546875" customWidth="1"/>
    <col min="7" max="7" width="7.42578125" customWidth="1"/>
    <col min="8" max="8" width="14" customWidth="1"/>
    <col min="9" max="9" width="15.85546875" customWidth="1"/>
    <col min="10" max="11" width="22.28515625"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56" ht="36.9" customHeight="1">
      <c r="L2" s="310"/>
      <c r="M2" s="310"/>
      <c r="N2" s="310"/>
      <c r="O2" s="310"/>
      <c r="P2" s="310"/>
      <c r="Q2" s="310"/>
      <c r="R2" s="310"/>
      <c r="S2" s="310"/>
      <c r="T2" s="310"/>
      <c r="U2" s="310"/>
      <c r="V2" s="310"/>
      <c r="AT2" s="18" t="s">
        <v>88</v>
      </c>
      <c r="AZ2" s="91" t="s">
        <v>117</v>
      </c>
      <c r="BA2" s="91" t="s">
        <v>118</v>
      </c>
      <c r="BB2" s="91" t="s">
        <v>119</v>
      </c>
      <c r="BC2" s="91" t="s">
        <v>120</v>
      </c>
      <c r="BD2" s="91" t="s">
        <v>121</v>
      </c>
    </row>
    <row r="3" spans="2:56" ht="6.9" customHeight="1">
      <c r="B3" s="19"/>
      <c r="C3" s="20"/>
      <c r="D3" s="20"/>
      <c r="E3" s="20"/>
      <c r="F3" s="20"/>
      <c r="G3" s="20"/>
      <c r="H3" s="20"/>
      <c r="I3" s="20"/>
      <c r="J3" s="20"/>
      <c r="K3" s="20"/>
      <c r="L3" s="21"/>
      <c r="AT3" s="18" t="s">
        <v>83</v>
      </c>
      <c r="AZ3" s="91" t="s">
        <v>122</v>
      </c>
      <c r="BA3" s="91" t="s">
        <v>123</v>
      </c>
      <c r="BB3" s="91" t="s">
        <v>119</v>
      </c>
      <c r="BC3" s="91" t="s">
        <v>124</v>
      </c>
      <c r="BD3" s="91" t="s">
        <v>121</v>
      </c>
    </row>
    <row r="4" spans="2:56" ht="24.9" customHeight="1">
      <c r="B4" s="21"/>
      <c r="D4" s="22" t="s">
        <v>125</v>
      </c>
      <c r="L4" s="21"/>
      <c r="M4" s="92" t="s">
        <v>10</v>
      </c>
      <c r="AT4" s="18" t="s">
        <v>4</v>
      </c>
      <c r="AZ4" s="91" t="s">
        <v>126</v>
      </c>
      <c r="BA4" s="91" t="s">
        <v>127</v>
      </c>
      <c r="BB4" s="91" t="s">
        <v>119</v>
      </c>
      <c r="BC4" s="91" t="s">
        <v>128</v>
      </c>
      <c r="BD4" s="91" t="s">
        <v>121</v>
      </c>
    </row>
    <row r="5" spans="2:56" ht="6.9" customHeight="1">
      <c r="B5" s="21"/>
      <c r="L5" s="21"/>
    </row>
    <row r="6" spans="2:56" ht="12" customHeight="1">
      <c r="B6" s="21"/>
      <c r="D6" s="28" t="s">
        <v>16</v>
      </c>
      <c r="L6" s="21"/>
    </row>
    <row r="7" spans="2:56" ht="16.5" customHeight="1">
      <c r="B7" s="21"/>
      <c r="E7" s="339" t="str">
        <f>'Rekapitulace stavby'!K6</f>
        <v>MŠ Záchlumí - přístavba pavilonu</v>
      </c>
      <c r="F7" s="340"/>
      <c r="G7" s="340"/>
      <c r="H7" s="340"/>
      <c r="L7" s="21"/>
    </row>
    <row r="8" spans="2:56" ht="12" customHeight="1">
      <c r="B8" s="21"/>
      <c r="D8" s="28" t="s">
        <v>129</v>
      </c>
      <c r="L8" s="21"/>
    </row>
    <row r="9" spans="2:56" s="1" customFormat="1" ht="16.5" customHeight="1">
      <c r="B9" s="33"/>
      <c r="E9" s="339" t="s">
        <v>130</v>
      </c>
      <c r="F9" s="341"/>
      <c r="G9" s="341"/>
      <c r="H9" s="341"/>
      <c r="L9" s="33"/>
    </row>
    <row r="10" spans="2:56" s="1" customFormat="1" ht="12" customHeight="1">
      <c r="B10" s="33"/>
      <c r="D10" s="28" t="s">
        <v>131</v>
      </c>
      <c r="L10" s="33"/>
    </row>
    <row r="11" spans="2:56" s="1" customFormat="1" ht="16.5" customHeight="1">
      <c r="B11" s="33"/>
      <c r="E11" s="303" t="s">
        <v>132</v>
      </c>
      <c r="F11" s="341"/>
      <c r="G11" s="341"/>
      <c r="H11" s="341"/>
      <c r="L11" s="33"/>
    </row>
    <row r="12" spans="2:56" s="1" customFormat="1" ht="10.199999999999999">
      <c r="B12" s="33"/>
      <c r="L12" s="33"/>
    </row>
    <row r="13" spans="2:56" s="1" customFormat="1" ht="12" customHeight="1">
      <c r="B13" s="33"/>
      <c r="D13" s="28" t="s">
        <v>18</v>
      </c>
      <c r="F13" s="26" t="s">
        <v>19</v>
      </c>
      <c r="I13" s="28" t="s">
        <v>20</v>
      </c>
      <c r="J13" s="26" t="s">
        <v>19</v>
      </c>
      <c r="L13" s="33"/>
    </row>
    <row r="14" spans="2:56" s="1" customFormat="1" ht="12" customHeight="1">
      <c r="B14" s="33"/>
      <c r="D14" s="28" t="s">
        <v>21</v>
      </c>
      <c r="F14" s="26" t="s">
        <v>22</v>
      </c>
      <c r="I14" s="28" t="s">
        <v>23</v>
      </c>
      <c r="J14" s="50" t="str">
        <f>'Rekapitulace stavby'!AN8</f>
        <v>23. 4. 2024</v>
      </c>
      <c r="L14" s="33"/>
    </row>
    <row r="15" spans="2:56" s="1" customFormat="1" ht="10.8" customHeight="1">
      <c r="B15" s="33"/>
      <c r="L15" s="33"/>
    </row>
    <row r="16" spans="2:56" s="1" customFormat="1" ht="12" customHeight="1">
      <c r="B16" s="33"/>
      <c r="D16" s="28" t="s">
        <v>25</v>
      </c>
      <c r="I16" s="28" t="s">
        <v>26</v>
      </c>
      <c r="J16" s="26" t="s">
        <v>19</v>
      </c>
      <c r="L16" s="33"/>
    </row>
    <row r="17" spans="2:12" s="1" customFormat="1" ht="18" customHeight="1">
      <c r="B17" s="33"/>
      <c r="E17" s="26" t="s">
        <v>27</v>
      </c>
      <c r="I17" s="28" t="s">
        <v>28</v>
      </c>
      <c r="J17" s="26" t="s">
        <v>19</v>
      </c>
      <c r="L17" s="33"/>
    </row>
    <row r="18" spans="2:12" s="1" customFormat="1" ht="6.9" customHeight="1">
      <c r="B18" s="33"/>
      <c r="L18" s="33"/>
    </row>
    <row r="19" spans="2:12" s="1" customFormat="1" ht="12" customHeight="1">
      <c r="B19" s="33"/>
      <c r="D19" s="28" t="s">
        <v>29</v>
      </c>
      <c r="I19" s="28" t="s">
        <v>26</v>
      </c>
      <c r="J19" s="29" t="str">
        <f>'Rekapitulace stavby'!AN13</f>
        <v>Vyplň údaj</v>
      </c>
      <c r="L19" s="33"/>
    </row>
    <row r="20" spans="2:12" s="1" customFormat="1" ht="18" customHeight="1">
      <c r="B20" s="33"/>
      <c r="E20" s="342" t="str">
        <f>'Rekapitulace stavby'!E14</f>
        <v>Vyplň údaj</v>
      </c>
      <c r="F20" s="309"/>
      <c r="G20" s="309"/>
      <c r="H20" s="309"/>
      <c r="I20" s="28" t="s">
        <v>28</v>
      </c>
      <c r="J20" s="29" t="str">
        <f>'Rekapitulace stavby'!AN14</f>
        <v>Vyplň údaj</v>
      </c>
      <c r="L20" s="33"/>
    </row>
    <row r="21" spans="2:12" s="1" customFormat="1" ht="6.9" customHeight="1">
      <c r="B21" s="33"/>
      <c r="L21" s="33"/>
    </row>
    <row r="22" spans="2:12" s="1" customFormat="1" ht="12" customHeight="1">
      <c r="B22" s="33"/>
      <c r="D22" s="28" t="s">
        <v>31</v>
      </c>
      <c r="I22" s="28" t="s">
        <v>26</v>
      </c>
      <c r="J22" s="26" t="s">
        <v>32</v>
      </c>
      <c r="L22" s="33"/>
    </row>
    <row r="23" spans="2:12" s="1" customFormat="1" ht="18" customHeight="1">
      <c r="B23" s="33"/>
      <c r="E23" s="26" t="s">
        <v>33</v>
      </c>
      <c r="I23" s="28" t="s">
        <v>28</v>
      </c>
      <c r="J23" s="26" t="s">
        <v>19</v>
      </c>
      <c r="L23" s="33"/>
    </row>
    <row r="24" spans="2:12" s="1" customFormat="1" ht="6.9" customHeight="1">
      <c r="B24" s="33"/>
      <c r="L24" s="33"/>
    </row>
    <row r="25" spans="2:12" s="1" customFormat="1" ht="12" customHeight="1">
      <c r="B25" s="33"/>
      <c r="D25" s="28" t="s">
        <v>35</v>
      </c>
      <c r="I25" s="28" t="s">
        <v>26</v>
      </c>
      <c r="J25" s="26" t="s">
        <v>36</v>
      </c>
      <c r="L25" s="33"/>
    </row>
    <row r="26" spans="2:12" s="1" customFormat="1" ht="18" customHeight="1">
      <c r="B26" s="33"/>
      <c r="E26" s="26" t="s">
        <v>37</v>
      </c>
      <c r="I26" s="28" t="s">
        <v>28</v>
      </c>
      <c r="J26" s="26" t="s">
        <v>19</v>
      </c>
      <c r="L26" s="33"/>
    </row>
    <row r="27" spans="2:12" s="1" customFormat="1" ht="6.9" customHeight="1">
      <c r="B27" s="33"/>
      <c r="L27" s="33"/>
    </row>
    <row r="28" spans="2:12" s="1" customFormat="1" ht="12" customHeight="1">
      <c r="B28" s="33"/>
      <c r="D28" s="28" t="s">
        <v>38</v>
      </c>
      <c r="L28" s="33"/>
    </row>
    <row r="29" spans="2:12" s="7" customFormat="1" ht="16.5" customHeight="1">
      <c r="B29" s="93"/>
      <c r="E29" s="314" t="s">
        <v>19</v>
      </c>
      <c r="F29" s="314"/>
      <c r="G29" s="314"/>
      <c r="H29" s="314"/>
      <c r="L29" s="93"/>
    </row>
    <row r="30" spans="2:12" s="1" customFormat="1" ht="6.9" customHeight="1">
      <c r="B30" s="33"/>
      <c r="L30" s="33"/>
    </row>
    <row r="31" spans="2:12" s="1" customFormat="1" ht="6.9" customHeight="1">
      <c r="B31" s="33"/>
      <c r="D31" s="51"/>
      <c r="E31" s="51"/>
      <c r="F31" s="51"/>
      <c r="G31" s="51"/>
      <c r="H31" s="51"/>
      <c r="I31" s="51"/>
      <c r="J31" s="51"/>
      <c r="K31" s="51"/>
      <c r="L31" s="33"/>
    </row>
    <row r="32" spans="2:12" s="1" customFormat="1" ht="25.35" customHeight="1">
      <c r="B32" s="33"/>
      <c r="D32" s="94" t="s">
        <v>40</v>
      </c>
      <c r="J32" s="64">
        <f>ROUND(J110, 2)</f>
        <v>0</v>
      </c>
      <c r="L32" s="33"/>
    </row>
    <row r="33" spans="2:12" s="1" customFormat="1" ht="6.9" customHeight="1">
      <c r="B33" s="33"/>
      <c r="D33" s="51"/>
      <c r="E33" s="51"/>
      <c r="F33" s="51"/>
      <c r="G33" s="51"/>
      <c r="H33" s="51"/>
      <c r="I33" s="51"/>
      <c r="J33" s="51"/>
      <c r="K33" s="51"/>
      <c r="L33" s="33"/>
    </row>
    <row r="34" spans="2:12" s="1" customFormat="1" ht="14.4" customHeight="1">
      <c r="B34" s="33"/>
      <c r="F34" s="36" t="s">
        <v>42</v>
      </c>
      <c r="I34" s="36" t="s">
        <v>41</v>
      </c>
      <c r="J34" s="36" t="s">
        <v>43</v>
      </c>
      <c r="L34" s="33"/>
    </row>
    <row r="35" spans="2:12" s="1" customFormat="1" ht="14.4" customHeight="1">
      <c r="B35" s="33"/>
      <c r="D35" s="53" t="s">
        <v>44</v>
      </c>
      <c r="E35" s="28" t="s">
        <v>45</v>
      </c>
      <c r="F35" s="84">
        <f>ROUND((SUM(BE110:BE762)),  2)</f>
        <v>0</v>
      </c>
      <c r="I35" s="95">
        <v>0.21</v>
      </c>
      <c r="J35" s="84">
        <f>ROUND(((SUM(BE110:BE762))*I35),  2)</f>
        <v>0</v>
      </c>
      <c r="L35" s="33"/>
    </row>
    <row r="36" spans="2:12" s="1" customFormat="1" ht="14.4" customHeight="1">
      <c r="B36" s="33"/>
      <c r="E36" s="28" t="s">
        <v>46</v>
      </c>
      <c r="F36" s="84">
        <f>ROUND((SUM(BF110:BF762)),  2)</f>
        <v>0</v>
      </c>
      <c r="I36" s="95">
        <v>0.12</v>
      </c>
      <c r="J36" s="84">
        <f>ROUND(((SUM(BF110:BF762))*I36),  2)</f>
        <v>0</v>
      </c>
      <c r="L36" s="33"/>
    </row>
    <row r="37" spans="2:12" s="1" customFormat="1" ht="14.4" hidden="1" customHeight="1">
      <c r="B37" s="33"/>
      <c r="E37" s="28" t="s">
        <v>47</v>
      </c>
      <c r="F37" s="84">
        <f>ROUND((SUM(BG110:BG762)),  2)</f>
        <v>0</v>
      </c>
      <c r="I37" s="95">
        <v>0.21</v>
      </c>
      <c r="J37" s="84">
        <f>0</f>
        <v>0</v>
      </c>
      <c r="L37" s="33"/>
    </row>
    <row r="38" spans="2:12" s="1" customFormat="1" ht="14.4" hidden="1" customHeight="1">
      <c r="B38" s="33"/>
      <c r="E38" s="28" t="s">
        <v>48</v>
      </c>
      <c r="F38" s="84">
        <f>ROUND((SUM(BH110:BH762)),  2)</f>
        <v>0</v>
      </c>
      <c r="I38" s="95">
        <v>0.12</v>
      </c>
      <c r="J38" s="84">
        <f>0</f>
        <v>0</v>
      </c>
      <c r="L38" s="33"/>
    </row>
    <row r="39" spans="2:12" s="1" customFormat="1" ht="14.4" hidden="1" customHeight="1">
      <c r="B39" s="33"/>
      <c r="E39" s="28" t="s">
        <v>49</v>
      </c>
      <c r="F39" s="84">
        <f>ROUND((SUM(BI110:BI762)),  2)</f>
        <v>0</v>
      </c>
      <c r="I39" s="95">
        <v>0</v>
      </c>
      <c r="J39" s="84">
        <f>0</f>
        <v>0</v>
      </c>
      <c r="L39" s="33"/>
    </row>
    <row r="40" spans="2:12" s="1" customFormat="1" ht="6.9" customHeight="1">
      <c r="B40" s="33"/>
      <c r="L40" s="33"/>
    </row>
    <row r="41" spans="2:12" s="1" customFormat="1" ht="25.35" customHeight="1">
      <c r="B41" s="33"/>
      <c r="C41" s="96"/>
      <c r="D41" s="97" t="s">
        <v>50</v>
      </c>
      <c r="E41" s="55"/>
      <c r="F41" s="55"/>
      <c r="G41" s="98" t="s">
        <v>51</v>
      </c>
      <c r="H41" s="99" t="s">
        <v>52</v>
      </c>
      <c r="I41" s="55"/>
      <c r="J41" s="100">
        <f>SUM(J32:J39)</f>
        <v>0</v>
      </c>
      <c r="K41" s="101"/>
      <c r="L41" s="33"/>
    </row>
    <row r="42" spans="2:12" s="1" customFormat="1" ht="14.4" customHeight="1">
      <c r="B42" s="42"/>
      <c r="C42" s="43"/>
      <c r="D42" s="43"/>
      <c r="E42" s="43"/>
      <c r="F42" s="43"/>
      <c r="G42" s="43"/>
      <c r="H42" s="43"/>
      <c r="I42" s="43"/>
      <c r="J42" s="43"/>
      <c r="K42" s="43"/>
      <c r="L42" s="33"/>
    </row>
    <row r="46" spans="2:12" s="1" customFormat="1" ht="6.9" customHeight="1">
      <c r="B46" s="44"/>
      <c r="C46" s="45"/>
      <c r="D46" s="45"/>
      <c r="E46" s="45"/>
      <c r="F46" s="45"/>
      <c r="G46" s="45"/>
      <c r="H46" s="45"/>
      <c r="I46" s="45"/>
      <c r="J46" s="45"/>
      <c r="K46" s="45"/>
      <c r="L46" s="33"/>
    </row>
    <row r="47" spans="2:12" s="1" customFormat="1" ht="24.9" customHeight="1">
      <c r="B47" s="33"/>
      <c r="C47" s="22" t="s">
        <v>133</v>
      </c>
      <c r="L47" s="33"/>
    </row>
    <row r="48" spans="2:12" s="1" customFormat="1" ht="6.9" customHeight="1">
      <c r="B48" s="33"/>
      <c r="L48" s="33"/>
    </row>
    <row r="49" spans="2:47" s="1" customFormat="1" ht="12" customHeight="1">
      <c r="B49" s="33"/>
      <c r="C49" s="28" t="s">
        <v>16</v>
      </c>
      <c r="L49" s="33"/>
    </row>
    <row r="50" spans="2:47" s="1" customFormat="1" ht="16.5" customHeight="1">
      <c r="B50" s="33"/>
      <c r="E50" s="339" t="str">
        <f>E7</f>
        <v>MŠ Záchlumí - přístavba pavilonu</v>
      </c>
      <c r="F50" s="340"/>
      <c r="G50" s="340"/>
      <c r="H50" s="340"/>
      <c r="L50" s="33"/>
    </row>
    <row r="51" spans="2:47" ht="12" customHeight="1">
      <c r="B51" s="21"/>
      <c r="C51" s="28" t="s">
        <v>129</v>
      </c>
      <c r="L51" s="21"/>
    </row>
    <row r="52" spans="2:47" s="1" customFormat="1" ht="16.5" customHeight="1">
      <c r="B52" s="33"/>
      <c r="E52" s="339" t="s">
        <v>130</v>
      </c>
      <c r="F52" s="341"/>
      <c r="G52" s="341"/>
      <c r="H52" s="341"/>
      <c r="L52" s="33"/>
    </row>
    <row r="53" spans="2:47" s="1" customFormat="1" ht="12" customHeight="1">
      <c r="B53" s="33"/>
      <c r="C53" s="28" t="s">
        <v>131</v>
      </c>
      <c r="L53" s="33"/>
    </row>
    <row r="54" spans="2:47" s="1" customFormat="1" ht="16.5" customHeight="1">
      <c r="B54" s="33"/>
      <c r="E54" s="303" t="str">
        <f>E11</f>
        <v>01 - Architektonicko stavební řešení</v>
      </c>
      <c r="F54" s="341"/>
      <c r="G54" s="341"/>
      <c r="H54" s="341"/>
      <c r="L54" s="33"/>
    </row>
    <row r="55" spans="2:47" s="1" customFormat="1" ht="6.9" customHeight="1">
      <c r="B55" s="33"/>
      <c r="L55" s="33"/>
    </row>
    <row r="56" spans="2:47" s="1" customFormat="1" ht="12" customHeight="1">
      <c r="B56" s="33"/>
      <c r="C56" s="28" t="s">
        <v>21</v>
      </c>
      <c r="F56" s="26" t="str">
        <f>F14</f>
        <v xml:space="preserve"> </v>
      </c>
      <c r="I56" s="28" t="s">
        <v>23</v>
      </c>
      <c r="J56" s="50" t="str">
        <f>IF(J14="","",J14)</f>
        <v>23. 4. 2024</v>
      </c>
      <c r="L56" s="33"/>
    </row>
    <row r="57" spans="2:47" s="1" customFormat="1" ht="6.9" customHeight="1">
      <c r="B57" s="33"/>
      <c r="L57" s="33"/>
    </row>
    <row r="58" spans="2:47" s="1" customFormat="1" ht="15.15" customHeight="1">
      <c r="B58" s="33"/>
      <c r="C58" s="28" t="s">
        <v>25</v>
      </c>
      <c r="F58" s="26" t="str">
        <f>E17</f>
        <v>Obec Záchlumí</v>
      </c>
      <c r="I58" s="28" t="s">
        <v>31</v>
      </c>
      <c r="J58" s="31" t="str">
        <f>E23</f>
        <v>Ing. Miloš Valíček</v>
      </c>
      <c r="L58" s="33"/>
    </row>
    <row r="59" spans="2:47" s="1" customFormat="1" ht="15.15" customHeight="1">
      <c r="B59" s="33"/>
      <c r="C59" s="28" t="s">
        <v>29</v>
      </c>
      <c r="F59" s="26" t="str">
        <f>IF(E20="","",E20)</f>
        <v>Vyplň údaj</v>
      </c>
      <c r="I59" s="28" t="s">
        <v>35</v>
      </c>
      <c r="J59" s="31" t="str">
        <f>E26</f>
        <v xml:space="preserve">Veronika Šoulová </v>
      </c>
      <c r="L59" s="33"/>
    </row>
    <row r="60" spans="2:47" s="1" customFormat="1" ht="10.35" customHeight="1">
      <c r="B60" s="33"/>
      <c r="L60" s="33"/>
    </row>
    <row r="61" spans="2:47" s="1" customFormat="1" ht="29.25" customHeight="1">
      <c r="B61" s="33"/>
      <c r="C61" s="102" t="s">
        <v>134</v>
      </c>
      <c r="D61" s="96"/>
      <c r="E61" s="96"/>
      <c r="F61" s="96"/>
      <c r="G61" s="96"/>
      <c r="H61" s="96"/>
      <c r="I61" s="96"/>
      <c r="J61" s="103" t="s">
        <v>135</v>
      </c>
      <c r="K61" s="96"/>
      <c r="L61" s="33"/>
    </row>
    <row r="62" spans="2:47" s="1" customFormat="1" ht="10.35" customHeight="1">
      <c r="B62" s="33"/>
      <c r="L62" s="33"/>
    </row>
    <row r="63" spans="2:47" s="1" customFormat="1" ht="22.8" customHeight="1">
      <c r="B63" s="33"/>
      <c r="C63" s="104" t="s">
        <v>72</v>
      </c>
      <c r="J63" s="64">
        <f>J110</f>
        <v>0</v>
      </c>
      <c r="L63" s="33"/>
      <c r="AU63" s="18" t="s">
        <v>136</v>
      </c>
    </row>
    <row r="64" spans="2:47" s="8" customFormat="1" ht="24.9" customHeight="1">
      <c r="B64" s="105"/>
      <c r="D64" s="106" t="s">
        <v>137</v>
      </c>
      <c r="E64" s="107"/>
      <c r="F64" s="107"/>
      <c r="G64" s="107"/>
      <c r="H64" s="107"/>
      <c r="I64" s="107"/>
      <c r="J64" s="108">
        <f>J111</f>
        <v>0</v>
      </c>
      <c r="L64" s="105"/>
    </row>
    <row r="65" spans="2:12" s="9" customFormat="1" ht="19.95" customHeight="1">
      <c r="B65" s="109"/>
      <c r="D65" s="110" t="s">
        <v>138</v>
      </c>
      <c r="E65" s="111"/>
      <c r="F65" s="111"/>
      <c r="G65" s="111"/>
      <c r="H65" s="111"/>
      <c r="I65" s="111"/>
      <c r="J65" s="112">
        <f>J112</f>
        <v>0</v>
      </c>
      <c r="L65" s="109"/>
    </row>
    <row r="66" spans="2:12" s="9" customFormat="1" ht="19.95" customHeight="1">
      <c r="B66" s="109"/>
      <c r="D66" s="110" t="s">
        <v>139</v>
      </c>
      <c r="E66" s="111"/>
      <c r="F66" s="111"/>
      <c r="G66" s="111"/>
      <c r="H66" s="111"/>
      <c r="I66" s="111"/>
      <c r="J66" s="112">
        <f>J141</f>
        <v>0</v>
      </c>
      <c r="L66" s="109"/>
    </row>
    <row r="67" spans="2:12" s="9" customFormat="1" ht="19.95" customHeight="1">
      <c r="B67" s="109"/>
      <c r="D67" s="110" t="s">
        <v>140</v>
      </c>
      <c r="E67" s="111"/>
      <c r="F67" s="111"/>
      <c r="G67" s="111"/>
      <c r="H67" s="111"/>
      <c r="I67" s="111"/>
      <c r="J67" s="112">
        <f>J180</f>
        <v>0</v>
      </c>
      <c r="L67" s="109"/>
    </row>
    <row r="68" spans="2:12" s="9" customFormat="1" ht="19.95" customHeight="1">
      <c r="B68" s="109"/>
      <c r="D68" s="110" t="s">
        <v>141</v>
      </c>
      <c r="E68" s="111"/>
      <c r="F68" s="111"/>
      <c r="G68" s="111"/>
      <c r="H68" s="111"/>
      <c r="I68" s="111"/>
      <c r="J68" s="112">
        <f>J233</f>
        <v>0</v>
      </c>
      <c r="L68" s="109"/>
    </row>
    <row r="69" spans="2:12" s="9" customFormat="1" ht="19.95" customHeight="1">
      <c r="B69" s="109"/>
      <c r="D69" s="110" t="s">
        <v>142</v>
      </c>
      <c r="E69" s="111"/>
      <c r="F69" s="111"/>
      <c r="G69" s="111"/>
      <c r="H69" s="111"/>
      <c r="I69" s="111"/>
      <c r="J69" s="112">
        <f>J259</f>
        <v>0</v>
      </c>
      <c r="L69" s="109"/>
    </row>
    <row r="70" spans="2:12" s="8" customFormat="1" ht="24.9" customHeight="1">
      <c r="B70" s="105"/>
      <c r="D70" s="106" t="s">
        <v>143</v>
      </c>
      <c r="E70" s="107"/>
      <c r="F70" s="107"/>
      <c r="G70" s="107"/>
      <c r="H70" s="107"/>
      <c r="I70" s="107"/>
      <c r="J70" s="108">
        <f>J262</f>
        <v>0</v>
      </c>
      <c r="L70" s="105"/>
    </row>
    <row r="71" spans="2:12" s="9" customFormat="1" ht="19.95" customHeight="1">
      <c r="B71" s="109"/>
      <c r="D71" s="110" t="s">
        <v>144</v>
      </c>
      <c r="E71" s="111"/>
      <c r="F71" s="111"/>
      <c r="G71" s="111"/>
      <c r="H71" s="111"/>
      <c r="I71" s="111"/>
      <c r="J71" s="112">
        <f>J263</f>
        <v>0</v>
      </c>
      <c r="L71" s="109"/>
    </row>
    <row r="72" spans="2:12" s="9" customFormat="1" ht="19.95" customHeight="1">
      <c r="B72" s="109"/>
      <c r="D72" s="110" t="s">
        <v>145</v>
      </c>
      <c r="E72" s="111"/>
      <c r="F72" s="111"/>
      <c r="G72" s="111"/>
      <c r="H72" s="111"/>
      <c r="I72" s="111"/>
      <c r="J72" s="112">
        <f>J288</f>
        <v>0</v>
      </c>
      <c r="L72" s="109"/>
    </row>
    <row r="73" spans="2:12" s="9" customFormat="1" ht="19.95" customHeight="1">
      <c r="B73" s="109"/>
      <c r="D73" s="110" t="s">
        <v>146</v>
      </c>
      <c r="E73" s="111"/>
      <c r="F73" s="111"/>
      <c r="G73" s="111"/>
      <c r="H73" s="111"/>
      <c r="I73" s="111"/>
      <c r="J73" s="112">
        <f>J312</f>
        <v>0</v>
      </c>
      <c r="L73" s="109"/>
    </row>
    <row r="74" spans="2:12" s="9" customFormat="1" ht="19.95" customHeight="1">
      <c r="B74" s="109"/>
      <c r="D74" s="110" t="s">
        <v>147</v>
      </c>
      <c r="E74" s="111"/>
      <c r="F74" s="111"/>
      <c r="G74" s="111"/>
      <c r="H74" s="111"/>
      <c r="I74" s="111"/>
      <c r="J74" s="112">
        <f>J376</f>
        <v>0</v>
      </c>
      <c r="L74" s="109"/>
    </row>
    <row r="75" spans="2:12" s="9" customFormat="1" ht="19.95" customHeight="1">
      <c r="B75" s="109"/>
      <c r="D75" s="110" t="s">
        <v>148</v>
      </c>
      <c r="E75" s="111"/>
      <c r="F75" s="111"/>
      <c r="G75" s="111"/>
      <c r="H75" s="111"/>
      <c r="I75" s="111"/>
      <c r="J75" s="112">
        <f>J381</f>
        <v>0</v>
      </c>
      <c r="L75" s="109"/>
    </row>
    <row r="76" spans="2:12" s="9" customFormat="1" ht="19.95" customHeight="1">
      <c r="B76" s="109"/>
      <c r="D76" s="110" t="s">
        <v>149</v>
      </c>
      <c r="E76" s="111"/>
      <c r="F76" s="111"/>
      <c r="G76" s="111"/>
      <c r="H76" s="111"/>
      <c r="I76" s="111"/>
      <c r="J76" s="112">
        <f>J448</f>
        <v>0</v>
      </c>
      <c r="L76" s="109"/>
    </row>
    <row r="77" spans="2:12" s="9" customFormat="1" ht="19.95" customHeight="1">
      <c r="B77" s="109"/>
      <c r="D77" s="110" t="s">
        <v>150</v>
      </c>
      <c r="E77" s="111"/>
      <c r="F77" s="111"/>
      <c r="G77" s="111"/>
      <c r="H77" s="111"/>
      <c r="I77" s="111"/>
      <c r="J77" s="112">
        <f>J525</f>
        <v>0</v>
      </c>
      <c r="L77" s="109"/>
    </row>
    <row r="78" spans="2:12" s="9" customFormat="1" ht="19.95" customHeight="1">
      <c r="B78" s="109"/>
      <c r="D78" s="110" t="s">
        <v>151</v>
      </c>
      <c r="E78" s="111"/>
      <c r="F78" s="111"/>
      <c r="G78" s="111"/>
      <c r="H78" s="111"/>
      <c r="I78" s="111"/>
      <c r="J78" s="112">
        <f>J566</f>
        <v>0</v>
      </c>
      <c r="L78" s="109"/>
    </row>
    <row r="79" spans="2:12" s="9" customFormat="1" ht="19.95" customHeight="1">
      <c r="B79" s="109"/>
      <c r="D79" s="110" t="s">
        <v>152</v>
      </c>
      <c r="E79" s="111"/>
      <c r="F79" s="111"/>
      <c r="G79" s="111"/>
      <c r="H79" s="111"/>
      <c r="I79" s="111"/>
      <c r="J79" s="112">
        <f>J576</f>
        <v>0</v>
      </c>
      <c r="L79" s="109"/>
    </row>
    <row r="80" spans="2:12" s="9" customFormat="1" ht="19.95" customHeight="1">
      <c r="B80" s="109"/>
      <c r="D80" s="110" t="s">
        <v>153</v>
      </c>
      <c r="E80" s="111"/>
      <c r="F80" s="111"/>
      <c r="G80" s="111"/>
      <c r="H80" s="111"/>
      <c r="I80" s="111"/>
      <c r="J80" s="112">
        <f>J625</f>
        <v>0</v>
      </c>
      <c r="L80" s="109"/>
    </row>
    <row r="81" spans="2:12" s="9" customFormat="1" ht="19.95" customHeight="1">
      <c r="B81" s="109"/>
      <c r="D81" s="110" t="s">
        <v>154</v>
      </c>
      <c r="E81" s="111"/>
      <c r="F81" s="111"/>
      <c r="G81" s="111"/>
      <c r="H81" s="111"/>
      <c r="I81" s="111"/>
      <c r="J81" s="112">
        <f>J645</f>
        <v>0</v>
      </c>
      <c r="L81" s="109"/>
    </row>
    <row r="82" spans="2:12" s="9" customFormat="1" ht="19.95" customHeight="1">
      <c r="B82" s="109"/>
      <c r="D82" s="110" t="s">
        <v>155</v>
      </c>
      <c r="E82" s="111"/>
      <c r="F82" s="111"/>
      <c r="G82" s="111"/>
      <c r="H82" s="111"/>
      <c r="I82" s="111"/>
      <c r="J82" s="112">
        <f>J671</f>
        <v>0</v>
      </c>
      <c r="L82" s="109"/>
    </row>
    <row r="83" spans="2:12" s="9" customFormat="1" ht="19.95" customHeight="1">
      <c r="B83" s="109"/>
      <c r="D83" s="110" t="s">
        <v>156</v>
      </c>
      <c r="E83" s="111"/>
      <c r="F83" s="111"/>
      <c r="G83" s="111"/>
      <c r="H83" s="111"/>
      <c r="I83" s="111"/>
      <c r="J83" s="112">
        <f>J705</f>
        <v>0</v>
      </c>
      <c r="L83" s="109"/>
    </row>
    <row r="84" spans="2:12" s="9" customFormat="1" ht="19.95" customHeight="1">
      <c r="B84" s="109"/>
      <c r="D84" s="110" t="s">
        <v>157</v>
      </c>
      <c r="E84" s="111"/>
      <c r="F84" s="111"/>
      <c r="G84" s="111"/>
      <c r="H84" s="111"/>
      <c r="I84" s="111"/>
      <c r="J84" s="112">
        <f>J746</f>
        <v>0</v>
      </c>
      <c r="L84" s="109"/>
    </row>
    <row r="85" spans="2:12" s="8" customFormat="1" ht="24.9" customHeight="1">
      <c r="B85" s="105"/>
      <c r="D85" s="106" t="s">
        <v>158</v>
      </c>
      <c r="E85" s="107"/>
      <c r="F85" s="107"/>
      <c r="G85" s="107"/>
      <c r="H85" s="107"/>
      <c r="I85" s="107"/>
      <c r="J85" s="108">
        <f>J753</f>
        <v>0</v>
      </c>
      <c r="L85" s="105"/>
    </row>
    <row r="86" spans="2:12" s="9" customFormat="1" ht="19.95" customHeight="1">
      <c r="B86" s="109"/>
      <c r="D86" s="110" t="s">
        <v>159</v>
      </c>
      <c r="E86" s="111"/>
      <c r="F86" s="111"/>
      <c r="G86" s="111"/>
      <c r="H86" s="111"/>
      <c r="I86" s="111"/>
      <c r="J86" s="112">
        <f>J754</f>
        <v>0</v>
      </c>
      <c r="L86" s="109"/>
    </row>
    <row r="87" spans="2:12" s="9" customFormat="1" ht="19.95" customHeight="1">
      <c r="B87" s="109"/>
      <c r="D87" s="110" t="s">
        <v>160</v>
      </c>
      <c r="E87" s="111"/>
      <c r="F87" s="111"/>
      <c r="G87" s="111"/>
      <c r="H87" s="111"/>
      <c r="I87" s="111"/>
      <c r="J87" s="112">
        <f>J757</f>
        <v>0</v>
      </c>
      <c r="L87" s="109"/>
    </row>
    <row r="88" spans="2:12" s="9" customFormat="1" ht="19.95" customHeight="1">
      <c r="B88" s="109"/>
      <c r="D88" s="110" t="s">
        <v>161</v>
      </c>
      <c r="E88" s="111"/>
      <c r="F88" s="111"/>
      <c r="G88" s="111"/>
      <c r="H88" s="111"/>
      <c r="I88" s="111"/>
      <c r="J88" s="112">
        <f>J760</f>
        <v>0</v>
      </c>
      <c r="L88" s="109"/>
    </row>
    <row r="89" spans="2:12" s="1" customFormat="1" ht="21.75" customHeight="1">
      <c r="B89" s="33"/>
      <c r="L89" s="33"/>
    </row>
    <row r="90" spans="2:12" s="1" customFormat="1" ht="6.9" customHeight="1">
      <c r="B90" s="42"/>
      <c r="C90" s="43"/>
      <c r="D90" s="43"/>
      <c r="E90" s="43"/>
      <c r="F90" s="43"/>
      <c r="G90" s="43"/>
      <c r="H90" s="43"/>
      <c r="I90" s="43"/>
      <c r="J90" s="43"/>
      <c r="K90" s="43"/>
      <c r="L90" s="33"/>
    </row>
    <row r="94" spans="2:12" s="1" customFormat="1" ht="6.9" customHeight="1">
      <c r="B94" s="44"/>
      <c r="C94" s="45"/>
      <c r="D94" s="45"/>
      <c r="E94" s="45"/>
      <c r="F94" s="45"/>
      <c r="G94" s="45"/>
      <c r="H94" s="45"/>
      <c r="I94" s="45"/>
      <c r="J94" s="45"/>
      <c r="K94" s="45"/>
      <c r="L94" s="33"/>
    </row>
    <row r="95" spans="2:12" s="1" customFormat="1" ht="24.9" customHeight="1">
      <c r="B95" s="33"/>
      <c r="C95" s="22" t="s">
        <v>162</v>
      </c>
      <c r="L95" s="33"/>
    </row>
    <row r="96" spans="2:12" s="1" customFormat="1" ht="6.9" customHeight="1">
      <c r="B96" s="33"/>
      <c r="L96" s="33"/>
    </row>
    <row r="97" spans="2:63" s="1" customFormat="1" ht="12" customHeight="1">
      <c r="B97" s="33"/>
      <c r="C97" s="28" t="s">
        <v>16</v>
      </c>
      <c r="L97" s="33"/>
    </row>
    <row r="98" spans="2:63" s="1" customFormat="1" ht="16.5" customHeight="1">
      <c r="B98" s="33"/>
      <c r="E98" s="339" t="str">
        <f>E7</f>
        <v>MŠ Záchlumí - přístavba pavilonu</v>
      </c>
      <c r="F98" s="340"/>
      <c r="G98" s="340"/>
      <c r="H98" s="340"/>
      <c r="L98" s="33"/>
    </row>
    <row r="99" spans="2:63" ht="12" customHeight="1">
      <c r="B99" s="21"/>
      <c r="C99" s="28" t="s">
        <v>129</v>
      </c>
      <c r="L99" s="21"/>
    </row>
    <row r="100" spans="2:63" s="1" customFormat="1" ht="16.5" customHeight="1">
      <c r="B100" s="33"/>
      <c r="E100" s="339" t="s">
        <v>130</v>
      </c>
      <c r="F100" s="341"/>
      <c r="G100" s="341"/>
      <c r="H100" s="341"/>
      <c r="L100" s="33"/>
    </row>
    <row r="101" spans="2:63" s="1" customFormat="1" ht="12" customHeight="1">
      <c r="B101" s="33"/>
      <c r="C101" s="28" t="s">
        <v>131</v>
      </c>
      <c r="L101" s="33"/>
    </row>
    <row r="102" spans="2:63" s="1" customFormat="1" ht="16.5" customHeight="1">
      <c r="B102" s="33"/>
      <c r="E102" s="303" t="str">
        <f>E11</f>
        <v>01 - Architektonicko stavební řešení</v>
      </c>
      <c r="F102" s="341"/>
      <c r="G102" s="341"/>
      <c r="H102" s="341"/>
      <c r="L102" s="33"/>
    </row>
    <row r="103" spans="2:63" s="1" customFormat="1" ht="6.9" customHeight="1">
      <c r="B103" s="33"/>
      <c r="L103" s="33"/>
    </row>
    <row r="104" spans="2:63" s="1" customFormat="1" ht="12" customHeight="1">
      <c r="B104" s="33"/>
      <c r="C104" s="28" t="s">
        <v>21</v>
      </c>
      <c r="F104" s="26" t="str">
        <f>F14</f>
        <v xml:space="preserve"> </v>
      </c>
      <c r="I104" s="28" t="s">
        <v>23</v>
      </c>
      <c r="J104" s="50" t="str">
        <f>IF(J14="","",J14)</f>
        <v>23. 4. 2024</v>
      </c>
      <c r="L104" s="33"/>
    </row>
    <row r="105" spans="2:63" s="1" customFormat="1" ht="6.9" customHeight="1">
      <c r="B105" s="33"/>
      <c r="L105" s="33"/>
    </row>
    <row r="106" spans="2:63" s="1" customFormat="1" ht="15.15" customHeight="1">
      <c r="B106" s="33"/>
      <c r="C106" s="28" t="s">
        <v>25</v>
      </c>
      <c r="F106" s="26" t="str">
        <f>E17</f>
        <v>Obec Záchlumí</v>
      </c>
      <c r="I106" s="28" t="s">
        <v>31</v>
      </c>
      <c r="J106" s="31" t="str">
        <f>E23</f>
        <v>Ing. Miloš Valíček</v>
      </c>
      <c r="L106" s="33"/>
    </row>
    <row r="107" spans="2:63" s="1" customFormat="1" ht="15.15" customHeight="1">
      <c r="B107" s="33"/>
      <c r="C107" s="28" t="s">
        <v>29</v>
      </c>
      <c r="F107" s="26" t="str">
        <f>IF(E20="","",E20)</f>
        <v>Vyplň údaj</v>
      </c>
      <c r="I107" s="28" t="s">
        <v>35</v>
      </c>
      <c r="J107" s="31" t="str">
        <f>E26</f>
        <v xml:space="preserve">Veronika Šoulová </v>
      </c>
      <c r="L107" s="33"/>
    </row>
    <row r="108" spans="2:63" s="1" customFormat="1" ht="10.35" customHeight="1">
      <c r="B108" s="33"/>
      <c r="L108" s="33"/>
    </row>
    <row r="109" spans="2:63" s="10" customFormat="1" ht="29.25" customHeight="1">
      <c r="B109" s="113"/>
      <c r="C109" s="114" t="s">
        <v>163</v>
      </c>
      <c r="D109" s="115" t="s">
        <v>59</v>
      </c>
      <c r="E109" s="115" t="s">
        <v>55</v>
      </c>
      <c r="F109" s="115" t="s">
        <v>56</v>
      </c>
      <c r="G109" s="115" t="s">
        <v>164</v>
      </c>
      <c r="H109" s="115" t="s">
        <v>165</v>
      </c>
      <c r="I109" s="115" t="s">
        <v>166</v>
      </c>
      <c r="J109" s="115" t="s">
        <v>135</v>
      </c>
      <c r="K109" s="116" t="s">
        <v>167</v>
      </c>
      <c r="L109" s="113"/>
      <c r="M109" s="57" t="s">
        <v>19</v>
      </c>
      <c r="N109" s="58" t="s">
        <v>44</v>
      </c>
      <c r="O109" s="58" t="s">
        <v>168</v>
      </c>
      <c r="P109" s="58" t="s">
        <v>169</v>
      </c>
      <c r="Q109" s="58" t="s">
        <v>170</v>
      </c>
      <c r="R109" s="58" t="s">
        <v>171</v>
      </c>
      <c r="S109" s="58" t="s">
        <v>172</v>
      </c>
      <c r="T109" s="59" t="s">
        <v>173</v>
      </c>
    </row>
    <row r="110" spans="2:63" s="1" customFormat="1" ht="22.8" customHeight="1">
      <c r="B110" s="33"/>
      <c r="C110" s="62" t="s">
        <v>174</v>
      </c>
      <c r="J110" s="117">
        <f>BK110</f>
        <v>0</v>
      </c>
      <c r="L110" s="33"/>
      <c r="M110" s="60"/>
      <c r="N110" s="51"/>
      <c r="O110" s="51"/>
      <c r="P110" s="118">
        <f>P111+P262+P753</f>
        <v>0</v>
      </c>
      <c r="Q110" s="51"/>
      <c r="R110" s="118">
        <f>R111+R262+R753</f>
        <v>287.17066213999999</v>
      </c>
      <c r="S110" s="51"/>
      <c r="T110" s="119">
        <f>T111+T262+T753</f>
        <v>0</v>
      </c>
      <c r="AT110" s="18" t="s">
        <v>73</v>
      </c>
      <c r="AU110" s="18" t="s">
        <v>136</v>
      </c>
      <c r="BK110" s="120">
        <f>BK111+BK262+BK753</f>
        <v>0</v>
      </c>
    </row>
    <row r="111" spans="2:63" s="11" customFormat="1" ht="25.95" customHeight="1">
      <c r="B111" s="121"/>
      <c r="D111" s="122" t="s">
        <v>73</v>
      </c>
      <c r="E111" s="123" t="s">
        <v>175</v>
      </c>
      <c r="F111" s="123" t="s">
        <v>176</v>
      </c>
      <c r="I111" s="124"/>
      <c r="J111" s="125">
        <f>BK111</f>
        <v>0</v>
      </c>
      <c r="L111" s="121"/>
      <c r="M111" s="126"/>
      <c r="P111" s="127">
        <f>P112+P141+P180+P233+P259</f>
        <v>0</v>
      </c>
      <c r="R111" s="127">
        <f>R112+R141+R180+R233+R259</f>
        <v>236.01289992999997</v>
      </c>
      <c r="T111" s="128">
        <f>T112+T141+T180+T233+T259</f>
        <v>0</v>
      </c>
      <c r="AR111" s="122" t="s">
        <v>81</v>
      </c>
      <c r="AT111" s="129" t="s">
        <v>73</v>
      </c>
      <c r="AU111" s="129" t="s">
        <v>74</v>
      </c>
      <c r="AY111" s="122" t="s">
        <v>177</v>
      </c>
      <c r="BK111" s="130">
        <f>BK112+BK141+BK180+BK233+BK259</f>
        <v>0</v>
      </c>
    </row>
    <row r="112" spans="2:63" s="11" customFormat="1" ht="22.8" customHeight="1">
      <c r="B112" s="121"/>
      <c r="D112" s="122" t="s">
        <v>73</v>
      </c>
      <c r="E112" s="131" t="s">
        <v>81</v>
      </c>
      <c r="F112" s="131" t="s">
        <v>178</v>
      </c>
      <c r="I112" s="124"/>
      <c r="J112" s="132">
        <f>BK112</f>
        <v>0</v>
      </c>
      <c r="L112" s="121"/>
      <c r="M112" s="126"/>
      <c r="P112" s="127">
        <f>SUM(P113:P140)</f>
        <v>0</v>
      </c>
      <c r="R112" s="127">
        <f>SUM(R113:R140)</f>
        <v>0</v>
      </c>
      <c r="T112" s="128">
        <f>SUM(T113:T140)</f>
        <v>0</v>
      </c>
      <c r="AR112" s="122" t="s">
        <v>81</v>
      </c>
      <c r="AT112" s="129" t="s">
        <v>73</v>
      </c>
      <c r="AU112" s="129" t="s">
        <v>81</v>
      </c>
      <c r="AY112" s="122" t="s">
        <v>177</v>
      </c>
      <c r="BK112" s="130">
        <f>SUM(BK113:BK140)</f>
        <v>0</v>
      </c>
    </row>
    <row r="113" spans="2:65" s="1" customFormat="1" ht="16.5" customHeight="1">
      <c r="B113" s="33"/>
      <c r="C113" s="133" t="s">
        <v>81</v>
      </c>
      <c r="D113" s="133" t="s">
        <v>179</v>
      </c>
      <c r="E113" s="134" t="s">
        <v>180</v>
      </c>
      <c r="F113" s="135" t="s">
        <v>181</v>
      </c>
      <c r="G113" s="136" t="s">
        <v>119</v>
      </c>
      <c r="H113" s="137">
        <v>330</v>
      </c>
      <c r="I113" s="138"/>
      <c r="J113" s="139">
        <f>ROUND(I113*H113,2)</f>
        <v>0</v>
      </c>
      <c r="K113" s="135" t="s">
        <v>182</v>
      </c>
      <c r="L113" s="33"/>
      <c r="M113" s="140" t="s">
        <v>19</v>
      </c>
      <c r="N113" s="141" t="s">
        <v>45</v>
      </c>
      <c r="P113" s="142">
        <f>O113*H113</f>
        <v>0</v>
      </c>
      <c r="Q113" s="142">
        <v>0</v>
      </c>
      <c r="R113" s="142">
        <f>Q113*H113</f>
        <v>0</v>
      </c>
      <c r="S113" s="142">
        <v>0</v>
      </c>
      <c r="T113" s="143">
        <f>S113*H113</f>
        <v>0</v>
      </c>
      <c r="AR113" s="144" t="s">
        <v>183</v>
      </c>
      <c r="AT113" s="144" t="s">
        <v>179</v>
      </c>
      <c r="AU113" s="144" t="s">
        <v>83</v>
      </c>
      <c r="AY113" s="18" t="s">
        <v>177</v>
      </c>
      <c r="BE113" s="145">
        <f>IF(N113="základní",J113,0)</f>
        <v>0</v>
      </c>
      <c r="BF113" s="145">
        <f>IF(N113="snížená",J113,0)</f>
        <v>0</v>
      </c>
      <c r="BG113" s="145">
        <f>IF(N113="zákl. přenesená",J113,0)</f>
        <v>0</v>
      </c>
      <c r="BH113" s="145">
        <f>IF(N113="sníž. přenesená",J113,0)</f>
        <v>0</v>
      </c>
      <c r="BI113" s="145">
        <f>IF(N113="nulová",J113,0)</f>
        <v>0</v>
      </c>
      <c r="BJ113" s="18" t="s">
        <v>81</v>
      </c>
      <c r="BK113" s="145">
        <f>ROUND(I113*H113,2)</f>
        <v>0</v>
      </c>
      <c r="BL113" s="18" t="s">
        <v>183</v>
      </c>
      <c r="BM113" s="144" t="s">
        <v>184</v>
      </c>
    </row>
    <row r="114" spans="2:65" s="1" customFormat="1" ht="10.199999999999999">
      <c r="B114" s="33"/>
      <c r="D114" s="146" t="s">
        <v>185</v>
      </c>
      <c r="F114" s="147" t="s">
        <v>186</v>
      </c>
      <c r="I114" s="148"/>
      <c r="L114" s="33"/>
      <c r="M114" s="149"/>
      <c r="T114" s="54"/>
      <c r="AT114" s="18" t="s">
        <v>185</v>
      </c>
      <c r="AU114" s="18" t="s">
        <v>83</v>
      </c>
    </row>
    <row r="115" spans="2:65" s="12" customFormat="1" ht="10.199999999999999">
      <c r="B115" s="150"/>
      <c r="D115" s="151" t="s">
        <v>187</v>
      </c>
      <c r="E115" s="152" t="s">
        <v>19</v>
      </c>
      <c r="F115" s="153" t="s">
        <v>188</v>
      </c>
      <c r="H115" s="152" t="s">
        <v>19</v>
      </c>
      <c r="I115" s="154"/>
      <c r="L115" s="150"/>
      <c r="M115" s="155"/>
      <c r="T115" s="156"/>
      <c r="AT115" s="152" t="s">
        <v>187</v>
      </c>
      <c r="AU115" s="152" t="s">
        <v>83</v>
      </c>
      <c r="AV115" s="12" t="s">
        <v>81</v>
      </c>
      <c r="AW115" s="12" t="s">
        <v>34</v>
      </c>
      <c r="AX115" s="12" t="s">
        <v>74</v>
      </c>
      <c r="AY115" s="152" t="s">
        <v>177</v>
      </c>
    </row>
    <row r="116" spans="2:65" s="13" customFormat="1" ht="10.199999999999999">
      <c r="B116" s="157"/>
      <c r="D116" s="151" t="s">
        <v>187</v>
      </c>
      <c r="E116" s="158" t="s">
        <v>19</v>
      </c>
      <c r="F116" s="159" t="s">
        <v>189</v>
      </c>
      <c r="H116" s="160">
        <v>330</v>
      </c>
      <c r="I116" s="161"/>
      <c r="L116" s="157"/>
      <c r="M116" s="162"/>
      <c r="T116" s="163"/>
      <c r="AT116" s="158" t="s">
        <v>187</v>
      </c>
      <c r="AU116" s="158" t="s">
        <v>83</v>
      </c>
      <c r="AV116" s="13" t="s">
        <v>83</v>
      </c>
      <c r="AW116" s="13" t="s">
        <v>34</v>
      </c>
      <c r="AX116" s="13" t="s">
        <v>81</v>
      </c>
      <c r="AY116" s="158" t="s">
        <v>177</v>
      </c>
    </row>
    <row r="117" spans="2:65" s="1" customFormat="1" ht="24.15" customHeight="1">
      <c r="B117" s="33"/>
      <c r="C117" s="133" t="s">
        <v>83</v>
      </c>
      <c r="D117" s="133" t="s">
        <v>179</v>
      </c>
      <c r="E117" s="134" t="s">
        <v>190</v>
      </c>
      <c r="F117" s="135" t="s">
        <v>191</v>
      </c>
      <c r="G117" s="136" t="s">
        <v>192</v>
      </c>
      <c r="H117" s="137">
        <v>187</v>
      </c>
      <c r="I117" s="138"/>
      <c r="J117" s="139">
        <f>ROUND(I117*H117,2)</f>
        <v>0</v>
      </c>
      <c r="K117" s="135" t="s">
        <v>182</v>
      </c>
      <c r="L117" s="33"/>
      <c r="M117" s="140" t="s">
        <v>19</v>
      </c>
      <c r="N117" s="141" t="s">
        <v>45</v>
      </c>
      <c r="P117" s="142">
        <f>O117*H117</f>
        <v>0</v>
      </c>
      <c r="Q117" s="142">
        <v>0</v>
      </c>
      <c r="R117" s="142">
        <f>Q117*H117</f>
        <v>0</v>
      </c>
      <c r="S117" s="142">
        <v>0</v>
      </c>
      <c r="T117" s="143">
        <f>S117*H117</f>
        <v>0</v>
      </c>
      <c r="AR117" s="144" t="s">
        <v>183</v>
      </c>
      <c r="AT117" s="144" t="s">
        <v>179</v>
      </c>
      <c r="AU117" s="144" t="s">
        <v>83</v>
      </c>
      <c r="AY117" s="18" t="s">
        <v>177</v>
      </c>
      <c r="BE117" s="145">
        <f>IF(N117="základní",J117,0)</f>
        <v>0</v>
      </c>
      <c r="BF117" s="145">
        <f>IF(N117="snížená",J117,0)</f>
        <v>0</v>
      </c>
      <c r="BG117" s="145">
        <f>IF(N117="zákl. přenesená",J117,0)</f>
        <v>0</v>
      </c>
      <c r="BH117" s="145">
        <f>IF(N117="sníž. přenesená",J117,0)</f>
        <v>0</v>
      </c>
      <c r="BI117" s="145">
        <f>IF(N117="nulová",J117,0)</f>
        <v>0</v>
      </c>
      <c r="BJ117" s="18" t="s">
        <v>81</v>
      </c>
      <c r="BK117" s="145">
        <f>ROUND(I117*H117,2)</f>
        <v>0</v>
      </c>
      <c r="BL117" s="18" t="s">
        <v>183</v>
      </c>
      <c r="BM117" s="144" t="s">
        <v>193</v>
      </c>
    </row>
    <row r="118" spans="2:65" s="1" customFormat="1" ht="10.199999999999999">
      <c r="B118" s="33"/>
      <c r="D118" s="146" t="s">
        <v>185</v>
      </c>
      <c r="F118" s="147" t="s">
        <v>194</v>
      </c>
      <c r="I118" s="148"/>
      <c r="L118" s="33"/>
      <c r="M118" s="149"/>
      <c r="T118" s="54"/>
      <c r="AT118" s="18" t="s">
        <v>185</v>
      </c>
      <c r="AU118" s="18" t="s">
        <v>83</v>
      </c>
    </row>
    <row r="119" spans="2:65" s="13" customFormat="1" ht="10.199999999999999">
      <c r="B119" s="157"/>
      <c r="D119" s="151" t="s">
        <v>187</v>
      </c>
      <c r="E119" s="158" t="s">
        <v>19</v>
      </c>
      <c r="F119" s="159" t="s">
        <v>195</v>
      </c>
      <c r="H119" s="160">
        <v>187</v>
      </c>
      <c r="I119" s="161"/>
      <c r="L119" s="157"/>
      <c r="M119" s="162"/>
      <c r="T119" s="163"/>
      <c r="AT119" s="158" t="s">
        <v>187</v>
      </c>
      <c r="AU119" s="158" t="s">
        <v>83</v>
      </c>
      <c r="AV119" s="13" t="s">
        <v>83</v>
      </c>
      <c r="AW119" s="13" t="s">
        <v>34</v>
      </c>
      <c r="AX119" s="13" t="s">
        <v>81</v>
      </c>
      <c r="AY119" s="158" t="s">
        <v>177</v>
      </c>
    </row>
    <row r="120" spans="2:65" s="1" customFormat="1" ht="16.5" customHeight="1">
      <c r="B120" s="33"/>
      <c r="C120" s="133" t="s">
        <v>121</v>
      </c>
      <c r="D120" s="133" t="s">
        <v>179</v>
      </c>
      <c r="E120" s="134" t="s">
        <v>196</v>
      </c>
      <c r="F120" s="135" t="s">
        <v>197</v>
      </c>
      <c r="G120" s="136" t="s">
        <v>198</v>
      </c>
      <c r="H120" s="137">
        <v>1</v>
      </c>
      <c r="I120" s="138"/>
      <c r="J120" s="139">
        <f>ROUND(I120*H120,2)</f>
        <v>0</v>
      </c>
      <c r="K120" s="135" t="s">
        <v>199</v>
      </c>
      <c r="L120" s="33"/>
      <c r="M120" s="140" t="s">
        <v>19</v>
      </c>
      <c r="N120" s="141" t="s">
        <v>45</v>
      </c>
      <c r="P120" s="142">
        <f>O120*H120</f>
        <v>0</v>
      </c>
      <c r="Q120" s="142">
        <v>0</v>
      </c>
      <c r="R120" s="142">
        <f>Q120*H120</f>
        <v>0</v>
      </c>
      <c r="S120" s="142">
        <v>0</v>
      </c>
      <c r="T120" s="143">
        <f>S120*H120</f>
        <v>0</v>
      </c>
      <c r="AR120" s="144" t="s">
        <v>183</v>
      </c>
      <c r="AT120" s="144" t="s">
        <v>179</v>
      </c>
      <c r="AU120" s="144" t="s">
        <v>83</v>
      </c>
      <c r="AY120" s="18" t="s">
        <v>177</v>
      </c>
      <c r="BE120" s="145">
        <f>IF(N120="základní",J120,0)</f>
        <v>0</v>
      </c>
      <c r="BF120" s="145">
        <f>IF(N120="snížená",J120,0)</f>
        <v>0</v>
      </c>
      <c r="BG120" s="145">
        <f>IF(N120="zákl. přenesená",J120,0)</f>
        <v>0</v>
      </c>
      <c r="BH120" s="145">
        <f>IF(N120="sníž. přenesená",J120,0)</f>
        <v>0</v>
      </c>
      <c r="BI120" s="145">
        <f>IF(N120="nulová",J120,0)</f>
        <v>0</v>
      </c>
      <c r="BJ120" s="18" t="s">
        <v>81</v>
      </c>
      <c r="BK120" s="145">
        <f>ROUND(I120*H120,2)</f>
        <v>0</v>
      </c>
      <c r="BL120" s="18" t="s">
        <v>183</v>
      </c>
      <c r="BM120" s="144" t="s">
        <v>200</v>
      </c>
    </row>
    <row r="121" spans="2:65" s="1" customFormat="1" ht="24.15" customHeight="1">
      <c r="B121" s="33"/>
      <c r="C121" s="133" t="s">
        <v>183</v>
      </c>
      <c r="D121" s="133" t="s">
        <v>179</v>
      </c>
      <c r="E121" s="134" t="s">
        <v>201</v>
      </c>
      <c r="F121" s="135" t="s">
        <v>202</v>
      </c>
      <c r="G121" s="136" t="s">
        <v>192</v>
      </c>
      <c r="H121" s="137">
        <v>22.347999999999999</v>
      </c>
      <c r="I121" s="138"/>
      <c r="J121" s="139">
        <f>ROUND(I121*H121,2)</f>
        <v>0</v>
      </c>
      <c r="K121" s="135" t="s">
        <v>182</v>
      </c>
      <c r="L121" s="33"/>
      <c r="M121" s="140" t="s">
        <v>19</v>
      </c>
      <c r="N121" s="141" t="s">
        <v>45</v>
      </c>
      <c r="P121" s="142">
        <f>O121*H121</f>
        <v>0</v>
      </c>
      <c r="Q121" s="142">
        <v>0</v>
      </c>
      <c r="R121" s="142">
        <f>Q121*H121</f>
        <v>0</v>
      </c>
      <c r="S121" s="142">
        <v>0</v>
      </c>
      <c r="T121" s="143">
        <f>S121*H121</f>
        <v>0</v>
      </c>
      <c r="AR121" s="144" t="s">
        <v>183</v>
      </c>
      <c r="AT121" s="144" t="s">
        <v>179</v>
      </c>
      <c r="AU121" s="144" t="s">
        <v>83</v>
      </c>
      <c r="AY121" s="18" t="s">
        <v>177</v>
      </c>
      <c r="BE121" s="145">
        <f>IF(N121="základní",J121,0)</f>
        <v>0</v>
      </c>
      <c r="BF121" s="145">
        <f>IF(N121="snížená",J121,0)</f>
        <v>0</v>
      </c>
      <c r="BG121" s="145">
        <f>IF(N121="zákl. přenesená",J121,0)</f>
        <v>0</v>
      </c>
      <c r="BH121" s="145">
        <f>IF(N121="sníž. přenesená",J121,0)</f>
        <v>0</v>
      </c>
      <c r="BI121" s="145">
        <f>IF(N121="nulová",J121,0)</f>
        <v>0</v>
      </c>
      <c r="BJ121" s="18" t="s">
        <v>81</v>
      </c>
      <c r="BK121" s="145">
        <f>ROUND(I121*H121,2)</f>
        <v>0</v>
      </c>
      <c r="BL121" s="18" t="s">
        <v>183</v>
      </c>
      <c r="BM121" s="144" t="s">
        <v>203</v>
      </c>
    </row>
    <row r="122" spans="2:65" s="1" customFormat="1" ht="10.199999999999999">
      <c r="B122" s="33"/>
      <c r="D122" s="146" t="s">
        <v>185</v>
      </c>
      <c r="F122" s="147" t="s">
        <v>204</v>
      </c>
      <c r="I122" s="148"/>
      <c r="L122" s="33"/>
      <c r="M122" s="149"/>
      <c r="T122" s="54"/>
      <c r="AT122" s="18" t="s">
        <v>185</v>
      </c>
      <c r="AU122" s="18" t="s">
        <v>83</v>
      </c>
    </row>
    <row r="123" spans="2:65" s="13" customFormat="1" ht="10.199999999999999">
      <c r="B123" s="157"/>
      <c r="D123" s="151" t="s">
        <v>187</v>
      </c>
      <c r="E123" s="158" t="s">
        <v>19</v>
      </c>
      <c r="F123" s="159" t="s">
        <v>205</v>
      </c>
      <c r="H123" s="160">
        <v>22.347999999999999</v>
      </c>
      <c r="I123" s="161"/>
      <c r="L123" s="157"/>
      <c r="M123" s="162"/>
      <c r="T123" s="163"/>
      <c r="AT123" s="158" t="s">
        <v>187</v>
      </c>
      <c r="AU123" s="158" t="s">
        <v>83</v>
      </c>
      <c r="AV123" s="13" t="s">
        <v>83</v>
      </c>
      <c r="AW123" s="13" t="s">
        <v>34</v>
      </c>
      <c r="AX123" s="13" t="s">
        <v>81</v>
      </c>
      <c r="AY123" s="158" t="s">
        <v>177</v>
      </c>
    </row>
    <row r="124" spans="2:65" s="1" customFormat="1" ht="37.799999999999997" customHeight="1">
      <c r="B124" s="33"/>
      <c r="C124" s="133" t="s">
        <v>206</v>
      </c>
      <c r="D124" s="133" t="s">
        <v>179</v>
      </c>
      <c r="E124" s="134" t="s">
        <v>207</v>
      </c>
      <c r="F124" s="135" t="s">
        <v>208</v>
      </c>
      <c r="G124" s="136" t="s">
        <v>192</v>
      </c>
      <c r="H124" s="137">
        <v>199.34800000000001</v>
      </c>
      <c r="I124" s="138"/>
      <c r="J124" s="139">
        <f>ROUND(I124*H124,2)</f>
        <v>0</v>
      </c>
      <c r="K124" s="135" t="s">
        <v>182</v>
      </c>
      <c r="L124" s="33"/>
      <c r="M124" s="140" t="s">
        <v>19</v>
      </c>
      <c r="N124" s="141" t="s">
        <v>45</v>
      </c>
      <c r="P124" s="142">
        <f>O124*H124</f>
        <v>0</v>
      </c>
      <c r="Q124" s="142">
        <v>0</v>
      </c>
      <c r="R124" s="142">
        <f>Q124*H124</f>
        <v>0</v>
      </c>
      <c r="S124" s="142">
        <v>0</v>
      </c>
      <c r="T124" s="143">
        <f>S124*H124</f>
        <v>0</v>
      </c>
      <c r="AR124" s="144" t="s">
        <v>183</v>
      </c>
      <c r="AT124" s="144" t="s">
        <v>179</v>
      </c>
      <c r="AU124" s="144" t="s">
        <v>83</v>
      </c>
      <c r="AY124" s="18" t="s">
        <v>177</v>
      </c>
      <c r="BE124" s="145">
        <f>IF(N124="základní",J124,0)</f>
        <v>0</v>
      </c>
      <c r="BF124" s="145">
        <f>IF(N124="snížená",J124,0)</f>
        <v>0</v>
      </c>
      <c r="BG124" s="145">
        <f>IF(N124="zákl. přenesená",J124,0)</f>
        <v>0</v>
      </c>
      <c r="BH124" s="145">
        <f>IF(N124="sníž. přenesená",J124,0)</f>
        <v>0</v>
      </c>
      <c r="BI124" s="145">
        <f>IF(N124="nulová",J124,0)</f>
        <v>0</v>
      </c>
      <c r="BJ124" s="18" t="s">
        <v>81</v>
      </c>
      <c r="BK124" s="145">
        <f>ROUND(I124*H124,2)</f>
        <v>0</v>
      </c>
      <c r="BL124" s="18" t="s">
        <v>183</v>
      </c>
      <c r="BM124" s="144" t="s">
        <v>209</v>
      </c>
    </row>
    <row r="125" spans="2:65" s="1" customFormat="1" ht="10.199999999999999">
      <c r="B125" s="33"/>
      <c r="D125" s="146" t="s">
        <v>185</v>
      </c>
      <c r="F125" s="147" t="s">
        <v>210</v>
      </c>
      <c r="I125" s="148"/>
      <c r="L125" s="33"/>
      <c r="M125" s="149"/>
      <c r="T125" s="54"/>
      <c r="AT125" s="18" t="s">
        <v>185</v>
      </c>
      <c r="AU125" s="18" t="s">
        <v>83</v>
      </c>
    </row>
    <row r="126" spans="2:65" s="1" customFormat="1" ht="37.799999999999997" customHeight="1">
      <c r="B126" s="33"/>
      <c r="C126" s="133" t="s">
        <v>211</v>
      </c>
      <c r="D126" s="133" t="s">
        <v>179</v>
      </c>
      <c r="E126" s="134" t="s">
        <v>212</v>
      </c>
      <c r="F126" s="135" t="s">
        <v>213</v>
      </c>
      <c r="G126" s="136" t="s">
        <v>192</v>
      </c>
      <c r="H126" s="137">
        <v>199.34800000000001</v>
      </c>
      <c r="I126" s="138"/>
      <c r="J126" s="139">
        <f>ROUND(I126*H126,2)</f>
        <v>0</v>
      </c>
      <c r="K126" s="135" t="s">
        <v>182</v>
      </c>
      <c r="L126" s="33"/>
      <c r="M126" s="140" t="s">
        <v>19</v>
      </c>
      <c r="N126" s="141" t="s">
        <v>45</v>
      </c>
      <c r="P126" s="142">
        <f>O126*H126</f>
        <v>0</v>
      </c>
      <c r="Q126" s="142">
        <v>0</v>
      </c>
      <c r="R126" s="142">
        <f>Q126*H126</f>
        <v>0</v>
      </c>
      <c r="S126" s="142">
        <v>0</v>
      </c>
      <c r="T126" s="143">
        <f>S126*H126</f>
        <v>0</v>
      </c>
      <c r="AR126" s="144" t="s">
        <v>183</v>
      </c>
      <c r="AT126" s="144" t="s">
        <v>179</v>
      </c>
      <c r="AU126" s="144" t="s">
        <v>83</v>
      </c>
      <c r="AY126" s="18" t="s">
        <v>177</v>
      </c>
      <c r="BE126" s="145">
        <f>IF(N126="základní",J126,0)</f>
        <v>0</v>
      </c>
      <c r="BF126" s="145">
        <f>IF(N126="snížená",J126,0)</f>
        <v>0</v>
      </c>
      <c r="BG126" s="145">
        <f>IF(N126="zákl. přenesená",J126,0)</f>
        <v>0</v>
      </c>
      <c r="BH126" s="145">
        <f>IF(N126="sníž. přenesená",J126,0)</f>
        <v>0</v>
      </c>
      <c r="BI126" s="145">
        <f>IF(N126="nulová",J126,0)</f>
        <v>0</v>
      </c>
      <c r="BJ126" s="18" t="s">
        <v>81</v>
      </c>
      <c r="BK126" s="145">
        <f>ROUND(I126*H126,2)</f>
        <v>0</v>
      </c>
      <c r="BL126" s="18" t="s">
        <v>183</v>
      </c>
      <c r="BM126" s="144" t="s">
        <v>214</v>
      </c>
    </row>
    <row r="127" spans="2:65" s="1" customFormat="1" ht="10.199999999999999">
      <c r="B127" s="33"/>
      <c r="D127" s="146" t="s">
        <v>185</v>
      </c>
      <c r="F127" s="147" t="s">
        <v>215</v>
      </c>
      <c r="I127" s="148"/>
      <c r="L127" s="33"/>
      <c r="M127" s="149"/>
      <c r="T127" s="54"/>
      <c r="AT127" s="18" t="s">
        <v>185</v>
      </c>
      <c r="AU127" s="18" t="s">
        <v>83</v>
      </c>
    </row>
    <row r="128" spans="2:65" s="1" customFormat="1" ht="24.15" customHeight="1">
      <c r="B128" s="33"/>
      <c r="C128" s="133" t="s">
        <v>216</v>
      </c>
      <c r="D128" s="133" t="s">
        <v>179</v>
      </c>
      <c r="E128" s="134" t="s">
        <v>217</v>
      </c>
      <c r="F128" s="135" t="s">
        <v>218</v>
      </c>
      <c r="G128" s="136" t="s">
        <v>192</v>
      </c>
      <c r="H128" s="137">
        <v>199.34800000000001</v>
      </c>
      <c r="I128" s="138"/>
      <c r="J128" s="139">
        <f>ROUND(I128*H128,2)</f>
        <v>0</v>
      </c>
      <c r="K128" s="135" t="s">
        <v>182</v>
      </c>
      <c r="L128" s="33"/>
      <c r="M128" s="140" t="s">
        <v>19</v>
      </c>
      <c r="N128" s="141" t="s">
        <v>45</v>
      </c>
      <c r="P128" s="142">
        <f>O128*H128</f>
        <v>0</v>
      </c>
      <c r="Q128" s="142">
        <v>0</v>
      </c>
      <c r="R128" s="142">
        <f>Q128*H128</f>
        <v>0</v>
      </c>
      <c r="S128" s="142">
        <v>0</v>
      </c>
      <c r="T128" s="143">
        <f>S128*H128</f>
        <v>0</v>
      </c>
      <c r="AR128" s="144" t="s">
        <v>183</v>
      </c>
      <c r="AT128" s="144" t="s">
        <v>179</v>
      </c>
      <c r="AU128" s="144" t="s">
        <v>83</v>
      </c>
      <c r="AY128" s="18" t="s">
        <v>177</v>
      </c>
      <c r="BE128" s="145">
        <f>IF(N128="základní",J128,0)</f>
        <v>0</v>
      </c>
      <c r="BF128" s="145">
        <f>IF(N128="snížená",J128,0)</f>
        <v>0</v>
      </c>
      <c r="BG128" s="145">
        <f>IF(N128="zákl. přenesená",J128,0)</f>
        <v>0</v>
      </c>
      <c r="BH128" s="145">
        <f>IF(N128="sníž. přenesená",J128,0)</f>
        <v>0</v>
      </c>
      <c r="BI128" s="145">
        <f>IF(N128="nulová",J128,0)</f>
        <v>0</v>
      </c>
      <c r="BJ128" s="18" t="s">
        <v>81</v>
      </c>
      <c r="BK128" s="145">
        <f>ROUND(I128*H128,2)</f>
        <v>0</v>
      </c>
      <c r="BL128" s="18" t="s">
        <v>183</v>
      </c>
      <c r="BM128" s="144" t="s">
        <v>219</v>
      </c>
    </row>
    <row r="129" spans="2:65" s="1" customFormat="1" ht="10.199999999999999">
      <c r="B129" s="33"/>
      <c r="D129" s="146" t="s">
        <v>185</v>
      </c>
      <c r="F129" s="147" t="s">
        <v>220</v>
      </c>
      <c r="I129" s="148"/>
      <c r="L129" s="33"/>
      <c r="M129" s="149"/>
      <c r="T129" s="54"/>
      <c r="AT129" s="18" t="s">
        <v>185</v>
      </c>
      <c r="AU129" s="18" t="s">
        <v>83</v>
      </c>
    </row>
    <row r="130" spans="2:65" s="13" customFormat="1" ht="10.199999999999999">
      <c r="B130" s="157"/>
      <c r="D130" s="151" t="s">
        <v>187</v>
      </c>
      <c r="E130" s="158" t="s">
        <v>19</v>
      </c>
      <c r="F130" s="159" t="s">
        <v>221</v>
      </c>
      <c r="H130" s="160">
        <v>187</v>
      </c>
      <c r="I130" s="161"/>
      <c r="L130" s="157"/>
      <c r="M130" s="162"/>
      <c r="T130" s="163"/>
      <c r="AT130" s="158" t="s">
        <v>187</v>
      </c>
      <c r="AU130" s="158" t="s">
        <v>83</v>
      </c>
      <c r="AV130" s="13" t="s">
        <v>83</v>
      </c>
      <c r="AW130" s="13" t="s">
        <v>34</v>
      </c>
      <c r="AX130" s="13" t="s">
        <v>74</v>
      </c>
      <c r="AY130" s="158" t="s">
        <v>177</v>
      </c>
    </row>
    <row r="131" spans="2:65" s="13" customFormat="1" ht="10.199999999999999">
      <c r="B131" s="157"/>
      <c r="D131" s="151" t="s">
        <v>187</v>
      </c>
      <c r="E131" s="158" t="s">
        <v>19</v>
      </c>
      <c r="F131" s="159" t="s">
        <v>222</v>
      </c>
      <c r="H131" s="160">
        <v>22.347999999999999</v>
      </c>
      <c r="I131" s="161"/>
      <c r="L131" s="157"/>
      <c r="M131" s="162"/>
      <c r="T131" s="163"/>
      <c r="AT131" s="158" t="s">
        <v>187</v>
      </c>
      <c r="AU131" s="158" t="s">
        <v>83</v>
      </c>
      <c r="AV131" s="13" t="s">
        <v>83</v>
      </c>
      <c r="AW131" s="13" t="s">
        <v>34</v>
      </c>
      <c r="AX131" s="13" t="s">
        <v>74</v>
      </c>
      <c r="AY131" s="158" t="s">
        <v>177</v>
      </c>
    </row>
    <row r="132" spans="2:65" s="13" customFormat="1" ht="10.199999999999999">
      <c r="B132" s="157"/>
      <c r="D132" s="151" t="s">
        <v>187</v>
      </c>
      <c r="E132" s="158" t="s">
        <v>19</v>
      </c>
      <c r="F132" s="159" t="s">
        <v>223</v>
      </c>
      <c r="H132" s="160">
        <v>-10</v>
      </c>
      <c r="I132" s="161"/>
      <c r="L132" s="157"/>
      <c r="M132" s="162"/>
      <c r="T132" s="163"/>
      <c r="AT132" s="158" t="s">
        <v>187</v>
      </c>
      <c r="AU132" s="158" t="s">
        <v>83</v>
      </c>
      <c r="AV132" s="13" t="s">
        <v>83</v>
      </c>
      <c r="AW132" s="13" t="s">
        <v>34</v>
      </c>
      <c r="AX132" s="13" t="s">
        <v>74</v>
      </c>
      <c r="AY132" s="158" t="s">
        <v>177</v>
      </c>
    </row>
    <row r="133" spans="2:65" s="14" customFormat="1" ht="10.199999999999999">
      <c r="B133" s="164"/>
      <c r="D133" s="151" t="s">
        <v>187</v>
      </c>
      <c r="E133" s="165" t="s">
        <v>19</v>
      </c>
      <c r="F133" s="166" t="s">
        <v>224</v>
      </c>
      <c r="H133" s="167">
        <v>199.34800000000001</v>
      </c>
      <c r="I133" s="168"/>
      <c r="L133" s="164"/>
      <c r="M133" s="169"/>
      <c r="T133" s="170"/>
      <c r="AT133" s="165" t="s">
        <v>187</v>
      </c>
      <c r="AU133" s="165" t="s">
        <v>83</v>
      </c>
      <c r="AV133" s="14" t="s">
        <v>183</v>
      </c>
      <c r="AW133" s="14" t="s">
        <v>34</v>
      </c>
      <c r="AX133" s="14" t="s">
        <v>81</v>
      </c>
      <c r="AY133" s="165" t="s">
        <v>177</v>
      </c>
    </row>
    <row r="134" spans="2:65" s="1" customFormat="1" ht="24.15" customHeight="1">
      <c r="B134" s="33"/>
      <c r="C134" s="133" t="s">
        <v>225</v>
      </c>
      <c r="D134" s="133" t="s">
        <v>179</v>
      </c>
      <c r="E134" s="134" t="s">
        <v>226</v>
      </c>
      <c r="F134" s="135" t="s">
        <v>227</v>
      </c>
      <c r="G134" s="136" t="s">
        <v>228</v>
      </c>
      <c r="H134" s="137">
        <v>398.69600000000003</v>
      </c>
      <c r="I134" s="138"/>
      <c r="J134" s="139">
        <f>ROUND(I134*H134,2)</f>
        <v>0</v>
      </c>
      <c r="K134" s="135" t="s">
        <v>182</v>
      </c>
      <c r="L134" s="33"/>
      <c r="M134" s="140" t="s">
        <v>19</v>
      </c>
      <c r="N134" s="141" t="s">
        <v>45</v>
      </c>
      <c r="P134" s="142">
        <f>O134*H134</f>
        <v>0</v>
      </c>
      <c r="Q134" s="142">
        <v>0</v>
      </c>
      <c r="R134" s="142">
        <f>Q134*H134</f>
        <v>0</v>
      </c>
      <c r="S134" s="142">
        <v>0</v>
      </c>
      <c r="T134" s="143">
        <f>S134*H134</f>
        <v>0</v>
      </c>
      <c r="AR134" s="144" t="s">
        <v>183</v>
      </c>
      <c r="AT134" s="144" t="s">
        <v>179</v>
      </c>
      <c r="AU134" s="144" t="s">
        <v>83</v>
      </c>
      <c r="AY134" s="18" t="s">
        <v>177</v>
      </c>
      <c r="BE134" s="145">
        <f>IF(N134="základní",J134,0)</f>
        <v>0</v>
      </c>
      <c r="BF134" s="145">
        <f>IF(N134="snížená",J134,0)</f>
        <v>0</v>
      </c>
      <c r="BG134" s="145">
        <f>IF(N134="zákl. přenesená",J134,0)</f>
        <v>0</v>
      </c>
      <c r="BH134" s="145">
        <f>IF(N134="sníž. přenesená",J134,0)</f>
        <v>0</v>
      </c>
      <c r="BI134" s="145">
        <f>IF(N134="nulová",J134,0)</f>
        <v>0</v>
      </c>
      <c r="BJ134" s="18" t="s">
        <v>81</v>
      </c>
      <c r="BK134" s="145">
        <f>ROUND(I134*H134,2)</f>
        <v>0</v>
      </c>
      <c r="BL134" s="18" t="s">
        <v>183</v>
      </c>
      <c r="BM134" s="144" t="s">
        <v>229</v>
      </c>
    </row>
    <row r="135" spans="2:65" s="1" customFormat="1" ht="10.199999999999999">
      <c r="B135" s="33"/>
      <c r="D135" s="146" t="s">
        <v>185</v>
      </c>
      <c r="F135" s="147" t="s">
        <v>230</v>
      </c>
      <c r="I135" s="148"/>
      <c r="L135" s="33"/>
      <c r="M135" s="149"/>
      <c r="T135" s="54"/>
      <c r="AT135" s="18" t="s">
        <v>185</v>
      </c>
      <c r="AU135" s="18" t="s">
        <v>83</v>
      </c>
    </row>
    <row r="136" spans="2:65" s="13" customFormat="1" ht="10.199999999999999">
      <c r="B136" s="157"/>
      <c r="D136" s="151" t="s">
        <v>187</v>
      </c>
      <c r="E136" s="158" t="s">
        <v>19</v>
      </c>
      <c r="F136" s="159" t="s">
        <v>231</v>
      </c>
      <c r="H136" s="160">
        <v>398.69600000000003</v>
      </c>
      <c r="I136" s="161"/>
      <c r="L136" s="157"/>
      <c r="M136" s="162"/>
      <c r="T136" s="163"/>
      <c r="AT136" s="158" t="s">
        <v>187</v>
      </c>
      <c r="AU136" s="158" t="s">
        <v>83</v>
      </c>
      <c r="AV136" s="13" t="s">
        <v>83</v>
      </c>
      <c r="AW136" s="13" t="s">
        <v>34</v>
      </c>
      <c r="AX136" s="13" t="s">
        <v>81</v>
      </c>
      <c r="AY136" s="158" t="s">
        <v>177</v>
      </c>
    </row>
    <row r="137" spans="2:65" s="1" customFormat="1" ht="24.15" customHeight="1">
      <c r="B137" s="33"/>
      <c r="C137" s="133" t="s">
        <v>232</v>
      </c>
      <c r="D137" s="133" t="s">
        <v>179</v>
      </c>
      <c r="E137" s="134" t="s">
        <v>233</v>
      </c>
      <c r="F137" s="135" t="s">
        <v>234</v>
      </c>
      <c r="G137" s="136" t="s">
        <v>192</v>
      </c>
      <c r="H137" s="137">
        <v>10</v>
      </c>
      <c r="I137" s="138"/>
      <c r="J137" s="139">
        <f>ROUND(I137*H137,2)</f>
        <v>0</v>
      </c>
      <c r="K137" s="135" t="s">
        <v>182</v>
      </c>
      <c r="L137" s="33"/>
      <c r="M137" s="140" t="s">
        <v>19</v>
      </c>
      <c r="N137" s="141" t="s">
        <v>45</v>
      </c>
      <c r="P137" s="142">
        <f>O137*H137</f>
        <v>0</v>
      </c>
      <c r="Q137" s="142">
        <v>0</v>
      </c>
      <c r="R137" s="142">
        <f>Q137*H137</f>
        <v>0</v>
      </c>
      <c r="S137" s="142">
        <v>0</v>
      </c>
      <c r="T137" s="143">
        <f>S137*H137</f>
        <v>0</v>
      </c>
      <c r="AR137" s="144" t="s">
        <v>183</v>
      </c>
      <c r="AT137" s="144" t="s">
        <v>179</v>
      </c>
      <c r="AU137" s="144" t="s">
        <v>83</v>
      </c>
      <c r="AY137" s="18" t="s">
        <v>177</v>
      </c>
      <c r="BE137" s="145">
        <f>IF(N137="základní",J137,0)</f>
        <v>0</v>
      </c>
      <c r="BF137" s="145">
        <f>IF(N137="snížená",J137,0)</f>
        <v>0</v>
      </c>
      <c r="BG137" s="145">
        <f>IF(N137="zákl. přenesená",J137,0)</f>
        <v>0</v>
      </c>
      <c r="BH137" s="145">
        <f>IF(N137="sníž. přenesená",J137,0)</f>
        <v>0</v>
      </c>
      <c r="BI137" s="145">
        <f>IF(N137="nulová",J137,0)</f>
        <v>0</v>
      </c>
      <c r="BJ137" s="18" t="s">
        <v>81</v>
      </c>
      <c r="BK137" s="145">
        <f>ROUND(I137*H137,2)</f>
        <v>0</v>
      </c>
      <c r="BL137" s="18" t="s">
        <v>183</v>
      </c>
      <c r="BM137" s="144" t="s">
        <v>235</v>
      </c>
    </row>
    <row r="138" spans="2:65" s="1" customFormat="1" ht="10.199999999999999">
      <c r="B138" s="33"/>
      <c r="D138" s="146" t="s">
        <v>185</v>
      </c>
      <c r="F138" s="147" t="s">
        <v>236</v>
      </c>
      <c r="I138" s="148"/>
      <c r="L138" s="33"/>
      <c r="M138" s="149"/>
      <c r="T138" s="54"/>
      <c r="AT138" s="18" t="s">
        <v>185</v>
      </c>
      <c r="AU138" s="18" t="s">
        <v>83</v>
      </c>
    </row>
    <row r="139" spans="2:65" s="12" customFormat="1" ht="10.199999999999999">
      <c r="B139" s="150"/>
      <c r="D139" s="151" t="s">
        <v>187</v>
      </c>
      <c r="E139" s="152" t="s">
        <v>19</v>
      </c>
      <c r="F139" s="153" t="s">
        <v>237</v>
      </c>
      <c r="H139" s="152" t="s">
        <v>19</v>
      </c>
      <c r="I139" s="154"/>
      <c r="L139" s="150"/>
      <c r="M139" s="155"/>
      <c r="T139" s="156"/>
      <c r="AT139" s="152" t="s">
        <v>187</v>
      </c>
      <c r="AU139" s="152" t="s">
        <v>83</v>
      </c>
      <c r="AV139" s="12" t="s">
        <v>81</v>
      </c>
      <c r="AW139" s="12" t="s">
        <v>34</v>
      </c>
      <c r="AX139" s="12" t="s">
        <v>74</v>
      </c>
      <c r="AY139" s="152" t="s">
        <v>177</v>
      </c>
    </row>
    <row r="140" spans="2:65" s="13" customFormat="1" ht="10.199999999999999">
      <c r="B140" s="157"/>
      <c r="D140" s="151" t="s">
        <v>187</v>
      </c>
      <c r="E140" s="158" t="s">
        <v>19</v>
      </c>
      <c r="F140" s="159" t="s">
        <v>238</v>
      </c>
      <c r="H140" s="160">
        <v>10</v>
      </c>
      <c r="I140" s="161"/>
      <c r="L140" s="157"/>
      <c r="M140" s="162"/>
      <c r="T140" s="163"/>
      <c r="AT140" s="158" t="s">
        <v>187</v>
      </c>
      <c r="AU140" s="158" t="s">
        <v>83</v>
      </c>
      <c r="AV140" s="13" t="s">
        <v>83</v>
      </c>
      <c r="AW140" s="13" t="s">
        <v>34</v>
      </c>
      <c r="AX140" s="13" t="s">
        <v>81</v>
      </c>
      <c r="AY140" s="158" t="s">
        <v>177</v>
      </c>
    </row>
    <row r="141" spans="2:65" s="11" customFormat="1" ht="22.8" customHeight="1">
      <c r="B141" s="121"/>
      <c r="D141" s="122" t="s">
        <v>73</v>
      </c>
      <c r="E141" s="131" t="s">
        <v>83</v>
      </c>
      <c r="F141" s="131" t="s">
        <v>239</v>
      </c>
      <c r="I141" s="124"/>
      <c r="J141" s="132">
        <f>BK141</f>
        <v>0</v>
      </c>
      <c r="L141" s="121"/>
      <c r="M141" s="126"/>
      <c r="P141" s="127">
        <f>SUM(P142:P179)</f>
        <v>0</v>
      </c>
      <c r="R141" s="127">
        <f>SUM(R142:R179)</f>
        <v>223.07518205999997</v>
      </c>
      <c r="T141" s="128">
        <f>SUM(T142:T179)</f>
        <v>0</v>
      </c>
      <c r="AR141" s="122" t="s">
        <v>81</v>
      </c>
      <c r="AT141" s="129" t="s">
        <v>73</v>
      </c>
      <c r="AU141" s="129" t="s">
        <v>81</v>
      </c>
      <c r="AY141" s="122" t="s">
        <v>177</v>
      </c>
      <c r="BK141" s="130">
        <f>SUM(BK142:BK179)</f>
        <v>0</v>
      </c>
    </row>
    <row r="142" spans="2:65" s="1" customFormat="1" ht="16.5" customHeight="1">
      <c r="B142" s="33"/>
      <c r="C142" s="133" t="s">
        <v>240</v>
      </c>
      <c r="D142" s="133" t="s">
        <v>179</v>
      </c>
      <c r="E142" s="134" t="s">
        <v>241</v>
      </c>
      <c r="F142" s="135" t="s">
        <v>242</v>
      </c>
      <c r="G142" s="136" t="s">
        <v>243</v>
      </c>
      <c r="H142" s="137">
        <v>4</v>
      </c>
      <c r="I142" s="138"/>
      <c r="J142" s="139">
        <f>ROUND(I142*H142,2)</f>
        <v>0</v>
      </c>
      <c r="K142" s="135" t="s">
        <v>199</v>
      </c>
      <c r="L142" s="33"/>
      <c r="M142" s="140" t="s">
        <v>19</v>
      </c>
      <c r="N142" s="141" t="s">
        <v>45</v>
      </c>
      <c r="P142" s="142">
        <f>O142*H142</f>
        <v>0</v>
      </c>
      <c r="Q142" s="142">
        <v>0</v>
      </c>
      <c r="R142" s="142">
        <f>Q142*H142</f>
        <v>0</v>
      </c>
      <c r="S142" s="142">
        <v>0</v>
      </c>
      <c r="T142" s="143">
        <f>S142*H142</f>
        <v>0</v>
      </c>
      <c r="AR142" s="144" t="s">
        <v>183</v>
      </c>
      <c r="AT142" s="144" t="s">
        <v>179</v>
      </c>
      <c r="AU142" s="144" t="s">
        <v>83</v>
      </c>
      <c r="AY142" s="18" t="s">
        <v>177</v>
      </c>
      <c r="BE142" s="145">
        <f>IF(N142="základní",J142,0)</f>
        <v>0</v>
      </c>
      <c r="BF142" s="145">
        <f>IF(N142="snížená",J142,0)</f>
        <v>0</v>
      </c>
      <c r="BG142" s="145">
        <f>IF(N142="zákl. přenesená",J142,0)</f>
        <v>0</v>
      </c>
      <c r="BH142" s="145">
        <f>IF(N142="sníž. přenesená",J142,0)</f>
        <v>0</v>
      </c>
      <c r="BI142" s="145">
        <f>IF(N142="nulová",J142,0)</f>
        <v>0</v>
      </c>
      <c r="BJ142" s="18" t="s">
        <v>81</v>
      </c>
      <c r="BK142" s="145">
        <f>ROUND(I142*H142,2)</f>
        <v>0</v>
      </c>
      <c r="BL142" s="18" t="s">
        <v>183</v>
      </c>
      <c r="BM142" s="144" t="s">
        <v>244</v>
      </c>
    </row>
    <row r="143" spans="2:65" s="1" customFormat="1" ht="21.75" customHeight="1">
      <c r="B143" s="33"/>
      <c r="C143" s="133" t="s">
        <v>245</v>
      </c>
      <c r="D143" s="133" t="s">
        <v>179</v>
      </c>
      <c r="E143" s="134" t="s">
        <v>246</v>
      </c>
      <c r="F143" s="135" t="s">
        <v>247</v>
      </c>
      <c r="G143" s="136" t="s">
        <v>192</v>
      </c>
      <c r="H143" s="137">
        <v>20.847999999999999</v>
      </c>
      <c r="I143" s="138"/>
      <c r="J143" s="139">
        <f>ROUND(I143*H143,2)</f>
        <v>0</v>
      </c>
      <c r="K143" s="135" t="s">
        <v>182</v>
      </c>
      <c r="L143" s="33"/>
      <c r="M143" s="140" t="s">
        <v>19</v>
      </c>
      <c r="N143" s="141" t="s">
        <v>45</v>
      </c>
      <c r="P143" s="142">
        <f>O143*H143</f>
        <v>0</v>
      </c>
      <c r="Q143" s="142">
        <v>2.16</v>
      </c>
      <c r="R143" s="142">
        <f>Q143*H143</f>
        <v>45.031680000000001</v>
      </c>
      <c r="S143" s="142">
        <v>0</v>
      </c>
      <c r="T143" s="143">
        <f>S143*H143</f>
        <v>0</v>
      </c>
      <c r="AR143" s="144" t="s">
        <v>183</v>
      </c>
      <c r="AT143" s="144" t="s">
        <v>179</v>
      </c>
      <c r="AU143" s="144" t="s">
        <v>83</v>
      </c>
      <c r="AY143" s="18" t="s">
        <v>177</v>
      </c>
      <c r="BE143" s="145">
        <f>IF(N143="základní",J143,0)</f>
        <v>0</v>
      </c>
      <c r="BF143" s="145">
        <f>IF(N143="snížená",J143,0)</f>
        <v>0</v>
      </c>
      <c r="BG143" s="145">
        <f>IF(N143="zákl. přenesená",J143,0)</f>
        <v>0</v>
      </c>
      <c r="BH143" s="145">
        <f>IF(N143="sníž. přenesená",J143,0)</f>
        <v>0</v>
      </c>
      <c r="BI143" s="145">
        <f>IF(N143="nulová",J143,0)</f>
        <v>0</v>
      </c>
      <c r="BJ143" s="18" t="s">
        <v>81</v>
      </c>
      <c r="BK143" s="145">
        <f>ROUND(I143*H143,2)</f>
        <v>0</v>
      </c>
      <c r="BL143" s="18" t="s">
        <v>183</v>
      </c>
      <c r="BM143" s="144" t="s">
        <v>248</v>
      </c>
    </row>
    <row r="144" spans="2:65" s="1" customFormat="1" ht="10.199999999999999">
      <c r="B144" s="33"/>
      <c r="D144" s="146" t="s">
        <v>185</v>
      </c>
      <c r="F144" s="147" t="s">
        <v>249</v>
      </c>
      <c r="I144" s="148"/>
      <c r="L144" s="33"/>
      <c r="M144" s="149"/>
      <c r="T144" s="54"/>
      <c r="AT144" s="18" t="s">
        <v>185</v>
      </c>
      <c r="AU144" s="18" t="s">
        <v>83</v>
      </c>
    </row>
    <row r="145" spans="2:65" s="13" customFormat="1" ht="10.199999999999999">
      <c r="B145" s="157"/>
      <c r="D145" s="151" t="s">
        <v>187</v>
      </c>
      <c r="E145" s="158" t="s">
        <v>19</v>
      </c>
      <c r="F145" s="159" t="s">
        <v>250</v>
      </c>
      <c r="H145" s="160">
        <v>20.699000000000002</v>
      </c>
      <c r="I145" s="161"/>
      <c r="L145" s="157"/>
      <c r="M145" s="162"/>
      <c r="T145" s="163"/>
      <c r="AT145" s="158" t="s">
        <v>187</v>
      </c>
      <c r="AU145" s="158" t="s">
        <v>83</v>
      </c>
      <c r="AV145" s="13" t="s">
        <v>83</v>
      </c>
      <c r="AW145" s="13" t="s">
        <v>34</v>
      </c>
      <c r="AX145" s="13" t="s">
        <v>74</v>
      </c>
      <c r="AY145" s="158" t="s">
        <v>177</v>
      </c>
    </row>
    <row r="146" spans="2:65" s="13" customFormat="1" ht="10.199999999999999">
      <c r="B146" s="157"/>
      <c r="D146" s="151" t="s">
        <v>187</v>
      </c>
      <c r="E146" s="158" t="s">
        <v>19</v>
      </c>
      <c r="F146" s="159" t="s">
        <v>251</v>
      </c>
      <c r="H146" s="160">
        <v>0.14899999999999999</v>
      </c>
      <c r="I146" s="161"/>
      <c r="L146" s="157"/>
      <c r="M146" s="162"/>
      <c r="T146" s="163"/>
      <c r="AT146" s="158" t="s">
        <v>187</v>
      </c>
      <c r="AU146" s="158" t="s">
        <v>83</v>
      </c>
      <c r="AV146" s="13" t="s">
        <v>83</v>
      </c>
      <c r="AW146" s="13" t="s">
        <v>34</v>
      </c>
      <c r="AX146" s="13" t="s">
        <v>74</v>
      </c>
      <c r="AY146" s="158" t="s">
        <v>177</v>
      </c>
    </row>
    <row r="147" spans="2:65" s="14" customFormat="1" ht="10.199999999999999">
      <c r="B147" s="164"/>
      <c r="D147" s="151" t="s">
        <v>187</v>
      </c>
      <c r="E147" s="165" t="s">
        <v>19</v>
      </c>
      <c r="F147" s="166" t="s">
        <v>224</v>
      </c>
      <c r="H147" s="167">
        <v>20.847999999999999</v>
      </c>
      <c r="I147" s="168"/>
      <c r="L147" s="164"/>
      <c r="M147" s="169"/>
      <c r="T147" s="170"/>
      <c r="AT147" s="165" t="s">
        <v>187</v>
      </c>
      <c r="AU147" s="165" t="s">
        <v>83</v>
      </c>
      <c r="AV147" s="14" t="s">
        <v>183</v>
      </c>
      <c r="AW147" s="14" t="s">
        <v>34</v>
      </c>
      <c r="AX147" s="14" t="s">
        <v>81</v>
      </c>
      <c r="AY147" s="165" t="s">
        <v>177</v>
      </c>
    </row>
    <row r="148" spans="2:65" s="1" customFormat="1" ht="21.75" customHeight="1">
      <c r="B148" s="33"/>
      <c r="C148" s="133" t="s">
        <v>8</v>
      </c>
      <c r="D148" s="133" t="s">
        <v>179</v>
      </c>
      <c r="E148" s="134" t="s">
        <v>252</v>
      </c>
      <c r="F148" s="135" t="s">
        <v>253</v>
      </c>
      <c r="G148" s="136" t="s">
        <v>192</v>
      </c>
      <c r="H148" s="137">
        <v>4.468</v>
      </c>
      <c r="I148" s="138"/>
      <c r="J148" s="139">
        <f>ROUND(I148*H148,2)</f>
        <v>0</v>
      </c>
      <c r="K148" s="135" t="s">
        <v>182</v>
      </c>
      <c r="L148" s="33"/>
      <c r="M148" s="140" t="s">
        <v>19</v>
      </c>
      <c r="N148" s="141" t="s">
        <v>45</v>
      </c>
      <c r="P148" s="142">
        <f>O148*H148</f>
        <v>0</v>
      </c>
      <c r="Q148" s="142">
        <v>1.98</v>
      </c>
      <c r="R148" s="142">
        <f>Q148*H148</f>
        <v>8.8466400000000007</v>
      </c>
      <c r="S148" s="142">
        <v>0</v>
      </c>
      <c r="T148" s="143">
        <f>S148*H148</f>
        <v>0</v>
      </c>
      <c r="AR148" s="144" t="s">
        <v>183</v>
      </c>
      <c r="AT148" s="144" t="s">
        <v>179</v>
      </c>
      <c r="AU148" s="144" t="s">
        <v>83</v>
      </c>
      <c r="AY148" s="18" t="s">
        <v>177</v>
      </c>
      <c r="BE148" s="145">
        <f>IF(N148="základní",J148,0)</f>
        <v>0</v>
      </c>
      <c r="BF148" s="145">
        <f>IF(N148="snížená",J148,0)</f>
        <v>0</v>
      </c>
      <c r="BG148" s="145">
        <f>IF(N148="zákl. přenesená",J148,0)</f>
        <v>0</v>
      </c>
      <c r="BH148" s="145">
        <f>IF(N148="sníž. přenesená",J148,0)</f>
        <v>0</v>
      </c>
      <c r="BI148" s="145">
        <f>IF(N148="nulová",J148,0)</f>
        <v>0</v>
      </c>
      <c r="BJ148" s="18" t="s">
        <v>81</v>
      </c>
      <c r="BK148" s="145">
        <f>ROUND(I148*H148,2)</f>
        <v>0</v>
      </c>
      <c r="BL148" s="18" t="s">
        <v>183</v>
      </c>
      <c r="BM148" s="144" t="s">
        <v>254</v>
      </c>
    </row>
    <row r="149" spans="2:65" s="1" customFormat="1" ht="10.199999999999999">
      <c r="B149" s="33"/>
      <c r="D149" s="146" t="s">
        <v>185</v>
      </c>
      <c r="F149" s="147" t="s">
        <v>255</v>
      </c>
      <c r="I149" s="148"/>
      <c r="L149" s="33"/>
      <c r="M149" s="149"/>
      <c r="T149" s="54"/>
      <c r="AT149" s="18" t="s">
        <v>185</v>
      </c>
      <c r="AU149" s="18" t="s">
        <v>83</v>
      </c>
    </row>
    <row r="150" spans="2:65" s="13" customFormat="1" ht="10.199999999999999">
      <c r="B150" s="157"/>
      <c r="D150" s="151" t="s">
        <v>187</v>
      </c>
      <c r="E150" s="158" t="s">
        <v>19</v>
      </c>
      <c r="F150" s="159" t="s">
        <v>256</v>
      </c>
      <c r="H150" s="160">
        <v>4.4359999999999999</v>
      </c>
      <c r="I150" s="161"/>
      <c r="L150" s="157"/>
      <c r="M150" s="162"/>
      <c r="T150" s="163"/>
      <c r="AT150" s="158" t="s">
        <v>187</v>
      </c>
      <c r="AU150" s="158" t="s">
        <v>83</v>
      </c>
      <c r="AV150" s="13" t="s">
        <v>83</v>
      </c>
      <c r="AW150" s="13" t="s">
        <v>34</v>
      </c>
      <c r="AX150" s="13" t="s">
        <v>74</v>
      </c>
      <c r="AY150" s="158" t="s">
        <v>177</v>
      </c>
    </row>
    <row r="151" spans="2:65" s="13" customFormat="1" ht="10.199999999999999">
      <c r="B151" s="157"/>
      <c r="D151" s="151" t="s">
        <v>187</v>
      </c>
      <c r="E151" s="158" t="s">
        <v>19</v>
      </c>
      <c r="F151" s="159" t="s">
        <v>257</v>
      </c>
      <c r="H151" s="160">
        <v>3.2000000000000001E-2</v>
      </c>
      <c r="I151" s="161"/>
      <c r="L151" s="157"/>
      <c r="M151" s="162"/>
      <c r="T151" s="163"/>
      <c r="AT151" s="158" t="s">
        <v>187</v>
      </c>
      <c r="AU151" s="158" t="s">
        <v>83</v>
      </c>
      <c r="AV151" s="13" t="s">
        <v>83</v>
      </c>
      <c r="AW151" s="13" t="s">
        <v>34</v>
      </c>
      <c r="AX151" s="13" t="s">
        <v>74</v>
      </c>
      <c r="AY151" s="158" t="s">
        <v>177</v>
      </c>
    </row>
    <row r="152" spans="2:65" s="14" customFormat="1" ht="10.199999999999999">
      <c r="B152" s="164"/>
      <c r="D152" s="151" t="s">
        <v>187</v>
      </c>
      <c r="E152" s="165" t="s">
        <v>19</v>
      </c>
      <c r="F152" s="166" t="s">
        <v>224</v>
      </c>
      <c r="H152" s="167">
        <v>4.468</v>
      </c>
      <c r="I152" s="168"/>
      <c r="L152" s="164"/>
      <c r="M152" s="169"/>
      <c r="T152" s="170"/>
      <c r="AT152" s="165" t="s">
        <v>187</v>
      </c>
      <c r="AU152" s="165" t="s">
        <v>83</v>
      </c>
      <c r="AV152" s="14" t="s">
        <v>183</v>
      </c>
      <c r="AW152" s="14" t="s">
        <v>34</v>
      </c>
      <c r="AX152" s="14" t="s">
        <v>81</v>
      </c>
      <c r="AY152" s="165" t="s">
        <v>177</v>
      </c>
    </row>
    <row r="153" spans="2:65" s="1" customFormat="1" ht="21.75" customHeight="1">
      <c r="B153" s="33"/>
      <c r="C153" s="133" t="s">
        <v>258</v>
      </c>
      <c r="D153" s="133" t="s">
        <v>179</v>
      </c>
      <c r="E153" s="134" t="s">
        <v>259</v>
      </c>
      <c r="F153" s="135" t="s">
        <v>260</v>
      </c>
      <c r="G153" s="136" t="s">
        <v>192</v>
      </c>
      <c r="H153" s="137">
        <v>42.646000000000001</v>
      </c>
      <c r="I153" s="138"/>
      <c r="J153" s="139">
        <f>ROUND(I153*H153,2)</f>
        <v>0</v>
      </c>
      <c r="K153" s="135" t="s">
        <v>182</v>
      </c>
      <c r="L153" s="33"/>
      <c r="M153" s="140" t="s">
        <v>19</v>
      </c>
      <c r="N153" s="141" t="s">
        <v>45</v>
      </c>
      <c r="P153" s="142">
        <f>O153*H153</f>
        <v>0</v>
      </c>
      <c r="Q153" s="142">
        <v>2.5018699999999998</v>
      </c>
      <c r="R153" s="142">
        <f>Q153*H153</f>
        <v>106.69474801999999</v>
      </c>
      <c r="S153" s="142">
        <v>0</v>
      </c>
      <c r="T153" s="143">
        <f>S153*H153</f>
        <v>0</v>
      </c>
      <c r="AR153" s="144" t="s">
        <v>183</v>
      </c>
      <c r="AT153" s="144" t="s">
        <v>179</v>
      </c>
      <c r="AU153" s="144" t="s">
        <v>83</v>
      </c>
      <c r="AY153" s="18" t="s">
        <v>177</v>
      </c>
      <c r="BE153" s="145">
        <f>IF(N153="základní",J153,0)</f>
        <v>0</v>
      </c>
      <c r="BF153" s="145">
        <f>IF(N153="snížená",J153,0)</f>
        <v>0</v>
      </c>
      <c r="BG153" s="145">
        <f>IF(N153="zákl. přenesená",J153,0)</f>
        <v>0</v>
      </c>
      <c r="BH153" s="145">
        <f>IF(N153="sníž. přenesená",J153,0)</f>
        <v>0</v>
      </c>
      <c r="BI153" s="145">
        <f>IF(N153="nulová",J153,0)</f>
        <v>0</v>
      </c>
      <c r="BJ153" s="18" t="s">
        <v>81</v>
      </c>
      <c r="BK153" s="145">
        <f>ROUND(I153*H153,2)</f>
        <v>0</v>
      </c>
      <c r="BL153" s="18" t="s">
        <v>183</v>
      </c>
      <c r="BM153" s="144" t="s">
        <v>261</v>
      </c>
    </row>
    <row r="154" spans="2:65" s="1" customFormat="1" ht="10.199999999999999">
      <c r="B154" s="33"/>
      <c r="D154" s="146" t="s">
        <v>185</v>
      </c>
      <c r="F154" s="147" t="s">
        <v>262</v>
      </c>
      <c r="I154" s="148"/>
      <c r="L154" s="33"/>
      <c r="M154" s="149"/>
      <c r="T154" s="54"/>
      <c r="AT154" s="18" t="s">
        <v>185</v>
      </c>
      <c r="AU154" s="18" t="s">
        <v>83</v>
      </c>
    </row>
    <row r="155" spans="2:65" s="13" customFormat="1" ht="10.199999999999999">
      <c r="B155" s="157"/>
      <c r="D155" s="151" t="s">
        <v>187</v>
      </c>
      <c r="E155" s="158" t="s">
        <v>19</v>
      </c>
      <c r="F155" s="159" t="s">
        <v>263</v>
      </c>
      <c r="H155" s="160">
        <v>42.08</v>
      </c>
      <c r="I155" s="161"/>
      <c r="L155" s="157"/>
      <c r="M155" s="162"/>
      <c r="T155" s="163"/>
      <c r="AT155" s="158" t="s">
        <v>187</v>
      </c>
      <c r="AU155" s="158" t="s">
        <v>83</v>
      </c>
      <c r="AV155" s="13" t="s">
        <v>83</v>
      </c>
      <c r="AW155" s="13" t="s">
        <v>34</v>
      </c>
      <c r="AX155" s="13" t="s">
        <v>74</v>
      </c>
      <c r="AY155" s="158" t="s">
        <v>177</v>
      </c>
    </row>
    <row r="156" spans="2:65" s="13" customFormat="1" ht="10.199999999999999">
      <c r="B156" s="157"/>
      <c r="D156" s="151" t="s">
        <v>187</v>
      </c>
      <c r="E156" s="158" t="s">
        <v>19</v>
      </c>
      <c r="F156" s="159" t="s">
        <v>264</v>
      </c>
      <c r="H156" s="160">
        <v>0.56599999999999995</v>
      </c>
      <c r="I156" s="161"/>
      <c r="L156" s="157"/>
      <c r="M156" s="162"/>
      <c r="T156" s="163"/>
      <c r="AT156" s="158" t="s">
        <v>187</v>
      </c>
      <c r="AU156" s="158" t="s">
        <v>83</v>
      </c>
      <c r="AV156" s="13" t="s">
        <v>83</v>
      </c>
      <c r="AW156" s="13" t="s">
        <v>34</v>
      </c>
      <c r="AX156" s="13" t="s">
        <v>74</v>
      </c>
      <c r="AY156" s="158" t="s">
        <v>177</v>
      </c>
    </row>
    <row r="157" spans="2:65" s="14" customFormat="1" ht="10.199999999999999">
      <c r="B157" s="164"/>
      <c r="D157" s="151" t="s">
        <v>187</v>
      </c>
      <c r="E157" s="165" t="s">
        <v>19</v>
      </c>
      <c r="F157" s="166" t="s">
        <v>224</v>
      </c>
      <c r="H157" s="167">
        <v>42.646000000000001</v>
      </c>
      <c r="I157" s="168"/>
      <c r="L157" s="164"/>
      <c r="M157" s="169"/>
      <c r="T157" s="170"/>
      <c r="AT157" s="165" t="s">
        <v>187</v>
      </c>
      <c r="AU157" s="165" t="s">
        <v>83</v>
      </c>
      <c r="AV157" s="14" t="s">
        <v>183</v>
      </c>
      <c r="AW157" s="14" t="s">
        <v>34</v>
      </c>
      <c r="AX157" s="14" t="s">
        <v>81</v>
      </c>
      <c r="AY157" s="165" t="s">
        <v>177</v>
      </c>
    </row>
    <row r="158" spans="2:65" s="1" customFormat="1" ht="16.5" customHeight="1">
      <c r="B158" s="33"/>
      <c r="C158" s="133" t="s">
        <v>265</v>
      </c>
      <c r="D158" s="133" t="s">
        <v>179</v>
      </c>
      <c r="E158" s="134" t="s">
        <v>266</v>
      </c>
      <c r="F158" s="135" t="s">
        <v>267</v>
      </c>
      <c r="G158" s="136" t="s">
        <v>119</v>
      </c>
      <c r="H158" s="137">
        <v>10.598000000000001</v>
      </c>
      <c r="I158" s="138"/>
      <c r="J158" s="139">
        <f>ROUND(I158*H158,2)</f>
        <v>0</v>
      </c>
      <c r="K158" s="135" t="s">
        <v>182</v>
      </c>
      <c r="L158" s="33"/>
      <c r="M158" s="140" t="s">
        <v>19</v>
      </c>
      <c r="N158" s="141" t="s">
        <v>45</v>
      </c>
      <c r="P158" s="142">
        <f>O158*H158</f>
        <v>0</v>
      </c>
      <c r="Q158" s="142">
        <v>2.9399999999999999E-3</v>
      </c>
      <c r="R158" s="142">
        <f>Q158*H158</f>
        <v>3.1158120000000001E-2</v>
      </c>
      <c r="S158" s="142">
        <v>0</v>
      </c>
      <c r="T158" s="143">
        <f>S158*H158</f>
        <v>0</v>
      </c>
      <c r="AR158" s="144" t="s">
        <v>183</v>
      </c>
      <c r="AT158" s="144" t="s">
        <v>179</v>
      </c>
      <c r="AU158" s="144" t="s">
        <v>83</v>
      </c>
      <c r="AY158" s="18" t="s">
        <v>177</v>
      </c>
      <c r="BE158" s="145">
        <f>IF(N158="základní",J158,0)</f>
        <v>0</v>
      </c>
      <c r="BF158" s="145">
        <f>IF(N158="snížená",J158,0)</f>
        <v>0</v>
      </c>
      <c r="BG158" s="145">
        <f>IF(N158="zákl. přenesená",J158,0)</f>
        <v>0</v>
      </c>
      <c r="BH158" s="145">
        <f>IF(N158="sníž. přenesená",J158,0)</f>
        <v>0</v>
      </c>
      <c r="BI158" s="145">
        <f>IF(N158="nulová",J158,0)</f>
        <v>0</v>
      </c>
      <c r="BJ158" s="18" t="s">
        <v>81</v>
      </c>
      <c r="BK158" s="145">
        <f>ROUND(I158*H158,2)</f>
        <v>0</v>
      </c>
      <c r="BL158" s="18" t="s">
        <v>183</v>
      </c>
      <c r="BM158" s="144" t="s">
        <v>268</v>
      </c>
    </row>
    <row r="159" spans="2:65" s="1" customFormat="1" ht="10.199999999999999">
      <c r="B159" s="33"/>
      <c r="D159" s="146" t="s">
        <v>185</v>
      </c>
      <c r="F159" s="147" t="s">
        <v>269</v>
      </c>
      <c r="I159" s="148"/>
      <c r="L159" s="33"/>
      <c r="M159" s="149"/>
      <c r="T159" s="54"/>
      <c r="AT159" s="18" t="s">
        <v>185</v>
      </c>
      <c r="AU159" s="18" t="s">
        <v>83</v>
      </c>
    </row>
    <row r="160" spans="2:65" s="13" customFormat="1" ht="10.199999999999999">
      <c r="B160" s="157"/>
      <c r="D160" s="151" t="s">
        <v>187</v>
      </c>
      <c r="E160" s="158" t="s">
        <v>19</v>
      </c>
      <c r="F160" s="159" t="s">
        <v>270</v>
      </c>
      <c r="H160" s="160">
        <v>10.598000000000001</v>
      </c>
      <c r="I160" s="161"/>
      <c r="L160" s="157"/>
      <c r="M160" s="162"/>
      <c r="T160" s="163"/>
      <c r="AT160" s="158" t="s">
        <v>187</v>
      </c>
      <c r="AU160" s="158" t="s">
        <v>83</v>
      </c>
      <c r="AV160" s="13" t="s">
        <v>83</v>
      </c>
      <c r="AW160" s="13" t="s">
        <v>34</v>
      </c>
      <c r="AX160" s="13" t="s">
        <v>81</v>
      </c>
      <c r="AY160" s="158" t="s">
        <v>177</v>
      </c>
    </row>
    <row r="161" spans="2:65" s="1" customFormat="1" ht="16.5" customHeight="1">
      <c r="B161" s="33"/>
      <c r="C161" s="133" t="s">
        <v>271</v>
      </c>
      <c r="D161" s="133" t="s">
        <v>179</v>
      </c>
      <c r="E161" s="134" t="s">
        <v>272</v>
      </c>
      <c r="F161" s="135" t="s">
        <v>273</v>
      </c>
      <c r="G161" s="136" t="s">
        <v>119</v>
      </c>
      <c r="H161" s="137">
        <v>0.59799999999999998</v>
      </c>
      <c r="I161" s="138"/>
      <c r="J161" s="139">
        <f>ROUND(I161*H161,2)</f>
        <v>0</v>
      </c>
      <c r="K161" s="135" t="s">
        <v>182</v>
      </c>
      <c r="L161" s="33"/>
      <c r="M161" s="140" t="s">
        <v>19</v>
      </c>
      <c r="N161" s="141" t="s">
        <v>45</v>
      </c>
      <c r="P161" s="142">
        <f>O161*H161</f>
        <v>0</v>
      </c>
      <c r="Q161" s="142">
        <v>0</v>
      </c>
      <c r="R161" s="142">
        <f>Q161*H161</f>
        <v>0</v>
      </c>
      <c r="S161" s="142">
        <v>0</v>
      </c>
      <c r="T161" s="143">
        <f>S161*H161</f>
        <v>0</v>
      </c>
      <c r="AR161" s="144" t="s">
        <v>183</v>
      </c>
      <c r="AT161" s="144" t="s">
        <v>179</v>
      </c>
      <c r="AU161" s="144" t="s">
        <v>83</v>
      </c>
      <c r="AY161" s="18" t="s">
        <v>177</v>
      </c>
      <c r="BE161" s="145">
        <f>IF(N161="základní",J161,0)</f>
        <v>0</v>
      </c>
      <c r="BF161" s="145">
        <f>IF(N161="snížená",J161,0)</f>
        <v>0</v>
      </c>
      <c r="BG161" s="145">
        <f>IF(N161="zákl. přenesená",J161,0)</f>
        <v>0</v>
      </c>
      <c r="BH161" s="145">
        <f>IF(N161="sníž. přenesená",J161,0)</f>
        <v>0</v>
      </c>
      <c r="BI161" s="145">
        <f>IF(N161="nulová",J161,0)</f>
        <v>0</v>
      </c>
      <c r="BJ161" s="18" t="s">
        <v>81</v>
      </c>
      <c r="BK161" s="145">
        <f>ROUND(I161*H161,2)</f>
        <v>0</v>
      </c>
      <c r="BL161" s="18" t="s">
        <v>183</v>
      </c>
      <c r="BM161" s="144" t="s">
        <v>274</v>
      </c>
    </row>
    <row r="162" spans="2:65" s="1" customFormat="1" ht="10.199999999999999">
      <c r="B162" s="33"/>
      <c r="D162" s="146" t="s">
        <v>185</v>
      </c>
      <c r="F162" s="147" t="s">
        <v>275</v>
      </c>
      <c r="I162" s="148"/>
      <c r="L162" s="33"/>
      <c r="M162" s="149"/>
      <c r="T162" s="54"/>
      <c r="AT162" s="18" t="s">
        <v>185</v>
      </c>
      <c r="AU162" s="18" t="s">
        <v>83</v>
      </c>
    </row>
    <row r="163" spans="2:65" s="1" customFormat="1" ht="16.5" customHeight="1">
      <c r="B163" s="33"/>
      <c r="C163" s="133" t="s">
        <v>276</v>
      </c>
      <c r="D163" s="133" t="s">
        <v>179</v>
      </c>
      <c r="E163" s="134" t="s">
        <v>277</v>
      </c>
      <c r="F163" s="135" t="s">
        <v>278</v>
      </c>
      <c r="G163" s="136" t="s">
        <v>228</v>
      </c>
      <c r="H163" s="137">
        <v>5.1180000000000003</v>
      </c>
      <c r="I163" s="138"/>
      <c r="J163" s="139">
        <f>ROUND(I163*H163,2)</f>
        <v>0</v>
      </c>
      <c r="K163" s="135" t="s">
        <v>182</v>
      </c>
      <c r="L163" s="33"/>
      <c r="M163" s="140" t="s">
        <v>19</v>
      </c>
      <c r="N163" s="141" t="s">
        <v>45</v>
      </c>
      <c r="P163" s="142">
        <f>O163*H163</f>
        <v>0</v>
      </c>
      <c r="Q163" s="142">
        <v>1.0606199999999999</v>
      </c>
      <c r="R163" s="142">
        <f>Q163*H163</f>
        <v>5.4282531599999997</v>
      </c>
      <c r="S163" s="142">
        <v>0</v>
      </c>
      <c r="T163" s="143">
        <f>S163*H163</f>
        <v>0</v>
      </c>
      <c r="AR163" s="144" t="s">
        <v>183</v>
      </c>
      <c r="AT163" s="144" t="s">
        <v>179</v>
      </c>
      <c r="AU163" s="144" t="s">
        <v>83</v>
      </c>
      <c r="AY163" s="18" t="s">
        <v>177</v>
      </c>
      <c r="BE163" s="145">
        <f>IF(N163="základní",J163,0)</f>
        <v>0</v>
      </c>
      <c r="BF163" s="145">
        <f>IF(N163="snížená",J163,0)</f>
        <v>0</v>
      </c>
      <c r="BG163" s="145">
        <f>IF(N163="zákl. přenesená",J163,0)</f>
        <v>0</v>
      </c>
      <c r="BH163" s="145">
        <f>IF(N163="sníž. přenesená",J163,0)</f>
        <v>0</v>
      </c>
      <c r="BI163" s="145">
        <f>IF(N163="nulová",J163,0)</f>
        <v>0</v>
      </c>
      <c r="BJ163" s="18" t="s">
        <v>81</v>
      </c>
      <c r="BK163" s="145">
        <f>ROUND(I163*H163,2)</f>
        <v>0</v>
      </c>
      <c r="BL163" s="18" t="s">
        <v>183</v>
      </c>
      <c r="BM163" s="144" t="s">
        <v>279</v>
      </c>
    </row>
    <row r="164" spans="2:65" s="1" customFormat="1" ht="10.199999999999999">
      <c r="B164" s="33"/>
      <c r="D164" s="146" t="s">
        <v>185</v>
      </c>
      <c r="F164" s="147" t="s">
        <v>280</v>
      </c>
      <c r="I164" s="148"/>
      <c r="L164" s="33"/>
      <c r="M164" s="149"/>
      <c r="T164" s="54"/>
      <c r="AT164" s="18" t="s">
        <v>185</v>
      </c>
      <c r="AU164" s="18" t="s">
        <v>83</v>
      </c>
    </row>
    <row r="165" spans="2:65" s="12" customFormat="1" ht="10.199999999999999">
      <c r="B165" s="150"/>
      <c r="D165" s="151" t="s">
        <v>187</v>
      </c>
      <c r="E165" s="152" t="s">
        <v>19</v>
      </c>
      <c r="F165" s="153" t="s">
        <v>281</v>
      </c>
      <c r="H165" s="152" t="s">
        <v>19</v>
      </c>
      <c r="I165" s="154"/>
      <c r="L165" s="150"/>
      <c r="M165" s="155"/>
      <c r="T165" s="156"/>
      <c r="AT165" s="152" t="s">
        <v>187</v>
      </c>
      <c r="AU165" s="152" t="s">
        <v>83</v>
      </c>
      <c r="AV165" s="12" t="s">
        <v>81</v>
      </c>
      <c r="AW165" s="12" t="s">
        <v>34</v>
      </c>
      <c r="AX165" s="12" t="s">
        <v>74</v>
      </c>
      <c r="AY165" s="152" t="s">
        <v>177</v>
      </c>
    </row>
    <row r="166" spans="2:65" s="13" customFormat="1" ht="10.199999999999999">
      <c r="B166" s="157"/>
      <c r="D166" s="151" t="s">
        <v>187</v>
      </c>
      <c r="E166" s="158" t="s">
        <v>19</v>
      </c>
      <c r="F166" s="159" t="s">
        <v>282</v>
      </c>
      <c r="H166" s="160">
        <v>5.1180000000000003</v>
      </c>
      <c r="I166" s="161"/>
      <c r="L166" s="157"/>
      <c r="M166" s="162"/>
      <c r="T166" s="163"/>
      <c r="AT166" s="158" t="s">
        <v>187</v>
      </c>
      <c r="AU166" s="158" t="s">
        <v>83</v>
      </c>
      <c r="AV166" s="13" t="s">
        <v>83</v>
      </c>
      <c r="AW166" s="13" t="s">
        <v>34</v>
      </c>
      <c r="AX166" s="13" t="s">
        <v>81</v>
      </c>
      <c r="AY166" s="158" t="s">
        <v>177</v>
      </c>
    </row>
    <row r="167" spans="2:65" s="1" customFormat="1" ht="21.75" customHeight="1">
      <c r="B167" s="33"/>
      <c r="C167" s="133" t="s">
        <v>283</v>
      </c>
      <c r="D167" s="133" t="s">
        <v>179</v>
      </c>
      <c r="E167" s="134" t="s">
        <v>284</v>
      </c>
      <c r="F167" s="135" t="s">
        <v>285</v>
      </c>
      <c r="G167" s="136" t="s">
        <v>192</v>
      </c>
      <c r="H167" s="137">
        <v>14.87</v>
      </c>
      <c r="I167" s="138"/>
      <c r="J167" s="139">
        <f>ROUND(I167*H167,2)</f>
        <v>0</v>
      </c>
      <c r="K167" s="135" t="s">
        <v>182</v>
      </c>
      <c r="L167" s="33"/>
      <c r="M167" s="140" t="s">
        <v>19</v>
      </c>
      <c r="N167" s="141" t="s">
        <v>45</v>
      </c>
      <c r="P167" s="142">
        <f>O167*H167</f>
        <v>0</v>
      </c>
      <c r="Q167" s="142">
        <v>2.5018699999999998</v>
      </c>
      <c r="R167" s="142">
        <f>Q167*H167</f>
        <v>37.202806899999999</v>
      </c>
      <c r="S167" s="142">
        <v>0</v>
      </c>
      <c r="T167" s="143">
        <f>S167*H167</f>
        <v>0</v>
      </c>
      <c r="AR167" s="144" t="s">
        <v>183</v>
      </c>
      <c r="AT167" s="144" t="s">
        <v>179</v>
      </c>
      <c r="AU167" s="144" t="s">
        <v>83</v>
      </c>
      <c r="AY167" s="18" t="s">
        <v>177</v>
      </c>
      <c r="BE167" s="145">
        <f>IF(N167="základní",J167,0)</f>
        <v>0</v>
      </c>
      <c r="BF167" s="145">
        <f>IF(N167="snížená",J167,0)</f>
        <v>0</v>
      </c>
      <c r="BG167" s="145">
        <f>IF(N167="zákl. přenesená",J167,0)</f>
        <v>0</v>
      </c>
      <c r="BH167" s="145">
        <f>IF(N167="sníž. přenesená",J167,0)</f>
        <v>0</v>
      </c>
      <c r="BI167" s="145">
        <f>IF(N167="nulová",J167,0)</f>
        <v>0</v>
      </c>
      <c r="BJ167" s="18" t="s">
        <v>81</v>
      </c>
      <c r="BK167" s="145">
        <f>ROUND(I167*H167,2)</f>
        <v>0</v>
      </c>
      <c r="BL167" s="18" t="s">
        <v>183</v>
      </c>
      <c r="BM167" s="144" t="s">
        <v>286</v>
      </c>
    </row>
    <row r="168" spans="2:65" s="1" customFormat="1" ht="10.199999999999999">
      <c r="B168" s="33"/>
      <c r="D168" s="146" t="s">
        <v>185</v>
      </c>
      <c r="F168" s="147" t="s">
        <v>287</v>
      </c>
      <c r="I168" s="148"/>
      <c r="L168" s="33"/>
      <c r="M168" s="149"/>
      <c r="T168" s="54"/>
      <c r="AT168" s="18" t="s">
        <v>185</v>
      </c>
      <c r="AU168" s="18" t="s">
        <v>83</v>
      </c>
    </row>
    <row r="169" spans="2:65" s="13" customFormat="1" ht="10.199999999999999">
      <c r="B169" s="157"/>
      <c r="D169" s="151" t="s">
        <v>187</v>
      </c>
      <c r="E169" s="158" t="s">
        <v>19</v>
      </c>
      <c r="F169" s="159" t="s">
        <v>288</v>
      </c>
      <c r="H169" s="160">
        <v>14.367000000000001</v>
      </c>
      <c r="I169" s="161"/>
      <c r="L169" s="157"/>
      <c r="M169" s="162"/>
      <c r="T169" s="163"/>
      <c r="AT169" s="158" t="s">
        <v>187</v>
      </c>
      <c r="AU169" s="158" t="s">
        <v>83</v>
      </c>
      <c r="AV169" s="13" t="s">
        <v>83</v>
      </c>
      <c r="AW169" s="13" t="s">
        <v>34</v>
      </c>
      <c r="AX169" s="13" t="s">
        <v>74</v>
      </c>
      <c r="AY169" s="158" t="s">
        <v>177</v>
      </c>
    </row>
    <row r="170" spans="2:65" s="15" customFormat="1" ht="10.199999999999999">
      <c r="B170" s="171"/>
      <c r="D170" s="151" t="s">
        <v>187</v>
      </c>
      <c r="E170" s="172" t="s">
        <v>19</v>
      </c>
      <c r="F170" s="173" t="s">
        <v>289</v>
      </c>
      <c r="H170" s="174">
        <v>14.367000000000001</v>
      </c>
      <c r="I170" s="175"/>
      <c r="L170" s="171"/>
      <c r="M170" s="176"/>
      <c r="T170" s="177"/>
      <c r="AT170" s="172" t="s">
        <v>187</v>
      </c>
      <c r="AU170" s="172" t="s">
        <v>83</v>
      </c>
      <c r="AV170" s="15" t="s">
        <v>121</v>
      </c>
      <c r="AW170" s="15" t="s">
        <v>34</v>
      </c>
      <c r="AX170" s="15" t="s">
        <v>74</v>
      </c>
      <c r="AY170" s="172" t="s">
        <v>177</v>
      </c>
    </row>
    <row r="171" spans="2:65" s="13" customFormat="1" ht="10.199999999999999">
      <c r="B171" s="157"/>
      <c r="D171" s="151" t="s">
        <v>187</v>
      </c>
      <c r="E171" s="158" t="s">
        <v>19</v>
      </c>
      <c r="F171" s="159" t="s">
        <v>290</v>
      </c>
      <c r="H171" s="160">
        <v>0.503</v>
      </c>
      <c r="I171" s="161"/>
      <c r="L171" s="157"/>
      <c r="M171" s="162"/>
      <c r="T171" s="163"/>
      <c r="AT171" s="158" t="s">
        <v>187</v>
      </c>
      <c r="AU171" s="158" t="s">
        <v>83</v>
      </c>
      <c r="AV171" s="13" t="s">
        <v>83</v>
      </c>
      <c r="AW171" s="13" t="s">
        <v>34</v>
      </c>
      <c r="AX171" s="13" t="s">
        <v>74</v>
      </c>
      <c r="AY171" s="158" t="s">
        <v>177</v>
      </c>
    </row>
    <row r="172" spans="2:65" s="14" customFormat="1" ht="10.199999999999999">
      <c r="B172" s="164"/>
      <c r="D172" s="151" t="s">
        <v>187</v>
      </c>
      <c r="E172" s="165" t="s">
        <v>19</v>
      </c>
      <c r="F172" s="166" t="s">
        <v>224</v>
      </c>
      <c r="H172" s="167">
        <v>14.870000000000001</v>
      </c>
      <c r="I172" s="168"/>
      <c r="L172" s="164"/>
      <c r="M172" s="169"/>
      <c r="T172" s="170"/>
      <c r="AT172" s="165" t="s">
        <v>187</v>
      </c>
      <c r="AU172" s="165" t="s">
        <v>83</v>
      </c>
      <c r="AV172" s="14" t="s">
        <v>183</v>
      </c>
      <c r="AW172" s="14" t="s">
        <v>34</v>
      </c>
      <c r="AX172" s="14" t="s">
        <v>81</v>
      </c>
      <c r="AY172" s="165" t="s">
        <v>177</v>
      </c>
    </row>
    <row r="173" spans="2:65" s="1" customFormat="1" ht="16.5" customHeight="1">
      <c r="B173" s="33"/>
      <c r="C173" s="133" t="s">
        <v>291</v>
      </c>
      <c r="D173" s="133" t="s">
        <v>179</v>
      </c>
      <c r="E173" s="134" t="s">
        <v>292</v>
      </c>
      <c r="F173" s="135" t="s">
        <v>293</v>
      </c>
      <c r="G173" s="136" t="s">
        <v>228</v>
      </c>
      <c r="H173" s="137">
        <v>0.29299999999999998</v>
      </c>
      <c r="I173" s="138"/>
      <c r="J173" s="139">
        <f>ROUND(I173*H173,2)</f>
        <v>0</v>
      </c>
      <c r="K173" s="135" t="s">
        <v>182</v>
      </c>
      <c r="L173" s="33"/>
      <c r="M173" s="140" t="s">
        <v>19</v>
      </c>
      <c r="N173" s="141" t="s">
        <v>45</v>
      </c>
      <c r="P173" s="142">
        <f>O173*H173</f>
        <v>0</v>
      </c>
      <c r="Q173" s="142">
        <v>1.0606199999999999</v>
      </c>
      <c r="R173" s="142">
        <f>Q173*H173</f>
        <v>0.31076165999999994</v>
      </c>
      <c r="S173" s="142">
        <v>0</v>
      </c>
      <c r="T173" s="143">
        <f>S173*H173</f>
        <v>0</v>
      </c>
      <c r="AR173" s="144" t="s">
        <v>183</v>
      </c>
      <c r="AT173" s="144" t="s">
        <v>179</v>
      </c>
      <c r="AU173" s="144" t="s">
        <v>83</v>
      </c>
      <c r="AY173" s="18" t="s">
        <v>177</v>
      </c>
      <c r="BE173" s="145">
        <f>IF(N173="základní",J173,0)</f>
        <v>0</v>
      </c>
      <c r="BF173" s="145">
        <f>IF(N173="snížená",J173,0)</f>
        <v>0</v>
      </c>
      <c r="BG173" s="145">
        <f>IF(N173="zákl. přenesená",J173,0)</f>
        <v>0</v>
      </c>
      <c r="BH173" s="145">
        <f>IF(N173="sníž. přenesená",J173,0)</f>
        <v>0</v>
      </c>
      <c r="BI173" s="145">
        <f>IF(N173="nulová",J173,0)</f>
        <v>0</v>
      </c>
      <c r="BJ173" s="18" t="s">
        <v>81</v>
      </c>
      <c r="BK173" s="145">
        <f>ROUND(I173*H173,2)</f>
        <v>0</v>
      </c>
      <c r="BL173" s="18" t="s">
        <v>183</v>
      </c>
      <c r="BM173" s="144" t="s">
        <v>294</v>
      </c>
    </row>
    <row r="174" spans="2:65" s="1" customFormat="1" ht="10.199999999999999">
      <c r="B174" s="33"/>
      <c r="D174" s="146" t="s">
        <v>185</v>
      </c>
      <c r="F174" s="147" t="s">
        <v>295</v>
      </c>
      <c r="I174" s="148"/>
      <c r="L174" s="33"/>
      <c r="M174" s="149"/>
      <c r="T174" s="54"/>
      <c r="AT174" s="18" t="s">
        <v>185</v>
      </c>
      <c r="AU174" s="18" t="s">
        <v>83</v>
      </c>
    </row>
    <row r="175" spans="2:65" s="12" customFormat="1" ht="10.199999999999999">
      <c r="B175" s="150"/>
      <c r="D175" s="151" t="s">
        <v>187</v>
      </c>
      <c r="E175" s="152" t="s">
        <v>19</v>
      </c>
      <c r="F175" s="153" t="s">
        <v>296</v>
      </c>
      <c r="H175" s="152" t="s">
        <v>19</v>
      </c>
      <c r="I175" s="154"/>
      <c r="L175" s="150"/>
      <c r="M175" s="155"/>
      <c r="T175" s="156"/>
      <c r="AT175" s="152" t="s">
        <v>187</v>
      </c>
      <c r="AU175" s="152" t="s">
        <v>83</v>
      </c>
      <c r="AV175" s="12" t="s">
        <v>81</v>
      </c>
      <c r="AW175" s="12" t="s">
        <v>34</v>
      </c>
      <c r="AX175" s="12" t="s">
        <v>74</v>
      </c>
      <c r="AY175" s="152" t="s">
        <v>177</v>
      </c>
    </row>
    <row r="176" spans="2:65" s="13" customFormat="1" ht="10.199999999999999">
      <c r="B176" s="157"/>
      <c r="D176" s="151" t="s">
        <v>187</v>
      </c>
      <c r="E176" s="158" t="s">
        <v>19</v>
      </c>
      <c r="F176" s="159" t="s">
        <v>297</v>
      </c>
      <c r="H176" s="160">
        <v>0.29299999999999998</v>
      </c>
      <c r="I176" s="161"/>
      <c r="L176" s="157"/>
      <c r="M176" s="162"/>
      <c r="T176" s="163"/>
      <c r="AT176" s="158" t="s">
        <v>187</v>
      </c>
      <c r="AU176" s="158" t="s">
        <v>83</v>
      </c>
      <c r="AV176" s="13" t="s">
        <v>83</v>
      </c>
      <c r="AW176" s="13" t="s">
        <v>34</v>
      </c>
      <c r="AX176" s="13" t="s">
        <v>81</v>
      </c>
      <c r="AY176" s="158" t="s">
        <v>177</v>
      </c>
    </row>
    <row r="177" spans="2:65" s="1" customFormat="1" ht="24.15" customHeight="1">
      <c r="B177" s="33"/>
      <c r="C177" s="133" t="s">
        <v>298</v>
      </c>
      <c r="D177" s="133" t="s">
        <v>179</v>
      </c>
      <c r="E177" s="134" t="s">
        <v>299</v>
      </c>
      <c r="F177" s="135" t="s">
        <v>300</v>
      </c>
      <c r="G177" s="136" t="s">
        <v>119</v>
      </c>
      <c r="H177" s="137">
        <v>26.605</v>
      </c>
      <c r="I177" s="138"/>
      <c r="J177" s="139">
        <f>ROUND(I177*H177,2)</f>
        <v>0</v>
      </c>
      <c r="K177" s="135" t="s">
        <v>182</v>
      </c>
      <c r="L177" s="33"/>
      <c r="M177" s="140" t="s">
        <v>19</v>
      </c>
      <c r="N177" s="141" t="s">
        <v>45</v>
      </c>
      <c r="P177" s="142">
        <f>O177*H177</f>
        <v>0</v>
      </c>
      <c r="Q177" s="142">
        <v>0.73404000000000003</v>
      </c>
      <c r="R177" s="142">
        <f>Q177*H177</f>
        <v>19.529134200000001</v>
      </c>
      <c r="S177" s="142">
        <v>0</v>
      </c>
      <c r="T177" s="143">
        <f>S177*H177</f>
        <v>0</v>
      </c>
      <c r="AR177" s="144" t="s">
        <v>183</v>
      </c>
      <c r="AT177" s="144" t="s">
        <v>179</v>
      </c>
      <c r="AU177" s="144" t="s">
        <v>83</v>
      </c>
      <c r="AY177" s="18" t="s">
        <v>177</v>
      </c>
      <c r="BE177" s="145">
        <f>IF(N177="základní",J177,0)</f>
        <v>0</v>
      </c>
      <c r="BF177" s="145">
        <f>IF(N177="snížená",J177,0)</f>
        <v>0</v>
      </c>
      <c r="BG177" s="145">
        <f>IF(N177="zákl. přenesená",J177,0)</f>
        <v>0</v>
      </c>
      <c r="BH177" s="145">
        <f>IF(N177="sníž. přenesená",J177,0)</f>
        <v>0</v>
      </c>
      <c r="BI177" s="145">
        <f>IF(N177="nulová",J177,0)</f>
        <v>0</v>
      </c>
      <c r="BJ177" s="18" t="s">
        <v>81</v>
      </c>
      <c r="BK177" s="145">
        <f>ROUND(I177*H177,2)</f>
        <v>0</v>
      </c>
      <c r="BL177" s="18" t="s">
        <v>183</v>
      </c>
      <c r="BM177" s="144" t="s">
        <v>301</v>
      </c>
    </row>
    <row r="178" spans="2:65" s="1" customFormat="1" ht="10.199999999999999">
      <c r="B178" s="33"/>
      <c r="D178" s="146" t="s">
        <v>185</v>
      </c>
      <c r="F178" s="147" t="s">
        <v>302</v>
      </c>
      <c r="I178" s="148"/>
      <c r="L178" s="33"/>
      <c r="M178" s="149"/>
      <c r="T178" s="54"/>
      <c r="AT178" s="18" t="s">
        <v>185</v>
      </c>
      <c r="AU178" s="18" t="s">
        <v>83</v>
      </c>
    </row>
    <row r="179" spans="2:65" s="13" customFormat="1" ht="10.199999999999999">
      <c r="B179" s="157"/>
      <c r="D179" s="151" t="s">
        <v>187</v>
      </c>
      <c r="E179" s="158" t="s">
        <v>19</v>
      </c>
      <c r="F179" s="159" t="s">
        <v>303</v>
      </c>
      <c r="H179" s="160">
        <v>26.605</v>
      </c>
      <c r="I179" s="161"/>
      <c r="L179" s="157"/>
      <c r="M179" s="162"/>
      <c r="T179" s="163"/>
      <c r="AT179" s="158" t="s">
        <v>187</v>
      </c>
      <c r="AU179" s="158" t="s">
        <v>83</v>
      </c>
      <c r="AV179" s="13" t="s">
        <v>83</v>
      </c>
      <c r="AW179" s="13" t="s">
        <v>34</v>
      </c>
      <c r="AX179" s="13" t="s">
        <v>81</v>
      </c>
      <c r="AY179" s="158" t="s">
        <v>177</v>
      </c>
    </row>
    <row r="180" spans="2:65" s="11" customFormat="1" ht="22.8" customHeight="1">
      <c r="B180" s="121"/>
      <c r="D180" s="122" t="s">
        <v>73</v>
      </c>
      <c r="E180" s="131" t="s">
        <v>211</v>
      </c>
      <c r="F180" s="131" t="s">
        <v>304</v>
      </c>
      <c r="I180" s="124"/>
      <c r="J180" s="132">
        <f>BK180</f>
        <v>0</v>
      </c>
      <c r="L180" s="121"/>
      <c r="M180" s="126"/>
      <c r="P180" s="127">
        <f>SUM(P181:P232)</f>
        <v>0</v>
      </c>
      <c r="R180" s="127">
        <f>SUM(R181:R232)</f>
        <v>12.917717370000002</v>
      </c>
      <c r="T180" s="128">
        <f>SUM(T181:T232)</f>
        <v>0</v>
      </c>
      <c r="AR180" s="122" t="s">
        <v>81</v>
      </c>
      <c r="AT180" s="129" t="s">
        <v>73</v>
      </c>
      <c r="AU180" s="129" t="s">
        <v>81</v>
      </c>
      <c r="AY180" s="122" t="s">
        <v>177</v>
      </c>
      <c r="BK180" s="130">
        <f>SUM(BK181:BK232)</f>
        <v>0</v>
      </c>
    </row>
    <row r="181" spans="2:65" s="1" customFormat="1" ht="16.5" customHeight="1">
      <c r="B181" s="33"/>
      <c r="C181" s="133" t="s">
        <v>305</v>
      </c>
      <c r="D181" s="133" t="s">
        <v>179</v>
      </c>
      <c r="E181" s="134" t="s">
        <v>306</v>
      </c>
      <c r="F181" s="135" t="s">
        <v>307</v>
      </c>
      <c r="G181" s="136" t="s">
        <v>119</v>
      </c>
      <c r="H181" s="137">
        <v>186.58699999999999</v>
      </c>
      <c r="I181" s="138"/>
      <c r="J181" s="139">
        <f>ROUND(I181*H181,2)</f>
        <v>0</v>
      </c>
      <c r="K181" s="135" t="s">
        <v>182</v>
      </c>
      <c r="L181" s="33"/>
      <c r="M181" s="140" t="s">
        <v>19</v>
      </c>
      <c r="N181" s="141" t="s">
        <v>45</v>
      </c>
      <c r="P181" s="142">
        <f>O181*H181</f>
        <v>0</v>
      </c>
      <c r="Q181" s="142">
        <v>1.3999999999999999E-4</v>
      </c>
      <c r="R181" s="142">
        <f>Q181*H181</f>
        <v>2.6122179999999995E-2</v>
      </c>
      <c r="S181" s="142">
        <v>0</v>
      </c>
      <c r="T181" s="143">
        <f>S181*H181</f>
        <v>0</v>
      </c>
      <c r="AR181" s="144" t="s">
        <v>183</v>
      </c>
      <c r="AT181" s="144" t="s">
        <v>179</v>
      </c>
      <c r="AU181" s="144" t="s">
        <v>83</v>
      </c>
      <c r="AY181" s="18" t="s">
        <v>177</v>
      </c>
      <c r="BE181" s="145">
        <f>IF(N181="základní",J181,0)</f>
        <v>0</v>
      </c>
      <c r="BF181" s="145">
        <f>IF(N181="snížená",J181,0)</f>
        <v>0</v>
      </c>
      <c r="BG181" s="145">
        <f>IF(N181="zákl. přenesená",J181,0)</f>
        <v>0</v>
      </c>
      <c r="BH181" s="145">
        <f>IF(N181="sníž. přenesená",J181,0)</f>
        <v>0</v>
      </c>
      <c r="BI181" s="145">
        <f>IF(N181="nulová",J181,0)</f>
        <v>0</v>
      </c>
      <c r="BJ181" s="18" t="s">
        <v>81</v>
      </c>
      <c r="BK181" s="145">
        <f>ROUND(I181*H181,2)</f>
        <v>0</v>
      </c>
      <c r="BL181" s="18" t="s">
        <v>183</v>
      </c>
      <c r="BM181" s="144" t="s">
        <v>308</v>
      </c>
    </row>
    <row r="182" spans="2:65" s="1" customFormat="1" ht="10.199999999999999">
      <c r="B182" s="33"/>
      <c r="D182" s="146" t="s">
        <v>185</v>
      </c>
      <c r="F182" s="147" t="s">
        <v>309</v>
      </c>
      <c r="I182" s="148"/>
      <c r="L182" s="33"/>
      <c r="M182" s="149"/>
      <c r="T182" s="54"/>
      <c r="AT182" s="18" t="s">
        <v>185</v>
      </c>
      <c r="AU182" s="18" t="s">
        <v>83</v>
      </c>
    </row>
    <row r="183" spans="2:65" s="13" customFormat="1" ht="10.199999999999999">
      <c r="B183" s="157"/>
      <c r="D183" s="151" t="s">
        <v>187</v>
      </c>
      <c r="E183" s="158" t="s">
        <v>19</v>
      </c>
      <c r="F183" s="159" t="s">
        <v>310</v>
      </c>
      <c r="H183" s="160">
        <v>56.348999999999997</v>
      </c>
      <c r="I183" s="161"/>
      <c r="L183" s="157"/>
      <c r="M183" s="162"/>
      <c r="T183" s="163"/>
      <c r="AT183" s="158" t="s">
        <v>187</v>
      </c>
      <c r="AU183" s="158" t="s">
        <v>83</v>
      </c>
      <c r="AV183" s="13" t="s">
        <v>83</v>
      </c>
      <c r="AW183" s="13" t="s">
        <v>34</v>
      </c>
      <c r="AX183" s="13" t="s">
        <v>74</v>
      </c>
      <c r="AY183" s="158" t="s">
        <v>177</v>
      </c>
    </row>
    <row r="184" spans="2:65" s="13" customFormat="1" ht="10.199999999999999">
      <c r="B184" s="157"/>
      <c r="D184" s="151" t="s">
        <v>187</v>
      </c>
      <c r="E184" s="158" t="s">
        <v>19</v>
      </c>
      <c r="F184" s="159" t="s">
        <v>311</v>
      </c>
      <c r="H184" s="160">
        <v>48.633000000000003</v>
      </c>
      <c r="I184" s="161"/>
      <c r="L184" s="157"/>
      <c r="M184" s="162"/>
      <c r="T184" s="163"/>
      <c r="AT184" s="158" t="s">
        <v>187</v>
      </c>
      <c r="AU184" s="158" t="s">
        <v>83</v>
      </c>
      <c r="AV184" s="13" t="s">
        <v>83</v>
      </c>
      <c r="AW184" s="13" t="s">
        <v>34</v>
      </c>
      <c r="AX184" s="13" t="s">
        <v>74</v>
      </c>
      <c r="AY184" s="158" t="s">
        <v>177</v>
      </c>
    </row>
    <row r="185" spans="2:65" s="13" customFormat="1" ht="10.199999999999999">
      <c r="B185" s="157"/>
      <c r="D185" s="151" t="s">
        <v>187</v>
      </c>
      <c r="E185" s="158" t="s">
        <v>19</v>
      </c>
      <c r="F185" s="159" t="s">
        <v>310</v>
      </c>
      <c r="H185" s="160">
        <v>56.348999999999997</v>
      </c>
      <c r="I185" s="161"/>
      <c r="L185" s="157"/>
      <c r="M185" s="162"/>
      <c r="T185" s="163"/>
      <c r="AT185" s="158" t="s">
        <v>187</v>
      </c>
      <c r="AU185" s="158" t="s">
        <v>83</v>
      </c>
      <c r="AV185" s="13" t="s">
        <v>83</v>
      </c>
      <c r="AW185" s="13" t="s">
        <v>34</v>
      </c>
      <c r="AX185" s="13" t="s">
        <v>74</v>
      </c>
      <c r="AY185" s="158" t="s">
        <v>177</v>
      </c>
    </row>
    <row r="186" spans="2:65" s="13" customFormat="1" ht="10.199999999999999">
      <c r="B186" s="157"/>
      <c r="D186" s="151" t="s">
        <v>187</v>
      </c>
      <c r="E186" s="158" t="s">
        <v>19</v>
      </c>
      <c r="F186" s="159" t="s">
        <v>312</v>
      </c>
      <c r="H186" s="160">
        <v>13.416</v>
      </c>
      <c r="I186" s="161"/>
      <c r="L186" s="157"/>
      <c r="M186" s="162"/>
      <c r="T186" s="163"/>
      <c r="AT186" s="158" t="s">
        <v>187</v>
      </c>
      <c r="AU186" s="158" t="s">
        <v>83</v>
      </c>
      <c r="AV186" s="13" t="s">
        <v>83</v>
      </c>
      <c r="AW186" s="13" t="s">
        <v>34</v>
      </c>
      <c r="AX186" s="13" t="s">
        <v>74</v>
      </c>
      <c r="AY186" s="158" t="s">
        <v>177</v>
      </c>
    </row>
    <row r="187" spans="2:65" s="15" customFormat="1" ht="10.199999999999999">
      <c r="B187" s="171"/>
      <c r="D187" s="151" t="s">
        <v>187</v>
      </c>
      <c r="E187" s="172" t="s">
        <v>19</v>
      </c>
      <c r="F187" s="173" t="s">
        <v>289</v>
      </c>
      <c r="H187" s="174">
        <v>174.74700000000001</v>
      </c>
      <c r="I187" s="175"/>
      <c r="L187" s="171"/>
      <c r="M187" s="176"/>
      <c r="T187" s="177"/>
      <c r="AT187" s="172" t="s">
        <v>187</v>
      </c>
      <c r="AU187" s="172" t="s">
        <v>83</v>
      </c>
      <c r="AV187" s="15" t="s">
        <v>121</v>
      </c>
      <c r="AW187" s="15" t="s">
        <v>34</v>
      </c>
      <c r="AX187" s="15" t="s">
        <v>74</v>
      </c>
      <c r="AY187" s="172" t="s">
        <v>177</v>
      </c>
    </row>
    <row r="188" spans="2:65" s="12" customFormat="1" ht="10.199999999999999">
      <c r="B188" s="150"/>
      <c r="D188" s="151" t="s">
        <v>187</v>
      </c>
      <c r="E188" s="152" t="s">
        <v>19</v>
      </c>
      <c r="F188" s="153" t="s">
        <v>313</v>
      </c>
      <c r="H188" s="152" t="s">
        <v>19</v>
      </c>
      <c r="I188" s="154"/>
      <c r="L188" s="150"/>
      <c r="M188" s="155"/>
      <c r="T188" s="156"/>
      <c r="AT188" s="152" t="s">
        <v>187</v>
      </c>
      <c r="AU188" s="152" t="s">
        <v>83</v>
      </c>
      <c r="AV188" s="12" t="s">
        <v>81</v>
      </c>
      <c r="AW188" s="12" t="s">
        <v>34</v>
      </c>
      <c r="AX188" s="12" t="s">
        <v>74</v>
      </c>
      <c r="AY188" s="152" t="s">
        <v>177</v>
      </c>
    </row>
    <row r="189" spans="2:65" s="13" customFormat="1" ht="10.199999999999999">
      <c r="B189" s="157"/>
      <c r="D189" s="151" t="s">
        <v>187</v>
      </c>
      <c r="E189" s="158" t="s">
        <v>19</v>
      </c>
      <c r="F189" s="159" t="s">
        <v>314</v>
      </c>
      <c r="H189" s="160">
        <v>0.59199999999999997</v>
      </c>
      <c r="I189" s="161"/>
      <c r="L189" s="157"/>
      <c r="M189" s="162"/>
      <c r="T189" s="163"/>
      <c r="AT189" s="158" t="s">
        <v>187</v>
      </c>
      <c r="AU189" s="158" t="s">
        <v>83</v>
      </c>
      <c r="AV189" s="13" t="s">
        <v>83</v>
      </c>
      <c r="AW189" s="13" t="s">
        <v>34</v>
      </c>
      <c r="AX189" s="13" t="s">
        <v>74</v>
      </c>
      <c r="AY189" s="158" t="s">
        <v>177</v>
      </c>
    </row>
    <row r="190" spans="2:65" s="13" customFormat="1" ht="10.199999999999999">
      <c r="B190" s="157"/>
      <c r="D190" s="151" t="s">
        <v>187</v>
      </c>
      <c r="E190" s="158" t="s">
        <v>19</v>
      </c>
      <c r="F190" s="159" t="s">
        <v>315</v>
      </c>
      <c r="H190" s="160">
        <v>1.008</v>
      </c>
      <c r="I190" s="161"/>
      <c r="L190" s="157"/>
      <c r="M190" s="162"/>
      <c r="T190" s="163"/>
      <c r="AT190" s="158" t="s">
        <v>187</v>
      </c>
      <c r="AU190" s="158" t="s">
        <v>83</v>
      </c>
      <c r="AV190" s="13" t="s">
        <v>83</v>
      </c>
      <c r="AW190" s="13" t="s">
        <v>34</v>
      </c>
      <c r="AX190" s="13" t="s">
        <v>74</v>
      </c>
      <c r="AY190" s="158" t="s">
        <v>177</v>
      </c>
    </row>
    <row r="191" spans="2:65" s="13" customFormat="1" ht="10.199999999999999">
      <c r="B191" s="157"/>
      <c r="D191" s="151" t="s">
        <v>187</v>
      </c>
      <c r="E191" s="158" t="s">
        <v>19</v>
      </c>
      <c r="F191" s="159" t="s">
        <v>316</v>
      </c>
      <c r="H191" s="160">
        <v>9.2159999999999993</v>
      </c>
      <c r="I191" s="161"/>
      <c r="L191" s="157"/>
      <c r="M191" s="162"/>
      <c r="T191" s="163"/>
      <c r="AT191" s="158" t="s">
        <v>187</v>
      </c>
      <c r="AU191" s="158" t="s">
        <v>83</v>
      </c>
      <c r="AV191" s="13" t="s">
        <v>83</v>
      </c>
      <c r="AW191" s="13" t="s">
        <v>34</v>
      </c>
      <c r="AX191" s="13" t="s">
        <v>74</v>
      </c>
      <c r="AY191" s="158" t="s">
        <v>177</v>
      </c>
    </row>
    <row r="192" spans="2:65" s="13" customFormat="1" ht="10.199999999999999">
      <c r="B192" s="157"/>
      <c r="D192" s="151" t="s">
        <v>187</v>
      </c>
      <c r="E192" s="158" t="s">
        <v>19</v>
      </c>
      <c r="F192" s="159" t="s">
        <v>317</v>
      </c>
      <c r="H192" s="160">
        <v>1.024</v>
      </c>
      <c r="I192" s="161"/>
      <c r="L192" s="157"/>
      <c r="M192" s="162"/>
      <c r="T192" s="163"/>
      <c r="AT192" s="158" t="s">
        <v>187</v>
      </c>
      <c r="AU192" s="158" t="s">
        <v>83</v>
      </c>
      <c r="AV192" s="13" t="s">
        <v>83</v>
      </c>
      <c r="AW192" s="13" t="s">
        <v>34</v>
      </c>
      <c r="AX192" s="13" t="s">
        <v>74</v>
      </c>
      <c r="AY192" s="158" t="s">
        <v>177</v>
      </c>
    </row>
    <row r="193" spans="2:65" s="15" customFormat="1" ht="10.199999999999999">
      <c r="B193" s="171"/>
      <c r="D193" s="151" t="s">
        <v>187</v>
      </c>
      <c r="E193" s="172" t="s">
        <v>19</v>
      </c>
      <c r="F193" s="173" t="s">
        <v>289</v>
      </c>
      <c r="H193" s="174">
        <v>11.84</v>
      </c>
      <c r="I193" s="175"/>
      <c r="L193" s="171"/>
      <c r="M193" s="176"/>
      <c r="T193" s="177"/>
      <c r="AT193" s="172" t="s">
        <v>187</v>
      </c>
      <c r="AU193" s="172" t="s">
        <v>83</v>
      </c>
      <c r="AV193" s="15" t="s">
        <v>121</v>
      </c>
      <c r="AW193" s="15" t="s">
        <v>34</v>
      </c>
      <c r="AX193" s="15" t="s">
        <v>74</v>
      </c>
      <c r="AY193" s="172" t="s">
        <v>177</v>
      </c>
    </row>
    <row r="194" spans="2:65" s="14" customFormat="1" ht="10.199999999999999">
      <c r="B194" s="164"/>
      <c r="D194" s="151" t="s">
        <v>187</v>
      </c>
      <c r="E194" s="165" t="s">
        <v>19</v>
      </c>
      <c r="F194" s="166" t="s">
        <v>224</v>
      </c>
      <c r="H194" s="167">
        <v>186.58699999999999</v>
      </c>
      <c r="I194" s="168"/>
      <c r="L194" s="164"/>
      <c r="M194" s="169"/>
      <c r="T194" s="170"/>
      <c r="AT194" s="165" t="s">
        <v>187</v>
      </c>
      <c r="AU194" s="165" t="s">
        <v>83</v>
      </c>
      <c r="AV194" s="14" t="s">
        <v>183</v>
      </c>
      <c r="AW194" s="14" t="s">
        <v>34</v>
      </c>
      <c r="AX194" s="14" t="s">
        <v>81</v>
      </c>
      <c r="AY194" s="165" t="s">
        <v>177</v>
      </c>
    </row>
    <row r="195" spans="2:65" s="1" customFormat="1" ht="24.15" customHeight="1">
      <c r="B195" s="33"/>
      <c r="C195" s="133" t="s">
        <v>7</v>
      </c>
      <c r="D195" s="133" t="s">
        <v>179</v>
      </c>
      <c r="E195" s="134" t="s">
        <v>318</v>
      </c>
      <c r="F195" s="135" t="s">
        <v>319</v>
      </c>
      <c r="G195" s="136" t="s">
        <v>119</v>
      </c>
      <c r="H195" s="137">
        <v>140.602</v>
      </c>
      <c r="I195" s="138"/>
      <c r="J195" s="139">
        <f>ROUND(I195*H195,2)</f>
        <v>0</v>
      </c>
      <c r="K195" s="135" t="s">
        <v>182</v>
      </c>
      <c r="L195" s="33"/>
      <c r="M195" s="140" t="s">
        <v>19</v>
      </c>
      <c r="N195" s="141" t="s">
        <v>45</v>
      </c>
      <c r="P195" s="142">
        <f>O195*H195</f>
        <v>0</v>
      </c>
      <c r="Q195" s="142">
        <v>8.5599999999999999E-3</v>
      </c>
      <c r="R195" s="142">
        <f>Q195*H195</f>
        <v>1.20355312</v>
      </c>
      <c r="S195" s="142">
        <v>0</v>
      </c>
      <c r="T195" s="143">
        <f>S195*H195</f>
        <v>0</v>
      </c>
      <c r="AR195" s="144" t="s">
        <v>183</v>
      </c>
      <c r="AT195" s="144" t="s">
        <v>179</v>
      </c>
      <c r="AU195" s="144" t="s">
        <v>83</v>
      </c>
      <c r="AY195" s="18" t="s">
        <v>177</v>
      </c>
      <c r="BE195" s="145">
        <f>IF(N195="základní",J195,0)</f>
        <v>0</v>
      </c>
      <c r="BF195" s="145">
        <f>IF(N195="snížená",J195,0)</f>
        <v>0</v>
      </c>
      <c r="BG195" s="145">
        <f>IF(N195="zákl. přenesená",J195,0)</f>
        <v>0</v>
      </c>
      <c r="BH195" s="145">
        <f>IF(N195="sníž. přenesená",J195,0)</f>
        <v>0</v>
      </c>
      <c r="BI195" s="145">
        <f>IF(N195="nulová",J195,0)</f>
        <v>0</v>
      </c>
      <c r="BJ195" s="18" t="s">
        <v>81</v>
      </c>
      <c r="BK195" s="145">
        <f>ROUND(I195*H195,2)</f>
        <v>0</v>
      </c>
      <c r="BL195" s="18" t="s">
        <v>183</v>
      </c>
      <c r="BM195" s="144" t="s">
        <v>320</v>
      </c>
    </row>
    <row r="196" spans="2:65" s="1" customFormat="1" ht="10.199999999999999">
      <c r="B196" s="33"/>
      <c r="D196" s="146" t="s">
        <v>185</v>
      </c>
      <c r="F196" s="147" t="s">
        <v>321</v>
      </c>
      <c r="I196" s="148"/>
      <c r="L196" s="33"/>
      <c r="M196" s="149"/>
      <c r="T196" s="54"/>
      <c r="AT196" s="18" t="s">
        <v>185</v>
      </c>
      <c r="AU196" s="18" t="s">
        <v>83</v>
      </c>
    </row>
    <row r="197" spans="2:65" s="13" customFormat="1" ht="10.199999999999999">
      <c r="B197" s="157"/>
      <c r="D197" s="151" t="s">
        <v>187</v>
      </c>
      <c r="E197" s="158" t="s">
        <v>19</v>
      </c>
      <c r="F197" s="159" t="s">
        <v>310</v>
      </c>
      <c r="H197" s="160">
        <v>56.348999999999997</v>
      </c>
      <c r="I197" s="161"/>
      <c r="L197" s="157"/>
      <c r="M197" s="162"/>
      <c r="T197" s="163"/>
      <c r="AT197" s="158" t="s">
        <v>187</v>
      </c>
      <c r="AU197" s="158" t="s">
        <v>83</v>
      </c>
      <c r="AV197" s="13" t="s">
        <v>83</v>
      </c>
      <c r="AW197" s="13" t="s">
        <v>34</v>
      </c>
      <c r="AX197" s="13" t="s">
        <v>74</v>
      </c>
      <c r="AY197" s="158" t="s">
        <v>177</v>
      </c>
    </row>
    <row r="198" spans="2:65" s="13" customFormat="1" ht="10.199999999999999">
      <c r="B198" s="157"/>
      <c r="D198" s="151" t="s">
        <v>187</v>
      </c>
      <c r="E198" s="158" t="s">
        <v>19</v>
      </c>
      <c r="F198" s="159" t="s">
        <v>311</v>
      </c>
      <c r="H198" s="160">
        <v>48.633000000000003</v>
      </c>
      <c r="I198" s="161"/>
      <c r="L198" s="157"/>
      <c r="M198" s="162"/>
      <c r="T198" s="163"/>
      <c r="AT198" s="158" t="s">
        <v>187</v>
      </c>
      <c r="AU198" s="158" t="s">
        <v>83</v>
      </c>
      <c r="AV198" s="13" t="s">
        <v>83</v>
      </c>
      <c r="AW198" s="13" t="s">
        <v>34</v>
      </c>
      <c r="AX198" s="13" t="s">
        <v>74</v>
      </c>
      <c r="AY198" s="158" t="s">
        <v>177</v>
      </c>
    </row>
    <row r="199" spans="2:65" s="13" customFormat="1" ht="10.199999999999999">
      <c r="B199" s="157"/>
      <c r="D199" s="151" t="s">
        <v>187</v>
      </c>
      <c r="E199" s="158" t="s">
        <v>19</v>
      </c>
      <c r="F199" s="159" t="s">
        <v>310</v>
      </c>
      <c r="H199" s="160">
        <v>56.348999999999997</v>
      </c>
      <c r="I199" s="161"/>
      <c r="L199" s="157"/>
      <c r="M199" s="162"/>
      <c r="T199" s="163"/>
      <c r="AT199" s="158" t="s">
        <v>187</v>
      </c>
      <c r="AU199" s="158" t="s">
        <v>83</v>
      </c>
      <c r="AV199" s="13" t="s">
        <v>83</v>
      </c>
      <c r="AW199" s="13" t="s">
        <v>34</v>
      </c>
      <c r="AX199" s="13" t="s">
        <v>74</v>
      </c>
      <c r="AY199" s="158" t="s">
        <v>177</v>
      </c>
    </row>
    <row r="200" spans="2:65" s="13" customFormat="1" ht="10.199999999999999">
      <c r="B200" s="157"/>
      <c r="D200" s="151" t="s">
        <v>187</v>
      </c>
      <c r="E200" s="158" t="s">
        <v>19</v>
      </c>
      <c r="F200" s="159" t="s">
        <v>312</v>
      </c>
      <c r="H200" s="160">
        <v>13.416</v>
      </c>
      <c r="I200" s="161"/>
      <c r="L200" s="157"/>
      <c r="M200" s="162"/>
      <c r="T200" s="163"/>
      <c r="AT200" s="158" t="s">
        <v>187</v>
      </c>
      <c r="AU200" s="158" t="s">
        <v>83</v>
      </c>
      <c r="AV200" s="13" t="s">
        <v>83</v>
      </c>
      <c r="AW200" s="13" t="s">
        <v>34</v>
      </c>
      <c r="AX200" s="13" t="s">
        <v>74</v>
      </c>
      <c r="AY200" s="158" t="s">
        <v>177</v>
      </c>
    </row>
    <row r="201" spans="2:65" s="15" customFormat="1" ht="10.199999999999999">
      <c r="B201" s="171"/>
      <c r="D201" s="151" t="s">
        <v>187</v>
      </c>
      <c r="E201" s="172" t="s">
        <v>19</v>
      </c>
      <c r="F201" s="173" t="s">
        <v>289</v>
      </c>
      <c r="H201" s="174">
        <v>174.74699999999999</v>
      </c>
      <c r="I201" s="175"/>
      <c r="L201" s="171"/>
      <c r="M201" s="176"/>
      <c r="T201" s="177"/>
      <c r="AT201" s="172" t="s">
        <v>187</v>
      </c>
      <c r="AU201" s="172" t="s">
        <v>83</v>
      </c>
      <c r="AV201" s="15" t="s">
        <v>121</v>
      </c>
      <c r="AW201" s="15" t="s">
        <v>34</v>
      </c>
      <c r="AX201" s="15" t="s">
        <v>74</v>
      </c>
      <c r="AY201" s="172" t="s">
        <v>177</v>
      </c>
    </row>
    <row r="202" spans="2:65" s="13" customFormat="1" ht="10.199999999999999">
      <c r="B202" s="157"/>
      <c r="D202" s="151" t="s">
        <v>187</v>
      </c>
      <c r="E202" s="158" t="s">
        <v>19</v>
      </c>
      <c r="F202" s="159" t="s">
        <v>322</v>
      </c>
      <c r="H202" s="160">
        <v>-1.26</v>
      </c>
      <c r="I202" s="161"/>
      <c r="L202" s="157"/>
      <c r="M202" s="162"/>
      <c r="T202" s="163"/>
      <c r="AT202" s="158" t="s">
        <v>187</v>
      </c>
      <c r="AU202" s="158" t="s">
        <v>83</v>
      </c>
      <c r="AV202" s="13" t="s">
        <v>83</v>
      </c>
      <c r="AW202" s="13" t="s">
        <v>34</v>
      </c>
      <c r="AX202" s="13" t="s">
        <v>74</v>
      </c>
      <c r="AY202" s="158" t="s">
        <v>177</v>
      </c>
    </row>
    <row r="203" spans="2:65" s="13" customFormat="1" ht="10.199999999999999">
      <c r="B203" s="157"/>
      <c r="D203" s="151" t="s">
        <v>187</v>
      </c>
      <c r="E203" s="158" t="s">
        <v>19</v>
      </c>
      <c r="F203" s="159" t="s">
        <v>323</v>
      </c>
      <c r="H203" s="160">
        <v>-4.05</v>
      </c>
      <c r="I203" s="161"/>
      <c r="L203" s="157"/>
      <c r="M203" s="162"/>
      <c r="T203" s="163"/>
      <c r="AT203" s="158" t="s">
        <v>187</v>
      </c>
      <c r="AU203" s="158" t="s">
        <v>83</v>
      </c>
      <c r="AV203" s="13" t="s">
        <v>83</v>
      </c>
      <c r="AW203" s="13" t="s">
        <v>34</v>
      </c>
      <c r="AX203" s="13" t="s">
        <v>74</v>
      </c>
      <c r="AY203" s="158" t="s">
        <v>177</v>
      </c>
    </row>
    <row r="204" spans="2:65" s="13" customFormat="1" ht="10.199999999999999">
      <c r="B204" s="157"/>
      <c r="D204" s="151" t="s">
        <v>187</v>
      </c>
      <c r="E204" s="158" t="s">
        <v>19</v>
      </c>
      <c r="F204" s="159" t="s">
        <v>324</v>
      </c>
      <c r="H204" s="160">
        <v>-25.92</v>
      </c>
      <c r="I204" s="161"/>
      <c r="L204" s="157"/>
      <c r="M204" s="162"/>
      <c r="T204" s="163"/>
      <c r="AT204" s="158" t="s">
        <v>187</v>
      </c>
      <c r="AU204" s="158" t="s">
        <v>83</v>
      </c>
      <c r="AV204" s="13" t="s">
        <v>83</v>
      </c>
      <c r="AW204" s="13" t="s">
        <v>34</v>
      </c>
      <c r="AX204" s="13" t="s">
        <v>74</v>
      </c>
      <c r="AY204" s="158" t="s">
        <v>177</v>
      </c>
    </row>
    <row r="205" spans="2:65" s="13" customFormat="1" ht="10.199999999999999">
      <c r="B205" s="157"/>
      <c r="D205" s="151" t="s">
        <v>187</v>
      </c>
      <c r="E205" s="158" t="s">
        <v>19</v>
      </c>
      <c r="F205" s="159" t="s">
        <v>325</v>
      </c>
      <c r="H205" s="160">
        <v>-2.915</v>
      </c>
      <c r="I205" s="161"/>
      <c r="L205" s="157"/>
      <c r="M205" s="162"/>
      <c r="T205" s="163"/>
      <c r="AT205" s="158" t="s">
        <v>187</v>
      </c>
      <c r="AU205" s="158" t="s">
        <v>83</v>
      </c>
      <c r="AV205" s="13" t="s">
        <v>83</v>
      </c>
      <c r="AW205" s="13" t="s">
        <v>34</v>
      </c>
      <c r="AX205" s="13" t="s">
        <v>74</v>
      </c>
      <c r="AY205" s="158" t="s">
        <v>177</v>
      </c>
    </row>
    <row r="206" spans="2:65" s="15" customFormat="1" ht="10.199999999999999">
      <c r="B206" s="171"/>
      <c r="D206" s="151" t="s">
        <v>187</v>
      </c>
      <c r="E206" s="172" t="s">
        <v>19</v>
      </c>
      <c r="F206" s="173" t="s">
        <v>289</v>
      </c>
      <c r="H206" s="174">
        <v>-34.145000000000003</v>
      </c>
      <c r="I206" s="175"/>
      <c r="L206" s="171"/>
      <c r="M206" s="176"/>
      <c r="T206" s="177"/>
      <c r="AT206" s="172" t="s">
        <v>187</v>
      </c>
      <c r="AU206" s="172" t="s">
        <v>83</v>
      </c>
      <c r="AV206" s="15" t="s">
        <v>121</v>
      </c>
      <c r="AW206" s="15" t="s">
        <v>34</v>
      </c>
      <c r="AX206" s="15" t="s">
        <v>74</v>
      </c>
      <c r="AY206" s="172" t="s">
        <v>177</v>
      </c>
    </row>
    <row r="207" spans="2:65" s="14" customFormat="1" ht="10.199999999999999">
      <c r="B207" s="164"/>
      <c r="D207" s="151" t="s">
        <v>187</v>
      </c>
      <c r="E207" s="165" t="s">
        <v>19</v>
      </c>
      <c r="F207" s="166" t="s">
        <v>224</v>
      </c>
      <c r="H207" s="167">
        <v>140.602</v>
      </c>
      <c r="I207" s="168"/>
      <c r="L207" s="164"/>
      <c r="M207" s="169"/>
      <c r="T207" s="170"/>
      <c r="AT207" s="165" t="s">
        <v>187</v>
      </c>
      <c r="AU207" s="165" t="s">
        <v>83</v>
      </c>
      <c r="AV207" s="14" t="s">
        <v>183</v>
      </c>
      <c r="AW207" s="14" t="s">
        <v>34</v>
      </c>
      <c r="AX207" s="14" t="s">
        <v>81</v>
      </c>
      <c r="AY207" s="165" t="s">
        <v>177</v>
      </c>
    </row>
    <row r="208" spans="2:65" s="1" customFormat="1" ht="16.5" customHeight="1">
      <c r="B208" s="33"/>
      <c r="C208" s="178" t="s">
        <v>326</v>
      </c>
      <c r="D208" s="178" t="s">
        <v>327</v>
      </c>
      <c r="E208" s="179" t="s">
        <v>328</v>
      </c>
      <c r="F208" s="180" t="s">
        <v>329</v>
      </c>
      <c r="G208" s="181" t="s">
        <v>119</v>
      </c>
      <c r="H208" s="182">
        <v>147.63200000000001</v>
      </c>
      <c r="I208" s="183"/>
      <c r="J208" s="184">
        <f>ROUND(I208*H208,2)</f>
        <v>0</v>
      </c>
      <c r="K208" s="180" t="s">
        <v>182</v>
      </c>
      <c r="L208" s="185"/>
      <c r="M208" s="186" t="s">
        <v>19</v>
      </c>
      <c r="N208" s="187" t="s">
        <v>45</v>
      </c>
      <c r="P208" s="142">
        <f>O208*H208</f>
        <v>0</v>
      </c>
      <c r="Q208" s="142">
        <v>2.2399999999999998E-3</v>
      </c>
      <c r="R208" s="142">
        <f>Q208*H208</f>
        <v>0.33069567999999999</v>
      </c>
      <c r="S208" s="142">
        <v>0</v>
      </c>
      <c r="T208" s="143">
        <f>S208*H208</f>
        <v>0</v>
      </c>
      <c r="AR208" s="144" t="s">
        <v>225</v>
      </c>
      <c r="AT208" s="144" t="s">
        <v>327</v>
      </c>
      <c r="AU208" s="144" t="s">
        <v>83</v>
      </c>
      <c r="AY208" s="18" t="s">
        <v>177</v>
      </c>
      <c r="BE208" s="145">
        <f>IF(N208="základní",J208,0)</f>
        <v>0</v>
      </c>
      <c r="BF208" s="145">
        <f>IF(N208="snížená",J208,0)</f>
        <v>0</v>
      </c>
      <c r="BG208" s="145">
        <f>IF(N208="zákl. přenesená",J208,0)</f>
        <v>0</v>
      </c>
      <c r="BH208" s="145">
        <f>IF(N208="sníž. přenesená",J208,0)</f>
        <v>0</v>
      </c>
      <c r="BI208" s="145">
        <f>IF(N208="nulová",J208,0)</f>
        <v>0</v>
      </c>
      <c r="BJ208" s="18" t="s">
        <v>81</v>
      </c>
      <c r="BK208" s="145">
        <f>ROUND(I208*H208,2)</f>
        <v>0</v>
      </c>
      <c r="BL208" s="18" t="s">
        <v>183</v>
      </c>
      <c r="BM208" s="144" t="s">
        <v>330</v>
      </c>
    </row>
    <row r="209" spans="2:65" s="13" customFormat="1" ht="10.199999999999999">
      <c r="B209" s="157"/>
      <c r="D209" s="151" t="s">
        <v>187</v>
      </c>
      <c r="F209" s="159" t="s">
        <v>331</v>
      </c>
      <c r="H209" s="160">
        <v>147.63200000000001</v>
      </c>
      <c r="I209" s="161"/>
      <c r="L209" s="157"/>
      <c r="M209" s="162"/>
      <c r="T209" s="163"/>
      <c r="AT209" s="158" t="s">
        <v>187</v>
      </c>
      <c r="AU209" s="158" t="s">
        <v>83</v>
      </c>
      <c r="AV209" s="13" t="s">
        <v>83</v>
      </c>
      <c r="AW209" s="13" t="s">
        <v>4</v>
      </c>
      <c r="AX209" s="13" t="s">
        <v>81</v>
      </c>
      <c r="AY209" s="158" t="s">
        <v>177</v>
      </c>
    </row>
    <row r="210" spans="2:65" s="1" customFormat="1" ht="24.15" customHeight="1">
      <c r="B210" s="33"/>
      <c r="C210" s="133" t="s">
        <v>332</v>
      </c>
      <c r="D210" s="133" t="s">
        <v>179</v>
      </c>
      <c r="E210" s="134" t="s">
        <v>333</v>
      </c>
      <c r="F210" s="135" t="s">
        <v>334</v>
      </c>
      <c r="G210" s="136" t="s">
        <v>119</v>
      </c>
      <c r="H210" s="137">
        <v>186.58699999999999</v>
      </c>
      <c r="I210" s="138"/>
      <c r="J210" s="139">
        <f>ROUND(I210*H210,2)</f>
        <v>0</v>
      </c>
      <c r="K210" s="135" t="s">
        <v>182</v>
      </c>
      <c r="L210" s="33"/>
      <c r="M210" s="140" t="s">
        <v>19</v>
      </c>
      <c r="N210" s="141" t="s">
        <v>45</v>
      </c>
      <c r="P210" s="142">
        <f>O210*H210</f>
        <v>0</v>
      </c>
      <c r="Q210" s="142">
        <v>4.5799999999999999E-3</v>
      </c>
      <c r="R210" s="142">
        <f>Q210*H210</f>
        <v>0.85456845999999997</v>
      </c>
      <c r="S210" s="142">
        <v>0</v>
      </c>
      <c r="T210" s="143">
        <f>S210*H210</f>
        <v>0</v>
      </c>
      <c r="AR210" s="144" t="s">
        <v>183</v>
      </c>
      <c r="AT210" s="144" t="s">
        <v>179</v>
      </c>
      <c r="AU210" s="144" t="s">
        <v>83</v>
      </c>
      <c r="AY210" s="18" t="s">
        <v>177</v>
      </c>
      <c r="BE210" s="145">
        <f>IF(N210="základní",J210,0)</f>
        <v>0</v>
      </c>
      <c r="BF210" s="145">
        <f>IF(N210="snížená",J210,0)</f>
        <v>0</v>
      </c>
      <c r="BG210" s="145">
        <f>IF(N210="zákl. přenesená",J210,0)</f>
        <v>0</v>
      </c>
      <c r="BH210" s="145">
        <f>IF(N210="sníž. přenesená",J210,0)</f>
        <v>0</v>
      </c>
      <c r="BI210" s="145">
        <f>IF(N210="nulová",J210,0)</f>
        <v>0</v>
      </c>
      <c r="BJ210" s="18" t="s">
        <v>81</v>
      </c>
      <c r="BK210" s="145">
        <f>ROUND(I210*H210,2)</f>
        <v>0</v>
      </c>
      <c r="BL210" s="18" t="s">
        <v>183</v>
      </c>
      <c r="BM210" s="144" t="s">
        <v>335</v>
      </c>
    </row>
    <row r="211" spans="2:65" s="1" customFormat="1" ht="10.199999999999999">
      <c r="B211" s="33"/>
      <c r="D211" s="146" t="s">
        <v>185</v>
      </c>
      <c r="F211" s="147" t="s">
        <v>336</v>
      </c>
      <c r="I211" s="148"/>
      <c r="L211" s="33"/>
      <c r="M211" s="149"/>
      <c r="T211" s="54"/>
      <c r="AT211" s="18" t="s">
        <v>185</v>
      </c>
      <c r="AU211" s="18" t="s">
        <v>83</v>
      </c>
    </row>
    <row r="212" spans="2:65" s="1" customFormat="1" ht="16.5" customHeight="1">
      <c r="B212" s="33"/>
      <c r="C212" s="133" t="s">
        <v>337</v>
      </c>
      <c r="D212" s="188" t="s">
        <v>179</v>
      </c>
      <c r="E212" s="134" t="s">
        <v>338</v>
      </c>
      <c r="F212" s="135" t="s">
        <v>339</v>
      </c>
      <c r="G212" s="136" t="s">
        <v>119</v>
      </c>
      <c r="H212" s="137">
        <v>170.58099999999999</v>
      </c>
      <c r="I212" s="138"/>
      <c r="J212" s="139">
        <f>ROUND(I212*H212,2)</f>
        <v>0</v>
      </c>
      <c r="K212" s="135" t="s">
        <v>182</v>
      </c>
      <c r="L212" s="33"/>
      <c r="M212" s="140" t="s">
        <v>19</v>
      </c>
      <c r="N212" s="141" t="s">
        <v>45</v>
      </c>
      <c r="P212" s="142">
        <f>O212*H212</f>
        <v>0</v>
      </c>
      <c r="Q212" s="142">
        <v>1.2999999999999999E-4</v>
      </c>
      <c r="R212" s="142">
        <f>Q212*H212</f>
        <v>2.2175529999999995E-2</v>
      </c>
      <c r="S212" s="142">
        <v>0</v>
      </c>
      <c r="T212" s="143">
        <f>S212*H212</f>
        <v>0</v>
      </c>
      <c r="AR212" s="144" t="s">
        <v>183</v>
      </c>
      <c r="AT212" s="144" t="s">
        <v>179</v>
      </c>
      <c r="AU212" s="144" t="s">
        <v>83</v>
      </c>
      <c r="AY212" s="18" t="s">
        <v>177</v>
      </c>
      <c r="BE212" s="145">
        <f>IF(N212="základní",J212,0)</f>
        <v>0</v>
      </c>
      <c r="BF212" s="145">
        <f>IF(N212="snížená",J212,0)</f>
        <v>0</v>
      </c>
      <c r="BG212" s="145">
        <f>IF(N212="zákl. přenesená",J212,0)</f>
        <v>0</v>
      </c>
      <c r="BH212" s="145">
        <f>IF(N212="sníž. přenesená",J212,0)</f>
        <v>0</v>
      </c>
      <c r="BI212" s="145">
        <f>IF(N212="nulová",J212,0)</f>
        <v>0</v>
      </c>
      <c r="BJ212" s="18" t="s">
        <v>81</v>
      </c>
      <c r="BK212" s="145">
        <f>ROUND(I212*H212,2)</f>
        <v>0</v>
      </c>
      <c r="BL212" s="18" t="s">
        <v>183</v>
      </c>
      <c r="BM212" s="144" t="s">
        <v>340</v>
      </c>
    </row>
    <row r="213" spans="2:65" s="1" customFormat="1" ht="10.199999999999999">
      <c r="B213" s="33"/>
      <c r="D213" s="146" t="s">
        <v>185</v>
      </c>
      <c r="F213" s="147" t="s">
        <v>341</v>
      </c>
      <c r="I213" s="148"/>
      <c r="L213" s="33"/>
      <c r="M213" s="149"/>
      <c r="T213" s="54"/>
      <c r="AT213" s="18" t="s">
        <v>185</v>
      </c>
      <c r="AU213" s="18" t="s">
        <v>83</v>
      </c>
    </row>
    <row r="214" spans="2:65" s="13" customFormat="1" ht="10.199999999999999">
      <c r="B214" s="157"/>
      <c r="D214" s="151" t="s">
        <v>187</v>
      </c>
      <c r="E214" s="158" t="s">
        <v>19</v>
      </c>
      <c r="F214" s="159" t="s">
        <v>342</v>
      </c>
      <c r="H214" s="160">
        <v>168.31800000000001</v>
      </c>
      <c r="I214" s="161"/>
      <c r="L214" s="157"/>
      <c r="M214" s="162"/>
      <c r="T214" s="163"/>
      <c r="AT214" s="158" t="s">
        <v>187</v>
      </c>
      <c r="AU214" s="158" t="s">
        <v>83</v>
      </c>
      <c r="AV214" s="13" t="s">
        <v>83</v>
      </c>
      <c r="AW214" s="13" t="s">
        <v>34</v>
      </c>
      <c r="AX214" s="13" t="s">
        <v>74</v>
      </c>
      <c r="AY214" s="158" t="s">
        <v>177</v>
      </c>
    </row>
    <row r="215" spans="2:65" s="13" customFormat="1" ht="10.199999999999999">
      <c r="B215" s="157"/>
      <c r="D215" s="151" t="s">
        <v>187</v>
      </c>
      <c r="E215" s="158" t="s">
        <v>19</v>
      </c>
      <c r="F215" s="159" t="s">
        <v>343</v>
      </c>
      <c r="H215" s="160">
        <v>2.2629999999999999</v>
      </c>
      <c r="I215" s="161"/>
      <c r="L215" s="157"/>
      <c r="M215" s="162"/>
      <c r="T215" s="163"/>
      <c r="AT215" s="158" t="s">
        <v>187</v>
      </c>
      <c r="AU215" s="158" t="s">
        <v>83</v>
      </c>
      <c r="AV215" s="13" t="s">
        <v>83</v>
      </c>
      <c r="AW215" s="13" t="s">
        <v>34</v>
      </c>
      <c r="AX215" s="13" t="s">
        <v>74</v>
      </c>
      <c r="AY215" s="158" t="s">
        <v>177</v>
      </c>
    </row>
    <row r="216" spans="2:65" s="14" customFormat="1" ht="10.199999999999999">
      <c r="B216" s="164"/>
      <c r="D216" s="151" t="s">
        <v>187</v>
      </c>
      <c r="E216" s="165" t="s">
        <v>19</v>
      </c>
      <c r="F216" s="166" t="s">
        <v>224</v>
      </c>
      <c r="H216" s="167">
        <v>170.58100000000002</v>
      </c>
      <c r="I216" s="168"/>
      <c r="L216" s="164"/>
      <c r="M216" s="169"/>
      <c r="T216" s="170"/>
      <c r="AT216" s="165" t="s">
        <v>187</v>
      </c>
      <c r="AU216" s="165" t="s">
        <v>83</v>
      </c>
      <c r="AV216" s="14" t="s">
        <v>183</v>
      </c>
      <c r="AW216" s="14" t="s">
        <v>34</v>
      </c>
      <c r="AX216" s="14" t="s">
        <v>81</v>
      </c>
      <c r="AY216" s="165" t="s">
        <v>177</v>
      </c>
    </row>
    <row r="217" spans="2:65" s="1" customFormat="1" ht="24.15" customHeight="1">
      <c r="B217" s="33"/>
      <c r="C217" s="133" t="s">
        <v>344</v>
      </c>
      <c r="D217" s="133" t="s">
        <v>179</v>
      </c>
      <c r="E217" s="134" t="s">
        <v>345</v>
      </c>
      <c r="F217" s="135" t="s">
        <v>346</v>
      </c>
      <c r="G217" s="136" t="s">
        <v>347</v>
      </c>
      <c r="H217" s="137">
        <v>131.62</v>
      </c>
      <c r="I217" s="138"/>
      <c r="J217" s="139">
        <f>ROUND(I217*H217,2)</f>
        <v>0</v>
      </c>
      <c r="K217" s="135" t="s">
        <v>182</v>
      </c>
      <c r="L217" s="33"/>
      <c r="M217" s="140" t="s">
        <v>19</v>
      </c>
      <c r="N217" s="141" t="s">
        <v>45</v>
      </c>
      <c r="P217" s="142">
        <f>O217*H217</f>
        <v>0</v>
      </c>
      <c r="Q217" s="142">
        <v>2.0000000000000002E-5</v>
      </c>
      <c r="R217" s="142">
        <f>Q217*H217</f>
        <v>2.6324000000000005E-3</v>
      </c>
      <c r="S217" s="142">
        <v>0</v>
      </c>
      <c r="T217" s="143">
        <f>S217*H217</f>
        <v>0</v>
      </c>
      <c r="AR217" s="144" t="s">
        <v>183</v>
      </c>
      <c r="AT217" s="144" t="s">
        <v>179</v>
      </c>
      <c r="AU217" s="144" t="s">
        <v>83</v>
      </c>
      <c r="AY217" s="18" t="s">
        <v>177</v>
      </c>
      <c r="BE217" s="145">
        <f>IF(N217="základní",J217,0)</f>
        <v>0</v>
      </c>
      <c r="BF217" s="145">
        <f>IF(N217="snížená",J217,0)</f>
        <v>0</v>
      </c>
      <c r="BG217" s="145">
        <f>IF(N217="zákl. přenesená",J217,0)</f>
        <v>0</v>
      </c>
      <c r="BH217" s="145">
        <f>IF(N217="sníž. přenesená",J217,0)</f>
        <v>0</v>
      </c>
      <c r="BI217" s="145">
        <f>IF(N217="nulová",J217,0)</f>
        <v>0</v>
      </c>
      <c r="BJ217" s="18" t="s">
        <v>81</v>
      </c>
      <c r="BK217" s="145">
        <f>ROUND(I217*H217,2)</f>
        <v>0</v>
      </c>
      <c r="BL217" s="18" t="s">
        <v>183</v>
      </c>
      <c r="BM217" s="144" t="s">
        <v>348</v>
      </c>
    </row>
    <row r="218" spans="2:65" s="1" customFormat="1" ht="10.199999999999999">
      <c r="B218" s="33"/>
      <c r="D218" s="146" t="s">
        <v>185</v>
      </c>
      <c r="F218" s="147" t="s">
        <v>349</v>
      </c>
      <c r="I218" s="148"/>
      <c r="L218" s="33"/>
      <c r="M218" s="149"/>
      <c r="T218" s="54"/>
      <c r="AT218" s="18" t="s">
        <v>185</v>
      </c>
      <c r="AU218" s="18" t="s">
        <v>83</v>
      </c>
    </row>
    <row r="219" spans="2:65" s="13" customFormat="1" ht="10.199999999999999">
      <c r="B219" s="157"/>
      <c r="D219" s="151" t="s">
        <v>187</v>
      </c>
      <c r="E219" s="158" t="s">
        <v>19</v>
      </c>
      <c r="F219" s="159" t="s">
        <v>350</v>
      </c>
      <c r="H219" s="160">
        <v>8.1999999999999993</v>
      </c>
      <c r="I219" s="161"/>
      <c r="L219" s="157"/>
      <c r="M219" s="162"/>
      <c r="T219" s="163"/>
      <c r="AT219" s="158" t="s">
        <v>187</v>
      </c>
      <c r="AU219" s="158" t="s">
        <v>83</v>
      </c>
      <c r="AV219" s="13" t="s">
        <v>83</v>
      </c>
      <c r="AW219" s="13" t="s">
        <v>34</v>
      </c>
      <c r="AX219" s="13" t="s">
        <v>74</v>
      </c>
      <c r="AY219" s="158" t="s">
        <v>177</v>
      </c>
    </row>
    <row r="220" spans="2:65" s="13" customFormat="1" ht="10.199999999999999">
      <c r="B220" s="157"/>
      <c r="D220" s="151" t="s">
        <v>187</v>
      </c>
      <c r="E220" s="158" t="s">
        <v>19</v>
      </c>
      <c r="F220" s="159" t="s">
        <v>351</v>
      </c>
      <c r="H220" s="160">
        <v>17.149999999999999</v>
      </c>
      <c r="I220" s="161"/>
      <c r="L220" s="157"/>
      <c r="M220" s="162"/>
      <c r="T220" s="163"/>
      <c r="AT220" s="158" t="s">
        <v>187</v>
      </c>
      <c r="AU220" s="158" t="s">
        <v>83</v>
      </c>
      <c r="AV220" s="13" t="s">
        <v>83</v>
      </c>
      <c r="AW220" s="13" t="s">
        <v>34</v>
      </c>
      <c r="AX220" s="13" t="s">
        <v>74</v>
      </c>
      <c r="AY220" s="158" t="s">
        <v>177</v>
      </c>
    </row>
    <row r="221" spans="2:65" s="13" customFormat="1" ht="10.199999999999999">
      <c r="B221" s="157"/>
      <c r="D221" s="151" t="s">
        <v>187</v>
      </c>
      <c r="E221" s="158" t="s">
        <v>19</v>
      </c>
      <c r="F221" s="159" t="s">
        <v>352</v>
      </c>
      <c r="H221" s="160">
        <v>33.36</v>
      </c>
      <c r="I221" s="161"/>
      <c r="L221" s="157"/>
      <c r="M221" s="162"/>
      <c r="T221" s="163"/>
      <c r="AT221" s="158" t="s">
        <v>187</v>
      </c>
      <c r="AU221" s="158" t="s">
        <v>83</v>
      </c>
      <c r="AV221" s="13" t="s">
        <v>83</v>
      </c>
      <c r="AW221" s="13" t="s">
        <v>34</v>
      </c>
      <c r="AX221" s="13" t="s">
        <v>74</v>
      </c>
      <c r="AY221" s="158" t="s">
        <v>177</v>
      </c>
    </row>
    <row r="222" spans="2:65" s="13" customFormat="1" ht="10.199999999999999">
      <c r="B222" s="157"/>
      <c r="D222" s="151" t="s">
        <v>187</v>
      </c>
      <c r="E222" s="158" t="s">
        <v>19</v>
      </c>
      <c r="F222" s="159" t="s">
        <v>353</v>
      </c>
      <c r="H222" s="160">
        <v>24.56</v>
      </c>
      <c r="I222" s="161"/>
      <c r="L222" s="157"/>
      <c r="M222" s="162"/>
      <c r="T222" s="163"/>
      <c r="AT222" s="158" t="s">
        <v>187</v>
      </c>
      <c r="AU222" s="158" t="s">
        <v>83</v>
      </c>
      <c r="AV222" s="13" t="s">
        <v>83</v>
      </c>
      <c r="AW222" s="13" t="s">
        <v>34</v>
      </c>
      <c r="AX222" s="13" t="s">
        <v>74</v>
      </c>
      <c r="AY222" s="158" t="s">
        <v>177</v>
      </c>
    </row>
    <row r="223" spans="2:65" s="13" customFormat="1" ht="10.199999999999999">
      <c r="B223" s="157"/>
      <c r="D223" s="151" t="s">
        <v>187</v>
      </c>
      <c r="E223" s="158" t="s">
        <v>19</v>
      </c>
      <c r="F223" s="159" t="s">
        <v>354</v>
      </c>
      <c r="H223" s="160">
        <v>14.78</v>
      </c>
      <c r="I223" s="161"/>
      <c r="L223" s="157"/>
      <c r="M223" s="162"/>
      <c r="T223" s="163"/>
      <c r="AT223" s="158" t="s">
        <v>187</v>
      </c>
      <c r="AU223" s="158" t="s">
        <v>83</v>
      </c>
      <c r="AV223" s="13" t="s">
        <v>83</v>
      </c>
      <c r="AW223" s="13" t="s">
        <v>34</v>
      </c>
      <c r="AX223" s="13" t="s">
        <v>74</v>
      </c>
      <c r="AY223" s="158" t="s">
        <v>177</v>
      </c>
    </row>
    <row r="224" spans="2:65" s="13" customFormat="1" ht="10.199999999999999">
      <c r="B224" s="157"/>
      <c r="D224" s="151" t="s">
        <v>187</v>
      </c>
      <c r="E224" s="158" t="s">
        <v>19</v>
      </c>
      <c r="F224" s="159" t="s">
        <v>355</v>
      </c>
      <c r="H224" s="160">
        <v>12.67</v>
      </c>
      <c r="I224" s="161"/>
      <c r="L224" s="157"/>
      <c r="M224" s="162"/>
      <c r="T224" s="163"/>
      <c r="AT224" s="158" t="s">
        <v>187</v>
      </c>
      <c r="AU224" s="158" t="s">
        <v>83</v>
      </c>
      <c r="AV224" s="13" t="s">
        <v>83</v>
      </c>
      <c r="AW224" s="13" t="s">
        <v>34</v>
      </c>
      <c r="AX224" s="13" t="s">
        <v>74</v>
      </c>
      <c r="AY224" s="158" t="s">
        <v>177</v>
      </c>
    </row>
    <row r="225" spans="2:65" s="13" customFormat="1" ht="10.199999999999999">
      <c r="B225" s="157"/>
      <c r="D225" s="151" t="s">
        <v>187</v>
      </c>
      <c r="E225" s="158" t="s">
        <v>19</v>
      </c>
      <c r="F225" s="159" t="s">
        <v>356</v>
      </c>
      <c r="H225" s="160">
        <v>15.38</v>
      </c>
      <c r="I225" s="161"/>
      <c r="L225" s="157"/>
      <c r="M225" s="162"/>
      <c r="T225" s="163"/>
      <c r="AT225" s="158" t="s">
        <v>187</v>
      </c>
      <c r="AU225" s="158" t="s">
        <v>83</v>
      </c>
      <c r="AV225" s="13" t="s">
        <v>83</v>
      </c>
      <c r="AW225" s="13" t="s">
        <v>34</v>
      </c>
      <c r="AX225" s="13" t="s">
        <v>74</v>
      </c>
      <c r="AY225" s="158" t="s">
        <v>177</v>
      </c>
    </row>
    <row r="226" spans="2:65" s="13" customFormat="1" ht="10.199999999999999">
      <c r="B226" s="157"/>
      <c r="D226" s="151" t="s">
        <v>187</v>
      </c>
      <c r="E226" s="158" t="s">
        <v>19</v>
      </c>
      <c r="F226" s="159" t="s">
        <v>357</v>
      </c>
      <c r="H226" s="160">
        <v>5.52</v>
      </c>
      <c r="I226" s="161"/>
      <c r="L226" s="157"/>
      <c r="M226" s="162"/>
      <c r="T226" s="163"/>
      <c r="AT226" s="158" t="s">
        <v>187</v>
      </c>
      <c r="AU226" s="158" t="s">
        <v>83</v>
      </c>
      <c r="AV226" s="13" t="s">
        <v>83</v>
      </c>
      <c r="AW226" s="13" t="s">
        <v>34</v>
      </c>
      <c r="AX226" s="13" t="s">
        <v>74</v>
      </c>
      <c r="AY226" s="158" t="s">
        <v>177</v>
      </c>
    </row>
    <row r="227" spans="2:65" s="14" customFormat="1" ht="10.199999999999999">
      <c r="B227" s="164"/>
      <c r="D227" s="151" t="s">
        <v>187</v>
      </c>
      <c r="E227" s="165" t="s">
        <v>19</v>
      </c>
      <c r="F227" s="166" t="s">
        <v>224</v>
      </c>
      <c r="H227" s="167">
        <v>131.62</v>
      </c>
      <c r="I227" s="168"/>
      <c r="L227" s="164"/>
      <c r="M227" s="169"/>
      <c r="T227" s="170"/>
      <c r="AT227" s="165" t="s">
        <v>187</v>
      </c>
      <c r="AU227" s="165" t="s">
        <v>83</v>
      </c>
      <c r="AV227" s="14" t="s">
        <v>183</v>
      </c>
      <c r="AW227" s="14" t="s">
        <v>34</v>
      </c>
      <c r="AX227" s="14" t="s">
        <v>81</v>
      </c>
      <c r="AY227" s="165" t="s">
        <v>177</v>
      </c>
    </row>
    <row r="228" spans="2:65" s="1" customFormat="1" ht="24.15" customHeight="1">
      <c r="B228" s="33"/>
      <c r="C228" s="133" t="s">
        <v>358</v>
      </c>
      <c r="D228" s="133" t="s">
        <v>179</v>
      </c>
      <c r="E228" s="134" t="s">
        <v>359</v>
      </c>
      <c r="F228" s="135" t="s">
        <v>360</v>
      </c>
      <c r="G228" s="136" t="s">
        <v>119</v>
      </c>
      <c r="H228" s="137">
        <v>38.6</v>
      </c>
      <c r="I228" s="138"/>
      <c r="J228" s="139">
        <f>ROUND(I228*H228,2)</f>
        <v>0</v>
      </c>
      <c r="K228" s="135" t="s">
        <v>182</v>
      </c>
      <c r="L228" s="33"/>
      <c r="M228" s="140" t="s">
        <v>19</v>
      </c>
      <c r="N228" s="141" t="s">
        <v>45</v>
      </c>
      <c r="P228" s="142">
        <f>O228*H228</f>
        <v>0</v>
      </c>
      <c r="Q228" s="142">
        <v>0.27145000000000002</v>
      </c>
      <c r="R228" s="142">
        <f>Q228*H228</f>
        <v>10.477970000000001</v>
      </c>
      <c r="S228" s="142">
        <v>0</v>
      </c>
      <c r="T228" s="143">
        <f>S228*H228</f>
        <v>0</v>
      </c>
      <c r="AR228" s="144" t="s">
        <v>183</v>
      </c>
      <c r="AT228" s="144" t="s">
        <v>179</v>
      </c>
      <c r="AU228" s="144" t="s">
        <v>83</v>
      </c>
      <c r="AY228" s="18" t="s">
        <v>177</v>
      </c>
      <c r="BE228" s="145">
        <f>IF(N228="základní",J228,0)</f>
        <v>0</v>
      </c>
      <c r="BF228" s="145">
        <f>IF(N228="snížená",J228,0)</f>
        <v>0</v>
      </c>
      <c r="BG228" s="145">
        <f>IF(N228="zákl. přenesená",J228,0)</f>
        <v>0</v>
      </c>
      <c r="BH228" s="145">
        <f>IF(N228="sníž. přenesená",J228,0)</f>
        <v>0</v>
      </c>
      <c r="BI228" s="145">
        <f>IF(N228="nulová",J228,0)</f>
        <v>0</v>
      </c>
      <c r="BJ228" s="18" t="s">
        <v>81</v>
      </c>
      <c r="BK228" s="145">
        <f>ROUND(I228*H228,2)</f>
        <v>0</v>
      </c>
      <c r="BL228" s="18" t="s">
        <v>183</v>
      </c>
      <c r="BM228" s="144" t="s">
        <v>361</v>
      </c>
    </row>
    <row r="229" spans="2:65" s="1" customFormat="1" ht="10.199999999999999">
      <c r="B229" s="33"/>
      <c r="D229" s="146" t="s">
        <v>185</v>
      </c>
      <c r="F229" s="147" t="s">
        <v>362</v>
      </c>
      <c r="I229" s="148"/>
      <c r="L229" s="33"/>
      <c r="M229" s="149"/>
      <c r="T229" s="54"/>
      <c r="AT229" s="18" t="s">
        <v>185</v>
      </c>
      <c r="AU229" s="18" t="s">
        <v>83</v>
      </c>
    </row>
    <row r="230" spans="2:65" s="13" customFormat="1" ht="10.199999999999999">
      <c r="B230" s="157"/>
      <c r="D230" s="151" t="s">
        <v>187</v>
      </c>
      <c r="E230" s="158" t="s">
        <v>19</v>
      </c>
      <c r="F230" s="159" t="s">
        <v>363</v>
      </c>
      <c r="H230" s="160">
        <v>27.8</v>
      </c>
      <c r="I230" s="161"/>
      <c r="L230" s="157"/>
      <c r="M230" s="162"/>
      <c r="T230" s="163"/>
      <c r="AT230" s="158" t="s">
        <v>187</v>
      </c>
      <c r="AU230" s="158" t="s">
        <v>83</v>
      </c>
      <c r="AV230" s="13" t="s">
        <v>83</v>
      </c>
      <c r="AW230" s="13" t="s">
        <v>34</v>
      </c>
      <c r="AX230" s="13" t="s">
        <v>74</v>
      </c>
      <c r="AY230" s="158" t="s">
        <v>177</v>
      </c>
    </row>
    <row r="231" spans="2:65" s="13" customFormat="1" ht="10.199999999999999">
      <c r="B231" s="157"/>
      <c r="D231" s="151" t="s">
        <v>187</v>
      </c>
      <c r="E231" s="158" t="s">
        <v>19</v>
      </c>
      <c r="F231" s="159" t="s">
        <v>364</v>
      </c>
      <c r="H231" s="160">
        <v>10.8</v>
      </c>
      <c r="I231" s="161"/>
      <c r="L231" s="157"/>
      <c r="M231" s="162"/>
      <c r="T231" s="163"/>
      <c r="AT231" s="158" t="s">
        <v>187</v>
      </c>
      <c r="AU231" s="158" t="s">
        <v>83</v>
      </c>
      <c r="AV231" s="13" t="s">
        <v>83</v>
      </c>
      <c r="AW231" s="13" t="s">
        <v>34</v>
      </c>
      <c r="AX231" s="13" t="s">
        <v>74</v>
      </c>
      <c r="AY231" s="158" t="s">
        <v>177</v>
      </c>
    </row>
    <row r="232" spans="2:65" s="14" customFormat="1" ht="10.199999999999999">
      <c r="B232" s="164"/>
      <c r="D232" s="151" t="s">
        <v>187</v>
      </c>
      <c r="E232" s="165" t="s">
        <v>19</v>
      </c>
      <c r="F232" s="166" t="s">
        <v>224</v>
      </c>
      <c r="H232" s="167">
        <v>38.6</v>
      </c>
      <c r="I232" s="168"/>
      <c r="L232" s="164"/>
      <c r="M232" s="169"/>
      <c r="T232" s="170"/>
      <c r="AT232" s="165" t="s">
        <v>187</v>
      </c>
      <c r="AU232" s="165" t="s">
        <v>83</v>
      </c>
      <c r="AV232" s="14" t="s">
        <v>183</v>
      </c>
      <c r="AW232" s="14" t="s">
        <v>34</v>
      </c>
      <c r="AX232" s="14" t="s">
        <v>81</v>
      </c>
      <c r="AY232" s="165" t="s">
        <v>177</v>
      </c>
    </row>
    <row r="233" spans="2:65" s="11" customFormat="1" ht="22.8" customHeight="1">
      <c r="B233" s="121"/>
      <c r="D233" s="122" t="s">
        <v>73</v>
      </c>
      <c r="E233" s="131" t="s">
        <v>232</v>
      </c>
      <c r="F233" s="131" t="s">
        <v>365</v>
      </c>
      <c r="I233" s="124"/>
      <c r="J233" s="132">
        <f>BK233</f>
        <v>0</v>
      </c>
      <c r="L233" s="121"/>
      <c r="M233" s="126"/>
      <c r="P233" s="127">
        <f>SUM(P234:P258)</f>
        <v>0</v>
      </c>
      <c r="R233" s="127">
        <f>SUM(R234:R258)</f>
        <v>2.0000499999999997E-2</v>
      </c>
      <c r="T233" s="128">
        <f>SUM(T234:T258)</f>
        <v>0</v>
      </c>
      <c r="AR233" s="122" t="s">
        <v>81</v>
      </c>
      <c r="AT233" s="129" t="s">
        <v>73</v>
      </c>
      <c r="AU233" s="129" t="s">
        <v>81</v>
      </c>
      <c r="AY233" s="122" t="s">
        <v>177</v>
      </c>
      <c r="BK233" s="130">
        <f>SUM(BK234:BK258)</f>
        <v>0</v>
      </c>
    </row>
    <row r="234" spans="2:65" s="1" customFormat="1" ht="24.15" customHeight="1">
      <c r="B234" s="33"/>
      <c r="C234" s="133" t="s">
        <v>366</v>
      </c>
      <c r="D234" s="133" t="s">
        <v>179</v>
      </c>
      <c r="E234" s="134" t="s">
        <v>367</v>
      </c>
      <c r="F234" s="135" t="s">
        <v>368</v>
      </c>
      <c r="G234" s="136" t="s">
        <v>119</v>
      </c>
      <c r="H234" s="137">
        <v>212.47</v>
      </c>
      <c r="I234" s="138"/>
      <c r="J234" s="139">
        <f>ROUND(I234*H234,2)</f>
        <v>0</v>
      </c>
      <c r="K234" s="135" t="s">
        <v>182</v>
      </c>
      <c r="L234" s="33"/>
      <c r="M234" s="140" t="s">
        <v>19</v>
      </c>
      <c r="N234" s="141" t="s">
        <v>45</v>
      </c>
      <c r="P234" s="142">
        <f>O234*H234</f>
        <v>0</v>
      </c>
      <c r="Q234" s="142">
        <v>0</v>
      </c>
      <c r="R234" s="142">
        <f>Q234*H234</f>
        <v>0</v>
      </c>
      <c r="S234" s="142">
        <v>0</v>
      </c>
      <c r="T234" s="143">
        <f>S234*H234</f>
        <v>0</v>
      </c>
      <c r="AR234" s="144" t="s">
        <v>183</v>
      </c>
      <c r="AT234" s="144" t="s">
        <v>179</v>
      </c>
      <c r="AU234" s="144" t="s">
        <v>83</v>
      </c>
      <c r="AY234" s="18" t="s">
        <v>177</v>
      </c>
      <c r="BE234" s="145">
        <f>IF(N234="základní",J234,0)</f>
        <v>0</v>
      </c>
      <c r="BF234" s="145">
        <f>IF(N234="snížená",J234,0)</f>
        <v>0</v>
      </c>
      <c r="BG234" s="145">
        <f>IF(N234="zákl. přenesená",J234,0)</f>
        <v>0</v>
      </c>
      <c r="BH234" s="145">
        <f>IF(N234="sníž. přenesená",J234,0)</f>
        <v>0</v>
      </c>
      <c r="BI234" s="145">
        <f>IF(N234="nulová",J234,0)</f>
        <v>0</v>
      </c>
      <c r="BJ234" s="18" t="s">
        <v>81</v>
      </c>
      <c r="BK234" s="145">
        <f>ROUND(I234*H234,2)</f>
        <v>0</v>
      </c>
      <c r="BL234" s="18" t="s">
        <v>183</v>
      </c>
      <c r="BM234" s="144" t="s">
        <v>369</v>
      </c>
    </row>
    <row r="235" spans="2:65" s="1" customFormat="1" ht="10.199999999999999">
      <c r="B235" s="33"/>
      <c r="D235" s="146" t="s">
        <v>185</v>
      </c>
      <c r="F235" s="147" t="s">
        <v>370</v>
      </c>
      <c r="I235" s="148"/>
      <c r="L235" s="33"/>
      <c r="M235" s="149"/>
      <c r="T235" s="54"/>
      <c r="AT235" s="18" t="s">
        <v>185</v>
      </c>
      <c r="AU235" s="18" t="s">
        <v>83</v>
      </c>
    </row>
    <row r="236" spans="2:65" s="13" customFormat="1" ht="10.199999999999999">
      <c r="B236" s="157"/>
      <c r="D236" s="151" t="s">
        <v>187</v>
      </c>
      <c r="E236" s="158" t="s">
        <v>19</v>
      </c>
      <c r="F236" s="159" t="s">
        <v>371</v>
      </c>
      <c r="H236" s="160">
        <v>58.71</v>
      </c>
      <c r="I236" s="161"/>
      <c r="L236" s="157"/>
      <c r="M236" s="162"/>
      <c r="T236" s="163"/>
      <c r="AT236" s="158" t="s">
        <v>187</v>
      </c>
      <c r="AU236" s="158" t="s">
        <v>83</v>
      </c>
      <c r="AV236" s="13" t="s">
        <v>83</v>
      </c>
      <c r="AW236" s="13" t="s">
        <v>34</v>
      </c>
      <c r="AX236" s="13" t="s">
        <v>74</v>
      </c>
      <c r="AY236" s="158" t="s">
        <v>177</v>
      </c>
    </row>
    <row r="237" spans="2:65" s="13" customFormat="1" ht="10.199999999999999">
      <c r="B237" s="157"/>
      <c r="D237" s="151" t="s">
        <v>187</v>
      </c>
      <c r="E237" s="158" t="s">
        <v>19</v>
      </c>
      <c r="F237" s="159" t="s">
        <v>372</v>
      </c>
      <c r="H237" s="160">
        <v>50.31</v>
      </c>
      <c r="I237" s="161"/>
      <c r="L237" s="157"/>
      <c r="M237" s="162"/>
      <c r="T237" s="163"/>
      <c r="AT237" s="158" t="s">
        <v>187</v>
      </c>
      <c r="AU237" s="158" t="s">
        <v>83</v>
      </c>
      <c r="AV237" s="13" t="s">
        <v>83</v>
      </c>
      <c r="AW237" s="13" t="s">
        <v>34</v>
      </c>
      <c r="AX237" s="13" t="s">
        <v>74</v>
      </c>
      <c r="AY237" s="158" t="s">
        <v>177</v>
      </c>
    </row>
    <row r="238" spans="2:65" s="13" customFormat="1" ht="10.199999999999999">
      <c r="B238" s="157"/>
      <c r="D238" s="151" t="s">
        <v>187</v>
      </c>
      <c r="E238" s="158" t="s">
        <v>19</v>
      </c>
      <c r="F238" s="159" t="s">
        <v>371</v>
      </c>
      <c r="H238" s="160">
        <v>58.71</v>
      </c>
      <c r="I238" s="161"/>
      <c r="L238" s="157"/>
      <c r="M238" s="162"/>
      <c r="T238" s="163"/>
      <c r="AT238" s="158" t="s">
        <v>187</v>
      </c>
      <c r="AU238" s="158" t="s">
        <v>83</v>
      </c>
      <c r="AV238" s="13" t="s">
        <v>83</v>
      </c>
      <c r="AW238" s="13" t="s">
        <v>34</v>
      </c>
      <c r="AX238" s="13" t="s">
        <v>74</v>
      </c>
      <c r="AY238" s="158" t="s">
        <v>177</v>
      </c>
    </row>
    <row r="239" spans="2:65" s="13" customFormat="1" ht="10.199999999999999">
      <c r="B239" s="157"/>
      <c r="D239" s="151" t="s">
        <v>187</v>
      </c>
      <c r="E239" s="158" t="s">
        <v>19</v>
      </c>
      <c r="F239" s="159" t="s">
        <v>373</v>
      </c>
      <c r="H239" s="160">
        <v>22.36</v>
      </c>
      <c r="I239" s="161"/>
      <c r="L239" s="157"/>
      <c r="M239" s="162"/>
      <c r="T239" s="163"/>
      <c r="AT239" s="158" t="s">
        <v>187</v>
      </c>
      <c r="AU239" s="158" t="s">
        <v>83</v>
      </c>
      <c r="AV239" s="13" t="s">
        <v>83</v>
      </c>
      <c r="AW239" s="13" t="s">
        <v>34</v>
      </c>
      <c r="AX239" s="13" t="s">
        <v>74</v>
      </c>
      <c r="AY239" s="158" t="s">
        <v>177</v>
      </c>
    </row>
    <row r="240" spans="2:65" s="13" customFormat="1" ht="10.199999999999999">
      <c r="B240" s="157"/>
      <c r="D240" s="151" t="s">
        <v>187</v>
      </c>
      <c r="E240" s="158" t="s">
        <v>19</v>
      </c>
      <c r="F240" s="159" t="s">
        <v>374</v>
      </c>
      <c r="H240" s="160">
        <v>22.38</v>
      </c>
      <c r="I240" s="161"/>
      <c r="L240" s="157"/>
      <c r="M240" s="162"/>
      <c r="T240" s="163"/>
      <c r="AT240" s="158" t="s">
        <v>187</v>
      </c>
      <c r="AU240" s="158" t="s">
        <v>83</v>
      </c>
      <c r="AV240" s="13" t="s">
        <v>83</v>
      </c>
      <c r="AW240" s="13" t="s">
        <v>34</v>
      </c>
      <c r="AX240" s="13" t="s">
        <v>74</v>
      </c>
      <c r="AY240" s="158" t="s">
        <v>177</v>
      </c>
    </row>
    <row r="241" spans="2:65" s="14" customFormat="1" ht="10.199999999999999">
      <c r="B241" s="164"/>
      <c r="D241" s="151" t="s">
        <v>187</v>
      </c>
      <c r="E241" s="165" t="s">
        <v>19</v>
      </c>
      <c r="F241" s="166" t="s">
        <v>224</v>
      </c>
      <c r="H241" s="167">
        <v>212.47</v>
      </c>
      <c r="I241" s="168"/>
      <c r="L241" s="164"/>
      <c r="M241" s="169"/>
      <c r="T241" s="170"/>
      <c r="AT241" s="165" t="s">
        <v>187</v>
      </c>
      <c r="AU241" s="165" t="s">
        <v>83</v>
      </c>
      <c r="AV241" s="14" t="s">
        <v>183</v>
      </c>
      <c r="AW241" s="14" t="s">
        <v>34</v>
      </c>
      <c r="AX241" s="14" t="s">
        <v>81</v>
      </c>
      <c r="AY241" s="165" t="s">
        <v>177</v>
      </c>
    </row>
    <row r="242" spans="2:65" s="1" customFormat="1" ht="24.15" customHeight="1">
      <c r="B242" s="33"/>
      <c r="C242" s="133" t="s">
        <v>375</v>
      </c>
      <c r="D242" s="133" t="s">
        <v>179</v>
      </c>
      <c r="E242" s="134" t="s">
        <v>376</v>
      </c>
      <c r="F242" s="135" t="s">
        <v>377</v>
      </c>
      <c r="G242" s="136" t="s">
        <v>119</v>
      </c>
      <c r="H242" s="137">
        <v>212.47</v>
      </c>
      <c r="I242" s="138"/>
      <c r="J242" s="139">
        <f>ROUND(I242*H242,2)</f>
        <v>0</v>
      </c>
      <c r="K242" s="135" t="s">
        <v>182</v>
      </c>
      <c r="L242" s="33"/>
      <c r="M242" s="140" t="s">
        <v>19</v>
      </c>
      <c r="N242" s="141" t="s">
        <v>45</v>
      </c>
      <c r="P242" s="142">
        <f>O242*H242</f>
        <v>0</v>
      </c>
      <c r="Q242" s="142">
        <v>0</v>
      </c>
      <c r="R242" s="142">
        <f>Q242*H242</f>
        <v>0</v>
      </c>
      <c r="S242" s="142">
        <v>0</v>
      </c>
      <c r="T242" s="143">
        <f>S242*H242</f>
        <v>0</v>
      </c>
      <c r="AR242" s="144" t="s">
        <v>183</v>
      </c>
      <c r="AT242" s="144" t="s">
        <v>179</v>
      </c>
      <c r="AU242" s="144" t="s">
        <v>83</v>
      </c>
      <c r="AY242" s="18" t="s">
        <v>177</v>
      </c>
      <c r="BE242" s="145">
        <f>IF(N242="základní",J242,0)</f>
        <v>0</v>
      </c>
      <c r="BF242" s="145">
        <f>IF(N242="snížená",J242,0)</f>
        <v>0</v>
      </c>
      <c r="BG242" s="145">
        <f>IF(N242="zákl. přenesená",J242,0)</f>
        <v>0</v>
      </c>
      <c r="BH242" s="145">
        <f>IF(N242="sníž. přenesená",J242,0)</f>
        <v>0</v>
      </c>
      <c r="BI242" s="145">
        <f>IF(N242="nulová",J242,0)</f>
        <v>0</v>
      </c>
      <c r="BJ242" s="18" t="s">
        <v>81</v>
      </c>
      <c r="BK242" s="145">
        <f>ROUND(I242*H242,2)</f>
        <v>0</v>
      </c>
      <c r="BL242" s="18" t="s">
        <v>183</v>
      </c>
      <c r="BM242" s="144" t="s">
        <v>378</v>
      </c>
    </row>
    <row r="243" spans="2:65" s="1" customFormat="1" ht="10.199999999999999">
      <c r="B243" s="33"/>
      <c r="D243" s="146" t="s">
        <v>185</v>
      </c>
      <c r="F243" s="147" t="s">
        <v>379</v>
      </c>
      <c r="I243" s="148"/>
      <c r="L243" s="33"/>
      <c r="M243" s="149"/>
      <c r="T243" s="54"/>
      <c r="AT243" s="18" t="s">
        <v>185</v>
      </c>
      <c r="AU243" s="18" t="s">
        <v>83</v>
      </c>
    </row>
    <row r="244" spans="2:65" s="1" customFormat="1" ht="33" customHeight="1">
      <c r="B244" s="33"/>
      <c r="C244" s="133" t="s">
        <v>380</v>
      </c>
      <c r="D244" s="133" t="s">
        <v>179</v>
      </c>
      <c r="E244" s="134" t="s">
        <v>381</v>
      </c>
      <c r="F244" s="135" t="s">
        <v>382</v>
      </c>
      <c r="G244" s="136" t="s">
        <v>383</v>
      </c>
      <c r="H244" s="137">
        <v>1</v>
      </c>
      <c r="I244" s="138"/>
      <c r="J244" s="139">
        <f>ROUND(I244*H244,2)</f>
        <v>0</v>
      </c>
      <c r="K244" s="135" t="s">
        <v>182</v>
      </c>
      <c r="L244" s="33"/>
      <c r="M244" s="140" t="s">
        <v>19</v>
      </c>
      <c r="N244" s="141" t="s">
        <v>45</v>
      </c>
      <c r="P244" s="142">
        <f>O244*H244</f>
        <v>0</v>
      </c>
      <c r="Q244" s="142">
        <v>0</v>
      </c>
      <c r="R244" s="142">
        <f>Q244*H244</f>
        <v>0</v>
      </c>
      <c r="S244" s="142">
        <v>0</v>
      </c>
      <c r="T244" s="143">
        <f>S244*H244</f>
        <v>0</v>
      </c>
      <c r="AR244" s="144" t="s">
        <v>183</v>
      </c>
      <c r="AT244" s="144" t="s">
        <v>179</v>
      </c>
      <c r="AU244" s="144" t="s">
        <v>83</v>
      </c>
      <c r="AY244" s="18" t="s">
        <v>177</v>
      </c>
      <c r="BE244" s="145">
        <f>IF(N244="základní",J244,0)</f>
        <v>0</v>
      </c>
      <c r="BF244" s="145">
        <f>IF(N244="snížená",J244,0)</f>
        <v>0</v>
      </c>
      <c r="BG244" s="145">
        <f>IF(N244="zákl. přenesená",J244,0)</f>
        <v>0</v>
      </c>
      <c r="BH244" s="145">
        <f>IF(N244="sníž. přenesená",J244,0)</f>
        <v>0</v>
      </c>
      <c r="BI244" s="145">
        <f>IF(N244="nulová",J244,0)</f>
        <v>0</v>
      </c>
      <c r="BJ244" s="18" t="s">
        <v>81</v>
      </c>
      <c r="BK244" s="145">
        <f>ROUND(I244*H244,2)</f>
        <v>0</v>
      </c>
      <c r="BL244" s="18" t="s">
        <v>183</v>
      </c>
      <c r="BM244" s="144" t="s">
        <v>384</v>
      </c>
    </row>
    <row r="245" spans="2:65" s="1" customFormat="1" ht="10.199999999999999">
      <c r="B245" s="33"/>
      <c r="D245" s="146" t="s">
        <v>185</v>
      </c>
      <c r="F245" s="147" t="s">
        <v>385</v>
      </c>
      <c r="I245" s="148"/>
      <c r="L245" s="33"/>
      <c r="M245" s="149"/>
      <c r="T245" s="54"/>
      <c r="AT245" s="18" t="s">
        <v>185</v>
      </c>
      <c r="AU245" s="18" t="s">
        <v>83</v>
      </c>
    </row>
    <row r="246" spans="2:65" s="1" customFormat="1" ht="24.15" customHeight="1">
      <c r="B246" s="33"/>
      <c r="C246" s="133" t="s">
        <v>386</v>
      </c>
      <c r="D246" s="133" t="s">
        <v>179</v>
      </c>
      <c r="E246" s="134" t="s">
        <v>387</v>
      </c>
      <c r="F246" s="135" t="s">
        <v>388</v>
      </c>
      <c r="G246" s="136" t="s">
        <v>119</v>
      </c>
      <c r="H246" s="137">
        <v>212.47</v>
      </c>
      <c r="I246" s="138"/>
      <c r="J246" s="139">
        <f>ROUND(I246*H246,2)</f>
        <v>0</v>
      </c>
      <c r="K246" s="135" t="s">
        <v>182</v>
      </c>
      <c r="L246" s="33"/>
      <c r="M246" s="140" t="s">
        <v>19</v>
      </c>
      <c r="N246" s="141" t="s">
        <v>45</v>
      </c>
      <c r="P246" s="142">
        <f>O246*H246</f>
        <v>0</v>
      </c>
      <c r="Q246" s="142">
        <v>0</v>
      </c>
      <c r="R246" s="142">
        <f>Q246*H246</f>
        <v>0</v>
      </c>
      <c r="S246" s="142">
        <v>0</v>
      </c>
      <c r="T246" s="143">
        <f>S246*H246</f>
        <v>0</v>
      </c>
      <c r="AR246" s="144" t="s">
        <v>183</v>
      </c>
      <c r="AT246" s="144" t="s">
        <v>179</v>
      </c>
      <c r="AU246" s="144" t="s">
        <v>83</v>
      </c>
      <c r="AY246" s="18" t="s">
        <v>177</v>
      </c>
      <c r="BE246" s="145">
        <f>IF(N246="základní",J246,0)</f>
        <v>0</v>
      </c>
      <c r="BF246" s="145">
        <f>IF(N246="snížená",J246,0)</f>
        <v>0</v>
      </c>
      <c r="BG246" s="145">
        <f>IF(N246="zákl. přenesená",J246,0)</f>
        <v>0</v>
      </c>
      <c r="BH246" s="145">
        <f>IF(N246="sníž. přenesená",J246,0)</f>
        <v>0</v>
      </c>
      <c r="BI246" s="145">
        <f>IF(N246="nulová",J246,0)</f>
        <v>0</v>
      </c>
      <c r="BJ246" s="18" t="s">
        <v>81</v>
      </c>
      <c r="BK246" s="145">
        <f>ROUND(I246*H246,2)</f>
        <v>0</v>
      </c>
      <c r="BL246" s="18" t="s">
        <v>183</v>
      </c>
      <c r="BM246" s="144" t="s">
        <v>389</v>
      </c>
    </row>
    <row r="247" spans="2:65" s="1" customFormat="1" ht="10.199999999999999">
      <c r="B247" s="33"/>
      <c r="D247" s="146" t="s">
        <v>185</v>
      </c>
      <c r="F247" s="147" t="s">
        <v>390</v>
      </c>
      <c r="I247" s="148"/>
      <c r="L247" s="33"/>
      <c r="M247" s="149"/>
      <c r="T247" s="54"/>
      <c r="AT247" s="18" t="s">
        <v>185</v>
      </c>
      <c r="AU247" s="18" t="s">
        <v>83</v>
      </c>
    </row>
    <row r="248" spans="2:65" s="1" customFormat="1" ht="24.15" customHeight="1">
      <c r="B248" s="33"/>
      <c r="C248" s="133" t="s">
        <v>391</v>
      </c>
      <c r="D248" s="133" t="s">
        <v>179</v>
      </c>
      <c r="E248" s="134" t="s">
        <v>392</v>
      </c>
      <c r="F248" s="135" t="s">
        <v>393</v>
      </c>
      <c r="G248" s="136" t="s">
        <v>119</v>
      </c>
      <c r="H248" s="137">
        <v>153.85</v>
      </c>
      <c r="I248" s="138"/>
      <c r="J248" s="139">
        <f>ROUND(I248*H248,2)</f>
        <v>0</v>
      </c>
      <c r="K248" s="135" t="s">
        <v>182</v>
      </c>
      <c r="L248" s="33"/>
      <c r="M248" s="140" t="s">
        <v>19</v>
      </c>
      <c r="N248" s="141" t="s">
        <v>45</v>
      </c>
      <c r="P248" s="142">
        <f>O248*H248</f>
        <v>0</v>
      </c>
      <c r="Q248" s="142">
        <v>1.2999999999999999E-4</v>
      </c>
      <c r="R248" s="142">
        <f>Q248*H248</f>
        <v>2.0000499999999997E-2</v>
      </c>
      <c r="S248" s="142">
        <v>0</v>
      </c>
      <c r="T248" s="143">
        <f>S248*H248</f>
        <v>0</v>
      </c>
      <c r="AR248" s="144" t="s">
        <v>183</v>
      </c>
      <c r="AT248" s="144" t="s">
        <v>179</v>
      </c>
      <c r="AU248" s="144" t="s">
        <v>83</v>
      </c>
      <c r="AY248" s="18" t="s">
        <v>177</v>
      </c>
      <c r="BE248" s="145">
        <f>IF(N248="základní",J248,0)</f>
        <v>0</v>
      </c>
      <c r="BF248" s="145">
        <f>IF(N248="snížená",J248,0)</f>
        <v>0</v>
      </c>
      <c r="BG248" s="145">
        <f>IF(N248="zákl. přenesená",J248,0)</f>
        <v>0</v>
      </c>
      <c r="BH248" s="145">
        <f>IF(N248="sníž. přenesená",J248,0)</f>
        <v>0</v>
      </c>
      <c r="BI248" s="145">
        <f>IF(N248="nulová",J248,0)</f>
        <v>0</v>
      </c>
      <c r="BJ248" s="18" t="s">
        <v>81</v>
      </c>
      <c r="BK248" s="145">
        <f>ROUND(I248*H248,2)</f>
        <v>0</v>
      </c>
      <c r="BL248" s="18" t="s">
        <v>183</v>
      </c>
      <c r="BM248" s="144" t="s">
        <v>394</v>
      </c>
    </row>
    <row r="249" spans="2:65" s="1" customFormat="1" ht="10.199999999999999">
      <c r="B249" s="33"/>
      <c r="D249" s="146" t="s">
        <v>185</v>
      </c>
      <c r="F249" s="147" t="s">
        <v>395</v>
      </c>
      <c r="I249" s="148"/>
      <c r="L249" s="33"/>
      <c r="M249" s="149"/>
      <c r="T249" s="54"/>
      <c r="AT249" s="18" t="s">
        <v>185</v>
      </c>
      <c r="AU249" s="18" t="s">
        <v>83</v>
      </c>
    </row>
    <row r="250" spans="2:65" s="13" customFormat="1" ht="10.199999999999999">
      <c r="B250" s="157"/>
      <c r="D250" s="151" t="s">
        <v>187</v>
      </c>
      <c r="E250" s="158" t="s">
        <v>19</v>
      </c>
      <c r="F250" s="159" t="s">
        <v>396</v>
      </c>
      <c r="H250" s="160">
        <v>4.54</v>
      </c>
      <c r="I250" s="161"/>
      <c r="L250" s="157"/>
      <c r="M250" s="162"/>
      <c r="T250" s="163"/>
      <c r="AT250" s="158" t="s">
        <v>187</v>
      </c>
      <c r="AU250" s="158" t="s">
        <v>83</v>
      </c>
      <c r="AV250" s="13" t="s">
        <v>83</v>
      </c>
      <c r="AW250" s="13" t="s">
        <v>34</v>
      </c>
      <c r="AX250" s="13" t="s">
        <v>74</v>
      </c>
      <c r="AY250" s="158" t="s">
        <v>177</v>
      </c>
    </row>
    <row r="251" spans="2:65" s="13" customFormat="1" ht="10.199999999999999">
      <c r="B251" s="157"/>
      <c r="D251" s="151" t="s">
        <v>187</v>
      </c>
      <c r="E251" s="158" t="s">
        <v>19</v>
      </c>
      <c r="F251" s="159" t="s">
        <v>397</v>
      </c>
      <c r="H251" s="160">
        <v>18.93</v>
      </c>
      <c r="I251" s="161"/>
      <c r="L251" s="157"/>
      <c r="M251" s="162"/>
      <c r="T251" s="163"/>
      <c r="AT251" s="158" t="s">
        <v>187</v>
      </c>
      <c r="AU251" s="158" t="s">
        <v>83</v>
      </c>
      <c r="AV251" s="13" t="s">
        <v>83</v>
      </c>
      <c r="AW251" s="13" t="s">
        <v>34</v>
      </c>
      <c r="AX251" s="13" t="s">
        <v>74</v>
      </c>
      <c r="AY251" s="158" t="s">
        <v>177</v>
      </c>
    </row>
    <row r="252" spans="2:65" s="13" customFormat="1" ht="10.199999999999999">
      <c r="B252" s="157"/>
      <c r="D252" s="151" t="s">
        <v>187</v>
      </c>
      <c r="E252" s="158" t="s">
        <v>19</v>
      </c>
      <c r="F252" s="159" t="s">
        <v>398</v>
      </c>
      <c r="H252" s="160">
        <v>65.8</v>
      </c>
      <c r="I252" s="161"/>
      <c r="L252" s="157"/>
      <c r="M252" s="162"/>
      <c r="T252" s="163"/>
      <c r="AT252" s="158" t="s">
        <v>187</v>
      </c>
      <c r="AU252" s="158" t="s">
        <v>83</v>
      </c>
      <c r="AV252" s="13" t="s">
        <v>83</v>
      </c>
      <c r="AW252" s="13" t="s">
        <v>34</v>
      </c>
      <c r="AX252" s="13" t="s">
        <v>74</v>
      </c>
      <c r="AY252" s="158" t="s">
        <v>177</v>
      </c>
    </row>
    <row r="253" spans="2:65" s="13" customFormat="1" ht="10.199999999999999">
      <c r="B253" s="157"/>
      <c r="D253" s="151" t="s">
        <v>187</v>
      </c>
      <c r="E253" s="158" t="s">
        <v>19</v>
      </c>
      <c r="F253" s="159" t="s">
        <v>399</v>
      </c>
      <c r="H253" s="160">
        <v>34.200000000000003</v>
      </c>
      <c r="I253" s="161"/>
      <c r="L253" s="157"/>
      <c r="M253" s="162"/>
      <c r="T253" s="163"/>
      <c r="AT253" s="158" t="s">
        <v>187</v>
      </c>
      <c r="AU253" s="158" t="s">
        <v>83</v>
      </c>
      <c r="AV253" s="13" t="s">
        <v>83</v>
      </c>
      <c r="AW253" s="13" t="s">
        <v>34</v>
      </c>
      <c r="AX253" s="13" t="s">
        <v>74</v>
      </c>
      <c r="AY253" s="158" t="s">
        <v>177</v>
      </c>
    </row>
    <row r="254" spans="2:65" s="13" customFormat="1" ht="10.199999999999999">
      <c r="B254" s="157"/>
      <c r="D254" s="151" t="s">
        <v>187</v>
      </c>
      <c r="E254" s="158" t="s">
        <v>19</v>
      </c>
      <c r="F254" s="159" t="s">
        <v>400</v>
      </c>
      <c r="H254" s="160">
        <v>12.15</v>
      </c>
      <c r="I254" s="161"/>
      <c r="L254" s="157"/>
      <c r="M254" s="162"/>
      <c r="T254" s="163"/>
      <c r="AT254" s="158" t="s">
        <v>187</v>
      </c>
      <c r="AU254" s="158" t="s">
        <v>83</v>
      </c>
      <c r="AV254" s="13" t="s">
        <v>83</v>
      </c>
      <c r="AW254" s="13" t="s">
        <v>34</v>
      </c>
      <c r="AX254" s="13" t="s">
        <v>74</v>
      </c>
      <c r="AY254" s="158" t="s">
        <v>177</v>
      </c>
    </row>
    <row r="255" spans="2:65" s="13" customFormat="1" ht="10.199999999999999">
      <c r="B255" s="157"/>
      <c r="D255" s="151" t="s">
        <v>187</v>
      </c>
      <c r="E255" s="158" t="s">
        <v>19</v>
      </c>
      <c r="F255" s="159" t="s">
        <v>401</v>
      </c>
      <c r="H255" s="160">
        <v>9</v>
      </c>
      <c r="I255" s="161"/>
      <c r="L255" s="157"/>
      <c r="M255" s="162"/>
      <c r="T255" s="163"/>
      <c r="AT255" s="158" t="s">
        <v>187</v>
      </c>
      <c r="AU255" s="158" t="s">
        <v>83</v>
      </c>
      <c r="AV255" s="13" t="s">
        <v>83</v>
      </c>
      <c r="AW255" s="13" t="s">
        <v>34</v>
      </c>
      <c r="AX255" s="13" t="s">
        <v>74</v>
      </c>
      <c r="AY255" s="158" t="s">
        <v>177</v>
      </c>
    </row>
    <row r="256" spans="2:65" s="13" customFormat="1" ht="10.199999999999999">
      <c r="B256" s="157"/>
      <c r="D256" s="151" t="s">
        <v>187</v>
      </c>
      <c r="E256" s="158" t="s">
        <v>19</v>
      </c>
      <c r="F256" s="159" t="s">
        <v>402</v>
      </c>
      <c r="H256" s="160">
        <v>7.7</v>
      </c>
      <c r="I256" s="161"/>
      <c r="L256" s="157"/>
      <c r="M256" s="162"/>
      <c r="T256" s="163"/>
      <c r="AT256" s="158" t="s">
        <v>187</v>
      </c>
      <c r="AU256" s="158" t="s">
        <v>83</v>
      </c>
      <c r="AV256" s="13" t="s">
        <v>83</v>
      </c>
      <c r="AW256" s="13" t="s">
        <v>34</v>
      </c>
      <c r="AX256" s="13" t="s">
        <v>74</v>
      </c>
      <c r="AY256" s="158" t="s">
        <v>177</v>
      </c>
    </row>
    <row r="257" spans="2:65" s="13" customFormat="1" ht="10.199999999999999">
      <c r="B257" s="157"/>
      <c r="D257" s="151" t="s">
        <v>187</v>
      </c>
      <c r="E257" s="158" t="s">
        <v>19</v>
      </c>
      <c r="F257" s="159" t="s">
        <v>403</v>
      </c>
      <c r="H257" s="160">
        <v>1.53</v>
      </c>
      <c r="I257" s="161"/>
      <c r="L257" s="157"/>
      <c r="M257" s="162"/>
      <c r="T257" s="163"/>
      <c r="AT257" s="158" t="s">
        <v>187</v>
      </c>
      <c r="AU257" s="158" t="s">
        <v>83</v>
      </c>
      <c r="AV257" s="13" t="s">
        <v>83</v>
      </c>
      <c r="AW257" s="13" t="s">
        <v>34</v>
      </c>
      <c r="AX257" s="13" t="s">
        <v>74</v>
      </c>
      <c r="AY257" s="158" t="s">
        <v>177</v>
      </c>
    </row>
    <row r="258" spans="2:65" s="14" customFormat="1" ht="10.199999999999999">
      <c r="B258" s="164"/>
      <c r="D258" s="151" t="s">
        <v>187</v>
      </c>
      <c r="E258" s="165" t="s">
        <v>19</v>
      </c>
      <c r="F258" s="166" t="s">
        <v>224</v>
      </c>
      <c r="H258" s="167">
        <v>153.85</v>
      </c>
      <c r="I258" s="168"/>
      <c r="L258" s="164"/>
      <c r="M258" s="169"/>
      <c r="T258" s="170"/>
      <c r="AT258" s="165" t="s">
        <v>187</v>
      </c>
      <c r="AU258" s="165" t="s">
        <v>83</v>
      </c>
      <c r="AV258" s="14" t="s">
        <v>183</v>
      </c>
      <c r="AW258" s="14" t="s">
        <v>34</v>
      </c>
      <c r="AX258" s="14" t="s">
        <v>81</v>
      </c>
      <c r="AY258" s="165" t="s">
        <v>177</v>
      </c>
    </row>
    <row r="259" spans="2:65" s="11" customFormat="1" ht="22.8" customHeight="1">
      <c r="B259" s="121"/>
      <c r="D259" s="122" t="s">
        <v>73</v>
      </c>
      <c r="E259" s="131" t="s">
        <v>404</v>
      </c>
      <c r="F259" s="131" t="s">
        <v>405</v>
      </c>
      <c r="I259" s="124"/>
      <c r="J259" s="132">
        <f>BK259</f>
        <v>0</v>
      </c>
      <c r="L259" s="121"/>
      <c r="M259" s="126"/>
      <c r="P259" s="127">
        <f>SUM(P260:P261)</f>
        <v>0</v>
      </c>
      <c r="R259" s="127">
        <f>SUM(R260:R261)</f>
        <v>0</v>
      </c>
      <c r="T259" s="128">
        <f>SUM(T260:T261)</f>
        <v>0</v>
      </c>
      <c r="AR259" s="122" t="s">
        <v>81</v>
      </c>
      <c r="AT259" s="129" t="s">
        <v>73</v>
      </c>
      <c r="AU259" s="129" t="s">
        <v>81</v>
      </c>
      <c r="AY259" s="122" t="s">
        <v>177</v>
      </c>
      <c r="BK259" s="130">
        <f>SUM(BK260:BK261)</f>
        <v>0</v>
      </c>
    </row>
    <row r="260" spans="2:65" s="1" customFormat="1" ht="33" customHeight="1">
      <c r="B260" s="33"/>
      <c r="C260" s="133" t="s">
        <v>406</v>
      </c>
      <c r="D260" s="133" t="s">
        <v>179</v>
      </c>
      <c r="E260" s="134" t="s">
        <v>407</v>
      </c>
      <c r="F260" s="135" t="s">
        <v>408</v>
      </c>
      <c r="G260" s="136" t="s">
        <v>228</v>
      </c>
      <c r="H260" s="137">
        <v>236.01300000000001</v>
      </c>
      <c r="I260" s="138"/>
      <c r="J260" s="139">
        <f>ROUND(I260*H260,2)</f>
        <v>0</v>
      </c>
      <c r="K260" s="135" t="s">
        <v>182</v>
      </c>
      <c r="L260" s="33"/>
      <c r="M260" s="140" t="s">
        <v>19</v>
      </c>
      <c r="N260" s="141" t="s">
        <v>45</v>
      </c>
      <c r="P260" s="142">
        <f>O260*H260</f>
        <v>0</v>
      </c>
      <c r="Q260" s="142">
        <v>0</v>
      </c>
      <c r="R260" s="142">
        <f>Q260*H260</f>
        <v>0</v>
      </c>
      <c r="S260" s="142">
        <v>0</v>
      </c>
      <c r="T260" s="143">
        <f>S260*H260</f>
        <v>0</v>
      </c>
      <c r="AR260" s="144" t="s">
        <v>183</v>
      </c>
      <c r="AT260" s="144" t="s">
        <v>179</v>
      </c>
      <c r="AU260" s="144" t="s">
        <v>83</v>
      </c>
      <c r="AY260" s="18" t="s">
        <v>177</v>
      </c>
      <c r="BE260" s="145">
        <f>IF(N260="základní",J260,0)</f>
        <v>0</v>
      </c>
      <c r="BF260" s="145">
        <f>IF(N260="snížená",J260,0)</f>
        <v>0</v>
      </c>
      <c r="BG260" s="145">
        <f>IF(N260="zákl. přenesená",J260,0)</f>
        <v>0</v>
      </c>
      <c r="BH260" s="145">
        <f>IF(N260="sníž. přenesená",J260,0)</f>
        <v>0</v>
      </c>
      <c r="BI260" s="145">
        <f>IF(N260="nulová",J260,0)</f>
        <v>0</v>
      </c>
      <c r="BJ260" s="18" t="s">
        <v>81</v>
      </c>
      <c r="BK260" s="145">
        <f>ROUND(I260*H260,2)</f>
        <v>0</v>
      </c>
      <c r="BL260" s="18" t="s">
        <v>183</v>
      </c>
      <c r="BM260" s="144" t="s">
        <v>409</v>
      </c>
    </row>
    <row r="261" spans="2:65" s="1" customFormat="1" ht="10.199999999999999">
      <c r="B261" s="33"/>
      <c r="D261" s="146" t="s">
        <v>185</v>
      </c>
      <c r="F261" s="147" t="s">
        <v>410</v>
      </c>
      <c r="I261" s="148"/>
      <c r="L261" s="33"/>
      <c r="M261" s="149"/>
      <c r="T261" s="54"/>
      <c r="AT261" s="18" t="s">
        <v>185</v>
      </c>
      <c r="AU261" s="18" t="s">
        <v>83</v>
      </c>
    </row>
    <row r="262" spans="2:65" s="11" customFormat="1" ht="25.95" customHeight="1">
      <c r="B262" s="121"/>
      <c r="D262" s="122" t="s">
        <v>73</v>
      </c>
      <c r="E262" s="123" t="s">
        <v>411</v>
      </c>
      <c r="F262" s="123" t="s">
        <v>412</v>
      </c>
      <c r="I262" s="124"/>
      <c r="J262" s="125">
        <f>BK262</f>
        <v>0</v>
      </c>
      <c r="L262" s="121"/>
      <c r="M262" s="126"/>
      <c r="P262" s="127">
        <f>P263+P288+P312+P376+P381+P448+P525+P566+P576+P625+P645+P671+P705+P746</f>
        <v>0</v>
      </c>
      <c r="R262" s="127">
        <f>R263+R288+R312+R376+R381+R448+R525+R566+R576+R625+R645+R671+R705+R746</f>
        <v>51.157762209999994</v>
      </c>
      <c r="T262" s="128">
        <f>T263+T288+T312+T376+T381+T448+T525+T566+T576+T625+T645+T671+T705+T746</f>
        <v>0</v>
      </c>
      <c r="AR262" s="122" t="s">
        <v>83</v>
      </c>
      <c r="AT262" s="129" t="s">
        <v>73</v>
      </c>
      <c r="AU262" s="129" t="s">
        <v>74</v>
      </c>
      <c r="AY262" s="122" t="s">
        <v>177</v>
      </c>
      <c r="BK262" s="130">
        <f>BK263+BK288+BK312+BK376+BK381+BK448+BK525+BK566+BK576+BK625+BK645+BK671+BK705+BK746</f>
        <v>0</v>
      </c>
    </row>
    <row r="263" spans="2:65" s="11" customFormat="1" ht="22.8" customHeight="1">
      <c r="B263" s="121"/>
      <c r="D263" s="122" t="s">
        <v>73</v>
      </c>
      <c r="E263" s="131" t="s">
        <v>413</v>
      </c>
      <c r="F263" s="131" t="s">
        <v>414</v>
      </c>
      <c r="I263" s="124"/>
      <c r="J263" s="132">
        <f>BK263</f>
        <v>0</v>
      </c>
      <c r="L263" s="121"/>
      <c r="M263" s="126"/>
      <c r="P263" s="127">
        <f>SUM(P264:P287)</f>
        <v>0</v>
      </c>
      <c r="R263" s="127">
        <f>SUM(R264:R287)</f>
        <v>1.6410610000000001</v>
      </c>
      <c r="T263" s="128">
        <f>SUM(T264:T287)</f>
        <v>0</v>
      </c>
      <c r="AR263" s="122" t="s">
        <v>83</v>
      </c>
      <c r="AT263" s="129" t="s">
        <v>73</v>
      </c>
      <c r="AU263" s="129" t="s">
        <v>81</v>
      </c>
      <c r="AY263" s="122" t="s">
        <v>177</v>
      </c>
      <c r="BK263" s="130">
        <f>SUM(BK264:BK287)</f>
        <v>0</v>
      </c>
    </row>
    <row r="264" spans="2:65" s="1" customFormat="1" ht="21.75" customHeight="1">
      <c r="B264" s="33"/>
      <c r="C264" s="133" t="s">
        <v>415</v>
      </c>
      <c r="D264" s="133" t="s">
        <v>179</v>
      </c>
      <c r="E264" s="134" t="s">
        <v>416</v>
      </c>
      <c r="F264" s="135" t="s">
        <v>417</v>
      </c>
      <c r="G264" s="136" t="s">
        <v>119</v>
      </c>
      <c r="H264" s="137">
        <v>170.58099999999999</v>
      </c>
      <c r="I264" s="138"/>
      <c r="J264" s="139">
        <f>ROUND(I264*H264,2)</f>
        <v>0</v>
      </c>
      <c r="K264" s="135" t="s">
        <v>182</v>
      </c>
      <c r="L264" s="33"/>
      <c r="M264" s="140" t="s">
        <v>19</v>
      </c>
      <c r="N264" s="141" t="s">
        <v>45</v>
      </c>
      <c r="P264" s="142">
        <f>O264*H264</f>
        <v>0</v>
      </c>
      <c r="Q264" s="142">
        <v>0</v>
      </c>
      <c r="R264" s="142">
        <f>Q264*H264</f>
        <v>0</v>
      </c>
      <c r="S264" s="142">
        <v>0</v>
      </c>
      <c r="T264" s="143">
        <f>S264*H264</f>
        <v>0</v>
      </c>
      <c r="AR264" s="144" t="s">
        <v>276</v>
      </c>
      <c r="AT264" s="144" t="s">
        <v>179</v>
      </c>
      <c r="AU264" s="144" t="s">
        <v>83</v>
      </c>
      <c r="AY264" s="18" t="s">
        <v>177</v>
      </c>
      <c r="BE264" s="145">
        <f>IF(N264="základní",J264,0)</f>
        <v>0</v>
      </c>
      <c r="BF264" s="145">
        <f>IF(N264="snížená",J264,0)</f>
        <v>0</v>
      </c>
      <c r="BG264" s="145">
        <f>IF(N264="zákl. přenesená",J264,0)</f>
        <v>0</v>
      </c>
      <c r="BH264" s="145">
        <f>IF(N264="sníž. přenesená",J264,0)</f>
        <v>0</v>
      </c>
      <c r="BI264" s="145">
        <f>IF(N264="nulová",J264,0)</f>
        <v>0</v>
      </c>
      <c r="BJ264" s="18" t="s">
        <v>81</v>
      </c>
      <c r="BK264" s="145">
        <f>ROUND(I264*H264,2)</f>
        <v>0</v>
      </c>
      <c r="BL264" s="18" t="s">
        <v>276</v>
      </c>
      <c r="BM264" s="144" t="s">
        <v>418</v>
      </c>
    </row>
    <row r="265" spans="2:65" s="1" customFormat="1" ht="10.199999999999999">
      <c r="B265" s="33"/>
      <c r="D265" s="146" t="s">
        <v>185</v>
      </c>
      <c r="F265" s="147" t="s">
        <v>419</v>
      </c>
      <c r="I265" s="148"/>
      <c r="L265" s="33"/>
      <c r="M265" s="149"/>
      <c r="T265" s="54"/>
      <c r="AT265" s="18" t="s">
        <v>185</v>
      </c>
      <c r="AU265" s="18" t="s">
        <v>83</v>
      </c>
    </row>
    <row r="266" spans="2:65" s="13" customFormat="1" ht="10.199999999999999">
      <c r="B266" s="157"/>
      <c r="D266" s="151" t="s">
        <v>187</v>
      </c>
      <c r="E266" s="158" t="s">
        <v>19</v>
      </c>
      <c r="F266" s="159" t="s">
        <v>342</v>
      </c>
      <c r="H266" s="160">
        <v>168.31800000000001</v>
      </c>
      <c r="I266" s="161"/>
      <c r="L266" s="157"/>
      <c r="M266" s="162"/>
      <c r="T266" s="163"/>
      <c r="AT266" s="158" t="s">
        <v>187</v>
      </c>
      <c r="AU266" s="158" t="s">
        <v>83</v>
      </c>
      <c r="AV266" s="13" t="s">
        <v>83</v>
      </c>
      <c r="AW266" s="13" t="s">
        <v>34</v>
      </c>
      <c r="AX266" s="13" t="s">
        <v>74</v>
      </c>
      <c r="AY266" s="158" t="s">
        <v>177</v>
      </c>
    </row>
    <row r="267" spans="2:65" s="13" customFormat="1" ht="10.199999999999999">
      <c r="B267" s="157"/>
      <c r="D267" s="151" t="s">
        <v>187</v>
      </c>
      <c r="E267" s="158" t="s">
        <v>19</v>
      </c>
      <c r="F267" s="159" t="s">
        <v>343</v>
      </c>
      <c r="H267" s="160">
        <v>2.2629999999999999</v>
      </c>
      <c r="I267" s="161"/>
      <c r="L267" s="157"/>
      <c r="M267" s="162"/>
      <c r="T267" s="163"/>
      <c r="AT267" s="158" t="s">
        <v>187</v>
      </c>
      <c r="AU267" s="158" t="s">
        <v>83</v>
      </c>
      <c r="AV267" s="13" t="s">
        <v>83</v>
      </c>
      <c r="AW267" s="13" t="s">
        <v>34</v>
      </c>
      <c r="AX267" s="13" t="s">
        <v>74</v>
      </c>
      <c r="AY267" s="158" t="s">
        <v>177</v>
      </c>
    </row>
    <row r="268" spans="2:65" s="14" customFormat="1" ht="10.199999999999999">
      <c r="B268" s="164"/>
      <c r="D268" s="151" t="s">
        <v>187</v>
      </c>
      <c r="E268" s="165" t="s">
        <v>19</v>
      </c>
      <c r="F268" s="166" t="s">
        <v>224</v>
      </c>
      <c r="H268" s="167">
        <v>170.58099999999999</v>
      </c>
      <c r="I268" s="168"/>
      <c r="L268" s="164"/>
      <c r="M268" s="169"/>
      <c r="T268" s="170"/>
      <c r="AT268" s="165" t="s">
        <v>187</v>
      </c>
      <c r="AU268" s="165" t="s">
        <v>83</v>
      </c>
      <c r="AV268" s="14" t="s">
        <v>183</v>
      </c>
      <c r="AW268" s="14" t="s">
        <v>34</v>
      </c>
      <c r="AX268" s="14" t="s">
        <v>81</v>
      </c>
      <c r="AY268" s="165" t="s">
        <v>177</v>
      </c>
    </row>
    <row r="269" spans="2:65" s="1" customFormat="1" ht="21.75" customHeight="1">
      <c r="B269" s="33"/>
      <c r="C269" s="133" t="s">
        <v>420</v>
      </c>
      <c r="D269" s="133" t="s">
        <v>179</v>
      </c>
      <c r="E269" s="134" t="s">
        <v>421</v>
      </c>
      <c r="F269" s="135" t="s">
        <v>422</v>
      </c>
      <c r="G269" s="136" t="s">
        <v>119</v>
      </c>
      <c r="H269" s="137">
        <v>53.21</v>
      </c>
      <c r="I269" s="138"/>
      <c r="J269" s="139">
        <f>ROUND(I269*H269,2)</f>
        <v>0</v>
      </c>
      <c r="K269" s="135" t="s">
        <v>182</v>
      </c>
      <c r="L269" s="33"/>
      <c r="M269" s="140" t="s">
        <v>19</v>
      </c>
      <c r="N269" s="141" t="s">
        <v>45</v>
      </c>
      <c r="P269" s="142">
        <f>O269*H269</f>
        <v>0</v>
      </c>
      <c r="Q269" s="142">
        <v>0</v>
      </c>
      <c r="R269" s="142">
        <f>Q269*H269</f>
        <v>0</v>
      </c>
      <c r="S269" s="142">
        <v>0</v>
      </c>
      <c r="T269" s="143">
        <f>S269*H269</f>
        <v>0</v>
      </c>
      <c r="AR269" s="144" t="s">
        <v>276</v>
      </c>
      <c r="AT269" s="144" t="s">
        <v>179</v>
      </c>
      <c r="AU269" s="144" t="s">
        <v>83</v>
      </c>
      <c r="AY269" s="18" t="s">
        <v>177</v>
      </c>
      <c r="BE269" s="145">
        <f>IF(N269="základní",J269,0)</f>
        <v>0</v>
      </c>
      <c r="BF269" s="145">
        <f>IF(N269="snížená",J269,0)</f>
        <v>0</v>
      </c>
      <c r="BG269" s="145">
        <f>IF(N269="zákl. přenesená",J269,0)</f>
        <v>0</v>
      </c>
      <c r="BH269" s="145">
        <f>IF(N269="sníž. přenesená",J269,0)</f>
        <v>0</v>
      </c>
      <c r="BI269" s="145">
        <f>IF(N269="nulová",J269,0)</f>
        <v>0</v>
      </c>
      <c r="BJ269" s="18" t="s">
        <v>81</v>
      </c>
      <c r="BK269" s="145">
        <f>ROUND(I269*H269,2)</f>
        <v>0</v>
      </c>
      <c r="BL269" s="18" t="s">
        <v>276</v>
      </c>
      <c r="BM269" s="144" t="s">
        <v>423</v>
      </c>
    </row>
    <row r="270" spans="2:65" s="1" customFormat="1" ht="10.199999999999999">
      <c r="B270" s="33"/>
      <c r="D270" s="146" t="s">
        <v>185</v>
      </c>
      <c r="F270" s="147" t="s">
        <v>424</v>
      </c>
      <c r="I270" s="148"/>
      <c r="L270" s="33"/>
      <c r="M270" s="149"/>
      <c r="T270" s="54"/>
      <c r="AT270" s="18" t="s">
        <v>185</v>
      </c>
      <c r="AU270" s="18" t="s">
        <v>83</v>
      </c>
    </row>
    <row r="271" spans="2:65" s="13" customFormat="1" ht="10.199999999999999">
      <c r="B271" s="157"/>
      <c r="D271" s="151" t="s">
        <v>187</v>
      </c>
      <c r="E271" s="158" t="s">
        <v>19</v>
      </c>
      <c r="F271" s="159" t="s">
        <v>425</v>
      </c>
      <c r="H271" s="160">
        <v>53.21</v>
      </c>
      <c r="I271" s="161"/>
      <c r="L271" s="157"/>
      <c r="M271" s="162"/>
      <c r="T271" s="163"/>
      <c r="AT271" s="158" t="s">
        <v>187</v>
      </c>
      <c r="AU271" s="158" t="s">
        <v>83</v>
      </c>
      <c r="AV271" s="13" t="s">
        <v>83</v>
      </c>
      <c r="AW271" s="13" t="s">
        <v>34</v>
      </c>
      <c r="AX271" s="13" t="s">
        <v>81</v>
      </c>
      <c r="AY271" s="158" t="s">
        <v>177</v>
      </c>
    </row>
    <row r="272" spans="2:65" s="1" customFormat="1" ht="16.5" customHeight="1">
      <c r="B272" s="33"/>
      <c r="C272" s="178" t="s">
        <v>426</v>
      </c>
      <c r="D272" s="178" t="s">
        <v>327</v>
      </c>
      <c r="E272" s="179" t="s">
        <v>427</v>
      </c>
      <c r="F272" s="180" t="s">
        <v>428</v>
      </c>
      <c r="G272" s="181" t="s">
        <v>228</v>
      </c>
      <c r="H272" s="182">
        <v>7.5999999999999998E-2</v>
      </c>
      <c r="I272" s="183"/>
      <c r="J272" s="184">
        <f>ROUND(I272*H272,2)</f>
        <v>0</v>
      </c>
      <c r="K272" s="180" t="s">
        <v>182</v>
      </c>
      <c r="L272" s="185"/>
      <c r="M272" s="186" t="s">
        <v>19</v>
      </c>
      <c r="N272" s="187" t="s">
        <v>45</v>
      </c>
      <c r="P272" s="142">
        <f>O272*H272</f>
        <v>0</v>
      </c>
      <c r="Q272" s="142">
        <v>1</v>
      </c>
      <c r="R272" s="142">
        <f>Q272*H272</f>
        <v>7.5999999999999998E-2</v>
      </c>
      <c r="S272" s="142">
        <v>0</v>
      </c>
      <c r="T272" s="143">
        <f>S272*H272</f>
        <v>0</v>
      </c>
      <c r="AR272" s="144" t="s">
        <v>406</v>
      </c>
      <c r="AT272" s="144" t="s">
        <v>327</v>
      </c>
      <c r="AU272" s="144" t="s">
        <v>83</v>
      </c>
      <c r="AY272" s="18" t="s">
        <v>177</v>
      </c>
      <c r="BE272" s="145">
        <f>IF(N272="základní",J272,0)</f>
        <v>0</v>
      </c>
      <c r="BF272" s="145">
        <f>IF(N272="snížená",J272,0)</f>
        <v>0</v>
      </c>
      <c r="BG272" s="145">
        <f>IF(N272="zákl. přenesená",J272,0)</f>
        <v>0</v>
      </c>
      <c r="BH272" s="145">
        <f>IF(N272="sníž. přenesená",J272,0)</f>
        <v>0</v>
      </c>
      <c r="BI272" s="145">
        <f>IF(N272="nulová",J272,0)</f>
        <v>0</v>
      </c>
      <c r="BJ272" s="18" t="s">
        <v>81</v>
      </c>
      <c r="BK272" s="145">
        <f>ROUND(I272*H272,2)</f>
        <v>0</v>
      </c>
      <c r="BL272" s="18" t="s">
        <v>276</v>
      </c>
      <c r="BM272" s="144" t="s">
        <v>429</v>
      </c>
    </row>
    <row r="273" spans="2:65" s="13" customFormat="1" ht="10.199999999999999">
      <c r="B273" s="157"/>
      <c r="D273" s="151" t="s">
        <v>187</v>
      </c>
      <c r="E273" s="158" t="s">
        <v>19</v>
      </c>
      <c r="F273" s="159" t="s">
        <v>430</v>
      </c>
      <c r="H273" s="160">
        <v>170.58099999999999</v>
      </c>
      <c r="I273" s="161"/>
      <c r="L273" s="157"/>
      <c r="M273" s="162"/>
      <c r="T273" s="163"/>
      <c r="AT273" s="158" t="s">
        <v>187</v>
      </c>
      <c r="AU273" s="158" t="s">
        <v>83</v>
      </c>
      <c r="AV273" s="13" t="s">
        <v>83</v>
      </c>
      <c r="AW273" s="13" t="s">
        <v>34</v>
      </c>
      <c r="AX273" s="13" t="s">
        <v>74</v>
      </c>
      <c r="AY273" s="158" t="s">
        <v>177</v>
      </c>
    </row>
    <row r="274" spans="2:65" s="13" customFormat="1" ht="10.199999999999999">
      <c r="B274" s="157"/>
      <c r="D274" s="151" t="s">
        <v>187</v>
      </c>
      <c r="E274" s="158" t="s">
        <v>19</v>
      </c>
      <c r="F274" s="159" t="s">
        <v>431</v>
      </c>
      <c r="H274" s="160">
        <v>53.21</v>
      </c>
      <c r="I274" s="161"/>
      <c r="L274" s="157"/>
      <c r="M274" s="162"/>
      <c r="T274" s="163"/>
      <c r="AT274" s="158" t="s">
        <v>187</v>
      </c>
      <c r="AU274" s="158" t="s">
        <v>83</v>
      </c>
      <c r="AV274" s="13" t="s">
        <v>83</v>
      </c>
      <c r="AW274" s="13" t="s">
        <v>34</v>
      </c>
      <c r="AX274" s="13" t="s">
        <v>74</v>
      </c>
      <c r="AY274" s="158" t="s">
        <v>177</v>
      </c>
    </row>
    <row r="275" spans="2:65" s="14" customFormat="1" ht="10.199999999999999">
      <c r="B275" s="164"/>
      <c r="D275" s="151" t="s">
        <v>187</v>
      </c>
      <c r="E275" s="165" t="s">
        <v>19</v>
      </c>
      <c r="F275" s="166" t="s">
        <v>224</v>
      </c>
      <c r="H275" s="167">
        <v>223.791</v>
      </c>
      <c r="I275" s="168"/>
      <c r="L275" s="164"/>
      <c r="M275" s="169"/>
      <c r="T275" s="170"/>
      <c r="AT275" s="165" t="s">
        <v>187</v>
      </c>
      <c r="AU275" s="165" t="s">
        <v>83</v>
      </c>
      <c r="AV275" s="14" t="s">
        <v>183</v>
      </c>
      <c r="AW275" s="14" t="s">
        <v>34</v>
      </c>
      <c r="AX275" s="14" t="s">
        <v>81</v>
      </c>
      <c r="AY275" s="165" t="s">
        <v>177</v>
      </c>
    </row>
    <row r="276" spans="2:65" s="13" customFormat="1" ht="10.199999999999999">
      <c r="B276" s="157"/>
      <c r="D276" s="151" t="s">
        <v>187</v>
      </c>
      <c r="F276" s="159" t="s">
        <v>432</v>
      </c>
      <c r="H276" s="160">
        <v>7.5999999999999998E-2</v>
      </c>
      <c r="I276" s="161"/>
      <c r="L276" s="157"/>
      <c r="M276" s="162"/>
      <c r="T276" s="163"/>
      <c r="AT276" s="158" t="s">
        <v>187</v>
      </c>
      <c r="AU276" s="158" t="s">
        <v>83</v>
      </c>
      <c r="AV276" s="13" t="s">
        <v>83</v>
      </c>
      <c r="AW276" s="13" t="s">
        <v>4</v>
      </c>
      <c r="AX276" s="13" t="s">
        <v>81</v>
      </c>
      <c r="AY276" s="158" t="s">
        <v>177</v>
      </c>
    </row>
    <row r="277" spans="2:65" s="1" customFormat="1" ht="16.5" customHeight="1">
      <c r="B277" s="33"/>
      <c r="C277" s="133" t="s">
        <v>433</v>
      </c>
      <c r="D277" s="133" t="s">
        <v>179</v>
      </c>
      <c r="E277" s="134" t="s">
        <v>434</v>
      </c>
      <c r="F277" s="135" t="s">
        <v>435</v>
      </c>
      <c r="G277" s="136" t="s">
        <v>119</v>
      </c>
      <c r="H277" s="137">
        <v>170.58099999999999</v>
      </c>
      <c r="I277" s="138"/>
      <c r="J277" s="139">
        <f>ROUND(I277*H277,2)</f>
        <v>0</v>
      </c>
      <c r="K277" s="135" t="s">
        <v>182</v>
      </c>
      <c r="L277" s="33"/>
      <c r="M277" s="140" t="s">
        <v>19</v>
      </c>
      <c r="N277" s="141" t="s">
        <v>45</v>
      </c>
      <c r="P277" s="142">
        <f>O277*H277</f>
        <v>0</v>
      </c>
      <c r="Q277" s="142">
        <v>4.0000000000000002E-4</v>
      </c>
      <c r="R277" s="142">
        <f>Q277*H277</f>
        <v>6.8232399999999999E-2</v>
      </c>
      <c r="S277" s="142">
        <v>0</v>
      </c>
      <c r="T277" s="143">
        <f>S277*H277</f>
        <v>0</v>
      </c>
      <c r="AR277" s="144" t="s">
        <v>276</v>
      </c>
      <c r="AT277" s="144" t="s">
        <v>179</v>
      </c>
      <c r="AU277" s="144" t="s">
        <v>83</v>
      </c>
      <c r="AY277" s="18" t="s">
        <v>177</v>
      </c>
      <c r="BE277" s="145">
        <f>IF(N277="základní",J277,0)</f>
        <v>0</v>
      </c>
      <c r="BF277" s="145">
        <f>IF(N277="snížená",J277,0)</f>
        <v>0</v>
      </c>
      <c r="BG277" s="145">
        <f>IF(N277="zákl. přenesená",J277,0)</f>
        <v>0</v>
      </c>
      <c r="BH277" s="145">
        <f>IF(N277="sníž. přenesená",J277,0)</f>
        <v>0</v>
      </c>
      <c r="BI277" s="145">
        <f>IF(N277="nulová",J277,0)</f>
        <v>0</v>
      </c>
      <c r="BJ277" s="18" t="s">
        <v>81</v>
      </c>
      <c r="BK277" s="145">
        <f>ROUND(I277*H277,2)</f>
        <v>0</v>
      </c>
      <c r="BL277" s="18" t="s">
        <v>276</v>
      </c>
      <c r="BM277" s="144" t="s">
        <v>436</v>
      </c>
    </row>
    <row r="278" spans="2:65" s="1" customFormat="1" ht="10.199999999999999">
      <c r="B278" s="33"/>
      <c r="D278" s="146" t="s">
        <v>185</v>
      </c>
      <c r="F278" s="147" t="s">
        <v>437</v>
      </c>
      <c r="I278" s="148"/>
      <c r="L278" s="33"/>
      <c r="M278" s="149"/>
      <c r="T278" s="54"/>
      <c r="AT278" s="18" t="s">
        <v>185</v>
      </c>
      <c r="AU278" s="18" t="s">
        <v>83</v>
      </c>
    </row>
    <row r="279" spans="2:65" s="1" customFormat="1" ht="16.5" customHeight="1">
      <c r="B279" s="33"/>
      <c r="C279" s="133" t="s">
        <v>438</v>
      </c>
      <c r="D279" s="133" t="s">
        <v>179</v>
      </c>
      <c r="E279" s="134" t="s">
        <v>439</v>
      </c>
      <c r="F279" s="135" t="s">
        <v>440</v>
      </c>
      <c r="G279" s="136" t="s">
        <v>119</v>
      </c>
      <c r="H279" s="137">
        <v>53.21</v>
      </c>
      <c r="I279" s="138"/>
      <c r="J279" s="139">
        <f>ROUND(I279*H279,2)</f>
        <v>0</v>
      </c>
      <c r="K279" s="135" t="s">
        <v>182</v>
      </c>
      <c r="L279" s="33"/>
      <c r="M279" s="140" t="s">
        <v>19</v>
      </c>
      <c r="N279" s="141" t="s">
        <v>45</v>
      </c>
      <c r="P279" s="142">
        <f>O279*H279</f>
        <v>0</v>
      </c>
      <c r="Q279" s="142">
        <v>4.0000000000000002E-4</v>
      </c>
      <c r="R279" s="142">
        <f>Q279*H279</f>
        <v>2.1284000000000001E-2</v>
      </c>
      <c r="S279" s="142">
        <v>0</v>
      </c>
      <c r="T279" s="143">
        <f>S279*H279</f>
        <v>0</v>
      </c>
      <c r="AR279" s="144" t="s">
        <v>276</v>
      </c>
      <c r="AT279" s="144" t="s">
        <v>179</v>
      </c>
      <c r="AU279" s="144" t="s">
        <v>83</v>
      </c>
      <c r="AY279" s="18" t="s">
        <v>177</v>
      </c>
      <c r="BE279" s="145">
        <f>IF(N279="základní",J279,0)</f>
        <v>0</v>
      </c>
      <c r="BF279" s="145">
        <f>IF(N279="snížená",J279,0)</f>
        <v>0</v>
      </c>
      <c r="BG279" s="145">
        <f>IF(N279="zákl. přenesená",J279,0)</f>
        <v>0</v>
      </c>
      <c r="BH279" s="145">
        <f>IF(N279="sníž. přenesená",J279,0)</f>
        <v>0</v>
      </c>
      <c r="BI279" s="145">
        <f>IF(N279="nulová",J279,0)</f>
        <v>0</v>
      </c>
      <c r="BJ279" s="18" t="s">
        <v>81</v>
      </c>
      <c r="BK279" s="145">
        <f>ROUND(I279*H279,2)</f>
        <v>0</v>
      </c>
      <c r="BL279" s="18" t="s">
        <v>276</v>
      </c>
      <c r="BM279" s="144" t="s">
        <v>441</v>
      </c>
    </row>
    <row r="280" spans="2:65" s="1" customFormat="1" ht="10.199999999999999">
      <c r="B280" s="33"/>
      <c r="D280" s="146" t="s">
        <v>185</v>
      </c>
      <c r="F280" s="147" t="s">
        <v>442</v>
      </c>
      <c r="I280" s="148"/>
      <c r="L280" s="33"/>
      <c r="M280" s="149"/>
      <c r="T280" s="54"/>
      <c r="AT280" s="18" t="s">
        <v>185</v>
      </c>
      <c r="AU280" s="18" t="s">
        <v>83</v>
      </c>
    </row>
    <row r="281" spans="2:65" s="1" customFormat="1" ht="24.15" customHeight="1">
      <c r="B281" s="33"/>
      <c r="C281" s="178" t="s">
        <v>443</v>
      </c>
      <c r="D281" s="178" t="s">
        <v>327</v>
      </c>
      <c r="E281" s="179" t="s">
        <v>444</v>
      </c>
      <c r="F281" s="180" t="s">
        <v>445</v>
      </c>
      <c r="G281" s="181" t="s">
        <v>119</v>
      </c>
      <c r="H281" s="182">
        <v>273.24900000000002</v>
      </c>
      <c r="I281" s="183"/>
      <c r="J281" s="184">
        <f>ROUND(I281*H281,2)</f>
        <v>0</v>
      </c>
      <c r="K281" s="180" t="s">
        <v>182</v>
      </c>
      <c r="L281" s="185"/>
      <c r="M281" s="186" t="s">
        <v>19</v>
      </c>
      <c r="N281" s="187" t="s">
        <v>45</v>
      </c>
      <c r="P281" s="142">
        <f>O281*H281</f>
        <v>0</v>
      </c>
      <c r="Q281" s="142">
        <v>5.4000000000000003E-3</v>
      </c>
      <c r="R281" s="142">
        <f>Q281*H281</f>
        <v>1.4755446000000001</v>
      </c>
      <c r="S281" s="142">
        <v>0</v>
      </c>
      <c r="T281" s="143">
        <f>S281*H281</f>
        <v>0</v>
      </c>
      <c r="AR281" s="144" t="s">
        <v>406</v>
      </c>
      <c r="AT281" s="144" t="s">
        <v>327</v>
      </c>
      <c r="AU281" s="144" t="s">
        <v>83</v>
      </c>
      <c r="AY281" s="18" t="s">
        <v>177</v>
      </c>
      <c r="BE281" s="145">
        <f>IF(N281="základní",J281,0)</f>
        <v>0</v>
      </c>
      <c r="BF281" s="145">
        <f>IF(N281="snížená",J281,0)</f>
        <v>0</v>
      </c>
      <c r="BG281" s="145">
        <f>IF(N281="zákl. přenesená",J281,0)</f>
        <v>0</v>
      </c>
      <c r="BH281" s="145">
        <f>IF(N281="sníž. přenesená",J281,0)</f>
        <v>0</v>
      </c>
      <c r="BI281" s="145">
        <f>IF(N281="nulová",J281,0)</f>
        <v>0</v>
      </c>
      <c r="BJ281" s="18" t="s">
        <v>81</v>
      </c>
      <c r="BK281" s="145">
        <f>ROUND(I281*H281,2)</f>
        <v>0</v>
      </c>
      <c r="BL281" s="18" t="s">
        <v>276</v>
      </c>
      <c r="BM281" s="144" t="s">
        <v>446</v>
      </c>
    </row>
    <row r="282" spans="2:65" s="13" customFormat="1" ht="10.199999999999999">
      <c r="B282" s="157"/>
      <c r="D282" s="151" t="s">
        <v>187</v>
      </c>
      <c r="E282" s="158" t="s">
        <v>19</v>
      </c>
      <c r="F282" s="159" t="s">
        <v>430</v>
      </c>
      <c r="H282" s="160">
        <v>170.58099999999999</v>
      </c>
      <c r="I282" s="161"/>
      <c r="L282" s="157"/>
      <c r="M282" s="162"/>
      <c r="T282" s="163"/>
      <c r="AT282" s="158" t="s">
        <v>187</v>
      </c>
      <c r="AU282" s="158" t="s">
        <v>83</v>
      </c>
      <c r="AV282" s="13" t="s">
        <v>83</v>
      </c>
      <c r="AW282" s="13" t="s">
        <v>34</v>
      </c>
      <c r="AX282" s="13" t="s">
        <v>74</v>
      </c>
      <c r="AY282" s="158" t="s">
        <v>177</v>
      </c>
    </row>
    <row r="283" spans="2:65" s="13" customFormat="1" ht="10.199999999999999">
      <c r="B283" s="157"/>
      <c r="D283" s="151" t="s">
        <v>187</v>
      </c>
      <c r="E283" s="158" t="s">
        <v>19</v>
      </c>
      <c r="F283" s="159" t="s">
        <v>431</v>
      </c>
      <c r="H283" s="160">
        <v>53.21</v>
      </c>
      <c r="I283" s="161"/>
      <c r="L283" s="157"/>
      <c r="M283" s="162"/>
      <c r="T283" s="163"/>
      <c r="AT283" s="158" t="s">
        <v>187</v>
      </c>
      <c r="AU283" s="158" t="s">
        <v>83</v>
      </c>
      <c r="AV283" s="13" t="s">
        <v>83</v>
      </c>
      <c r="AW283" s="13" t="s">
        <v>34</v>
      </c>
      <c r="AX283" s="13" t="s">
        <v>74</v>
      </c>
      <c r="AY283" s="158" t="s">
        <v>177</v>
      </c>
    </row>
    <row r="284" spans="2:65" s="14" customFormat="1" ht="10.199999999999999">
      <c r="B284" s="164"/>
      <c r="D284" s="151" t="s">
        <v>187</v>
      </c>
      <c r="E284" s="165" t="s">
        <v>19</v>
      </c>
      <c r="F284" s="166" t="s">
        <v>224</v>
      </c>
      <c r="H284" s="167">
        <v>223.791</v>
      </c>
      <c r="I284" s="168"/>
      <c r="L284" s="164"/>
      <c r="M284" s="169"/>
      <c r="T284" s="170"/>
      <c r="AT284" s="165" t="s">
        <v>187</v>
      </c>
      <c r="AU284" s="165" t="s">
        <v>83</v>
      </c>
      <c r="AV284" s="14" t="s">
        <v>183</v>
      </c>
      <c r="AW284" s="14" t="s">
        <v>34</v>
      </c>
      <c r="AX284" s="14" t="s">
        <v>81</v>
      </c>
      <c r="AY284" s="165" t="s">
        <v>177</v>
      </c>
    </row>
    <row r="285" spans="2:65" s="13" customFormat="1" ht="10.199999999999999">
      <c r="B285" s="157"/>
      <c r="D285" s="151" t="s">
        <v>187</v>
      </c>
      <c r="F285" s="159" t="s">
        <v>447</v>
      </c>
      <c r="H285" s="160">
        <v>273.24900000000002</v>
      </c>
      <c r="I285" s="161"/>
      <c r="L285" s="157"/>
      <c r="M285" s="162"/>
      <c r="T285" s="163"/>
      <c r="AT285" s="158" t="s">
        <v>187</v>
      </c>
      <c r="AU285" s="158" t="s">
        <v>83</v>
      </c>
      <c r="AV285" s="13" t="s">
        <v>83</v>
      </c>
      <c r="AW285" s="13" t="s">
        <v>4</v>
      </c>
      <c r="AX285" s="13" t="s">
        <v>81</v>
      </c>
      <c r="AY285" s="158" t="s">
        <v>177</v>
      </c>
    </row>
    <row r="286" spans="2:65" s="1" customFormat="1" ht="24.15" customHeight="1">
      <c r="B286" s="33"/>
      <c r="C286" s="133" t="s">
        <v>448</v>
      </c>
      <c r="D286" s="133" t="s">
        <v>179</v>
      </c>
      <c r="E286" s="134" t="s">
        <v>449</v>
      </c>
      <c r="F286" s="135" t="s">
        <v>450</v>
      </c>
      <c r="G286" s="136" t="s">
        <v>228</v>
      </c>
      <c r="H286" s="137">
        <v>1.641</v>
      </c>
      <c r="I286" s="138"/>
      <c r="J286" s="139">
        <f>ROUND(I286*H286,2)</f>
        <v>0</v>
      </c>
      <c r="K286" s="135" t="s">
        <v>182</v>
      </c>
      <c r="L286" s="33"/>
      <c r="M286" s="140" t="s">
        <v>19</v>
      </c>
      <c r="N286" s="141" t="s">
        <v>45</v>
      </c>
      <c r="P286" s="142">
        <f>O286*H286</f>
        <v>0</v>
      </c>
      <c r="Q286" s="142">
        <v>0</v>
      </c>
      <c r="R286" s="142">
        <f>Q286*H286</f>
        <v>0</v>
      </c>
      <c r="S286" s="142">
        <v>0</v>
      </c>
      <c r="T286" s="143">
        <f>S286*H286</f>
        <v>0</v>
      </c>
      <c r="AR286" s="144" t="s">
        <v>276</v>
      </c>
      <c r="AT286" s="144" t="s">
        <v>179</v>
      </c>
      <c r="AU286" s="144" t="s">
        <v>83</v>
      </c>
      <c r="AY286" s="18" t="s">
        <v>177</v>
      </c>
      <c r="BE286" s="145">
        <f>IF(N286="základní",J286,0)</f>
        <v>0</v>
      </c>
      <c r="BF286" s="145">
        <f>IF(N286="snížená",J286,0)</f>
        <v>0</v>
      </c>
      <c r="BG286" s="145">
        <f>IF(N286="zákl. přenesená",J286,0)</f>
        <v>0</v>
      </c>
      <c r="BH286" s="145">
        <f>IF(N286="sníž. přenesená",J286,0)</f>
        <v>0</v>
      </c>
      <c r="BI286" s="145">
        <f>IF(N286="nulová",J286,0)</f>
        <v>0</v>
      </c>
      <c r="BJ286" s="18" t="s">
        <v>81</v>
      </c>
      <c r="BK286" s="145">
        <f>ROUND(I286*H286,2)</f>
        <v>0</v>
      </c>
      <c r="BL286" s="18" t="s">
        <v>276</v>
      </c>
      <c r="BM286" s="144" t="s">
        <v>451</v>
      </c>
    </row>
    <row r="287" spans="2:65" s="1" customFormat="1" ht="10.199999999999999">
      <c r="B287" s="33"/>
      <c r="D287" s="146" t="s">
        <v>185</v>
      </c>
      <c r="F287" s="147" t="s">
        <v>452</v>
      </c>
      <c r="I287" s="148"/>
      <c r="L287" s="33"/>
      <c r="M287" s="149"/>
      <c r="T287" s="54"/>
      <c r="AT287" s="18" t="s">
        <v>185</v>
      </c>
      <c r="AU287" s="18" t="s">
        <v>83</v>
      </c>
    </row>
    <row r="288" spans="2:65" s="11" customFormat="1" ht="22.8" customHeight="1">
      <c r="B288" s="121"/>
      <c r="D288" s="122" t="s">
        <v>73</v>
      </c>
      <c r="E288" s="131" t="s">
        <v>453</v>
      </c>
      <c r="F288" s="131" t="s">
        <v>454</v>
      </c>
      <c r="I288" s="124"/>
      <c r="J288" s="132">
        <f>BK288</f>
        <v>0</v>
      </c>
      <c r="L288" s="121"/>
      <c r="M288" s="126"/>
      <c r="P288" s="127">
        <f>SUM(P289:P311)</f>
        <v>0</v>
      </c>
      <c r="R288" s="127">
        <f>SUM(R289:R311)</f>
        <v>0.33188459999999997</v>
      </c>
      <c r="T288" s="128">
        <f>SUM(T289:T311)</f>
        <v>0</v>
      </c>
      <c r="AR288" s="122" t="s">
        <v>83</v>
      </c>
      <c r="AT288" s="129" t="s">
        <v>73</v>
      </c>
      <c r="AU288" s="129" t="s">
        <v>81</v>
      </c>
      <c r="AY288" s="122" t="s">
        <v>177</v>
      </c>
      <c r="BK288" s="130">
        <f>SUM(BK289:BK311)</f>
        <v>0</v>
      </c>
    </row>
    <row r="289" spans="2:65" s="1" customFormat="1" ht="16.5" customHeight="1">
      <c r="B289" s="33"/>
      <c r="C289" s="133" t="s">
        <v>455</v>
      </c>
      <c r="D289" s="133" t="s">
        <v>179</v>
      </c>
      <c r="E289" s="134" t="s">
        <v>456</v>
      </c>
      <c r="F289" s="135" t="s">
        <v>457</v>
      </c>
      <c r="G289" s="136" t="s">
        <v>347</v>
      </c>
      <c r="H289" s="137">
        <v>24.5</v>
      </c>
      <c r="I289" s="138"/>
      <c r="J289" s="139">
        <f>ROUND(I289*H289,2)</f>
        <v>0</v>
      </c>
      <c r="K289" s="135" t="s">
        <v>199</v>
      </c>
      <c r="L289" s="33"/>
      <c r="M289" s="140" t="s">
        <v>19</v>
      </c>
      <c r="N289" s="141" t="s">
        <v>45</v>
      </c>
      <c r="P289" s="142">
        <f>O289*H289</f>
        <v>0</v>
      </c>
      <c r="Q289" s="142">
        <v>1.1999999999999999E-3</v>
      </c>
      <c r="R289" s="142">
        <f>Q289*H289</f>
        <v>2.9399999999999999E-2</v>
      </c>
      <c r="S289" s="142">
        <v>0</v>
      </c>
      <c r="T289" s="143">
        <f>S289*H289</f>
        <v>0</v>
      </c>
      <c r="AR289" s="144" t="s">
        <v>276</v>
      </c>
      <c r="AT289" s="144" t="s">
        <v>179</v>
      </c>
      <c r="AU289" s="144" t="s">
        <v>83</v>
      </c>
      <c r="AY289" s="18" t="s">
        <v>177</v>
      </c>
      <c r="BE289" s="145">
        <f>IF(N289="základní",J289,0)</f>
        <v>0</v>
      </c>
      <c r="BF289" s="145">
        <f>IF(N289="snížená",J289,0)</f>
        <v>0</v>
      </c>
      <c r="BG289" s="145">
        <f>IF(N289="zákl. přenesená",J289,0)</f>
        <v>0</v>
      </c>
      <c r="BH289" s="145">
        <f>IF(N289="sníž. přenesená",J289,0)</f>
        <v>0</v>
      </c>
      <c r="BI289" s="145">
        <f>IF(N289="nulová",J289,0)</f>
        <v>0</v>
      </c>
      <c r="BJ289" s="18" t="s">
        <v>81</v>
      </c>
      <c r="BK289" s="145">
        <f>ROUND(I289*H289,2)</f>
        <v>0</v>
      </c>
      <c r="BL289" s="18" t="s">
        <v>276</v>
      </c>
      <c r="BM289" s="144" t="s">
        <v>458</v>
      </c>
    </row>
    <row r="290" spans="2:65" s="13" customFormat="1" ht="10.199999999999999">
      <c r="B290" s="157"/>
      <c r="D290" s="151" t="s">
        <v>187</v>
      </c>
      <c r="E290" s="158" t="s">
        <v>19</v>
      </c>
      <c r="F290" s="159" t="s">
        <v>459</v>
      </c>
      <c r="H290" s="160">
        <v>24.5</v>
      </c>
      <c r="I290" s="161"/>
      <c r="L290" s="157"/>
      <c r="M290" s="162"/>
      <c r="T290" s="163"/>
      <c r="AT290" s="158" t="s">
        <v>187</v>
      </c>
      <c r="AU290" s="158" t="s">
        <v>83</v>
      </c>
      <c r="AV290" s="13" t="s">
        <v>83</v>
      </c>
      <c r="AW290" s="13" t="s">
        <v>34</v>
      </c>
      <c r="AX290" s="13" t="s">
        <v>81</v>
      </c>
      <c r="AY290" s="158" t="s">
        <v>177</v>
      </c>
    </row>
    <row r="291" spans="2:65" s="1" customFormat="1" ht="16.5" customHeight="1">
      <c r="B291" s="33"/>
      <c r="C291" s="133" t="s">
        <v>460</v>
      </c>
      <c r="D291" s="133" t="s">
        <v>179</v>
      </c>
      <c r="E291" s="134" t="s">
        <v>461</v>
      </c>
      <c r="F291" s="135" t="s">
        <v>462</v>
      </c>
      <c r="G291" s="136" t="s">
        <v>347</v>
      </c>
      <c r="H291" s="137">
        <v>8.6</v>
      </c>
      <c r="I291" s="138"/>
      <c r="J291" s="139">
        <f>ROUND(I291*H291,2)</f>
        <v>0</v>
      </c>
      <c r="K291" s="135" t="s">
        <v>199</v>
      </c>
      <c r="L291" s="33"/>
      <c r="M291" s="140" t="s">
        <v>19</v>
      </c>
      <c r="N291" s="141" t="s">
        <v>45</v>
      </c>
      <c r="P291" s="142">
        <f>O291*H291</f>
        <v>0</v>
      </c>
      <c r="Q291" s="142">
        <v>1.5E-3</v>
      </c>
      <c r="R291" s="142">
        <f>Q291*H291</f>
        <v>1.29E-2</v>
      </c>
      <c r="S291" s="142">
        <v>0</v>
      </c>
      <c r="T291" s="143">
        <f>S291*H291</f>
        <v>0</v>
      </c>
      <c r="AR291" s="144" t="s">
        <v>276</v>
      </c>
      <c r="AT291" s="144" t="s">
        <v>179</v>
      </c>
      <c r="AU291" s="144" t="s">
        <v>83</v>
      </c>
      <c r="AY291" s="18" t="s">
        <v>177</v>
      </c>
      <c r="BE291" s="145">
        <f>IF(N291="základní",J291,0)</f>
        <v>0</v>
      </c>
      <c r="BF291" s="145">
        <f>IF(N291="snížená",J291,0)</f>
        <v>0</v>
      </c>
      <c r="BG291" s="145">
        <f>IF(N291="zákl. přenesená",J291,0)</f>
        <v>0</v>
      </c>
      <c r="BH291" s="145">
        <f>IF(N291="sníž. přenesená",J291,0)</f>
        <v>0</v>
      </c>
      <c r="BI291" s="145">
        <f>IF(N291="nulová",J291,0)</f>
        <v>0</v>
      </c>
      <c r="BJ291" s="18" t="s">
        <v>81</v>
      </c>
      <c r="BK291" s="145">
        <f>ROUND(I291*H291,2)</f>
        <v>0</v>
      </c>
      <c r="BL291" s="18" t="s">
        <v>276</v>
      </c>
      <c r="BM291" s="144" t="s">
        <v>463</v>
      </c>
    </row>
    <row r="292" spans="2:65" s="13" customFormat="1" ht="10.199999999999999">
      <c r="B292" s="157"/>
      <c r="D292" s="151" t="s">
        <v>187</v>
      </c>
      <c r="E292" s="158" t="s">
        <v>19</v>
      </c>
      <c r="F292" s="159" t="s">
        <v>464</v>
      </c>
      <c r="H292" s="160">
        <v>8.6</v>
      </c>
      <c r="I292" s="161"/>
      <c r="L292" s="157"/>
      <c r="M292" s="162"/>
      <c r="T292" s="163"/>
      <c r="AT292" s="158" t="s">
        <v>187</v>
      </c>
      <c r="AU292" s="158" t="s">
        <v>83</v>
      </c>
      <c r="AV292" s="13" t="s">
        <v>83</v>
      </c>
      <c r="AW292" s="13" t="s">
        <v>34</v>
      </c>
      <c r="AX292" s="13" t="s">
        <v>81</v>
      </c>
      <c r="AY292" s="158" t="s">
        <v>177</v>
      </c>
    </row>
    <row r="293" spans="2:65" s="1" customFormat="1" ht="21.75" customHeight="1">
      <c r="B293" s="33"/>
      <c r="C293" s="133" t="s">
        <v>465</v>
      </c>
      <c r="D293" s="133" t="s">
        <v>179</v>
      </c>
      <c r="E293" s="134" t="s">
        <v>466</v>
      </c>
      <c r="F293" s="135" t="s">
        <v>467</v>
      </c>
      <c r="G293" s="136" t="s">
        <v>119</v>
      </c>
      <c r="H293" s="137">
        <v>56.8</v>
      </c>
      <c r="I293" s="138"/>
      <c r="J293" s="139">
        <f>ROUND(I293*H293,2)</f>
        <v>0</v>
      </c>
      <c r="K293" s="135" t="s">
        <v>182</v>
      </c>
      <c r="L293" s="33"/>
      <c r="M293" s="140" t="s">
        <v>19</v>
      </c>
      <c r="N293" s="141" t="s">
        <v>45</v>
      </c>
      <c r="P293" s="142">
        <f>O293*H293</f>
        <v>0</v>
      </c>
      <c r="Q293" s="142">
        <v>0</v>
      </c>
      <c r="R293" s="142">
        <f>Q293*H293</f>
        <v>0</v>
      </c>
      <c r="S293" s="142">
        <v>0</v>
      </c>
      <c r="T293" s="143">
        <f>S293*H293</f>
        <v>0</v>
      </c>
      <c r="AR293" s="144" t="s">
        <v>276</v>
      </c>
      <c r="AT293" s="144" t="s">
        <v>179</v>
      </c>
      <c r="AU293" s="144" t="s">
        <v>83</v>
      </c>
      <c r="AY293" s="18" t="s">
        <v>177</v>
      </c>
      <c r="BE293" s="145">
        <f>IF(N293="základní",J293,0)</f>
        <v>0</v>
      </c>
      <c r="BF293" s="145">
        <f>IF(N293="snížená",J293,0)</f>
        <v>0</v>
      </c>
      <c r="BG293" s="145">
        <f>IF(N293="zákl. přenesená",J293,0)</f>
        <v>0</v>
      </c>
      <c r="BH293" s="145">
        <f>IF(N293="sníž. přenesená",J293,0)</f>
        <v>0</v>
      </c>
      <c r="BI293" s="145">
        <f>IF(N293="nulová",J293,0)</f>
        <v>0</v>
      </c>
      <c r="BJ293" s="18" t="s">
        <v>81</v>
      </c>
      <c r="BK293" s="145">
        <f>ROUND(I293*H293,2)</f>
        <v>0</v>
      </c>
      <c r="BL293" s="18" t="s">
        <v>276</v>
      </c>
      <c r="BM293" s="144" t="s">
        <v>468</v>
      </c>
    </row>
    <row r="294" spans="2:65" s="1" customFormat="1" ht="10.199999999999999">
      <c r="B294" s="33"/>
      <c r="D294" s="146" t="s">
        <v>185</v>
      </c>
      <c r="F294" s="147" t="s">
        <v>469</v>
      </c>
      <c r="I294" s="148"/>
      <c r="L294" s="33"/>
      <c r="M294" s="149"/>
      <c r="T294" s="54"/>
      <c r="AT294" s="18" t="s">
        <v>185</v>
      </c>
      <c r="AU294" s="18" t="s">
        <v>83</v>
      </c>
    </row>
    <row r="295" spans="2:65" s="13" customFormat="1" ht="10.199999999999999">
      <c r="B295" s="157"/>
      <c r="D295" s="151" t="s">
        <v>187</v>
      </c>
      <c r="E295" s="158" t="s">
        <v>19</v>
      </c>
      <c r="F295" s="159" t="s">
        <v>470</v>
      </c>
      <c r="H295" s="160">
        <v>56.8</v>
      </c>
      <c r="I295" s="161"/>
      <c r="L295" s="157"/>
      <c r="M295" s="162"/>
      <c r="T295" s="163"/>
      <c r="AT295" s="158" t="s">
        <v>187</v>
      </c>
      <c r="AU295" s="158" t="s">
        <v>83</v>
      </c>
      <c r="AV295" s="13" t="s">
        <v>83</v>
      </c>
      <c r="AW295" s="13" t="s">
        <v>34</v>
      </c>
      <c r="AX295" s="13" t="s">
        <v>81</v>
      </c>
      <c r="AY295" s="158" t="s">
        <v>177</v>
      </c>
    </row>
    <row r="296" spans="2:65" s="1" customFormat="1" ht="24.15" customHeight="1">
      <c r="B296" s="33"/>
      <c r="C296" s="178" t="s">
        <v>471</v>
      </c>
      <c r="D296" s="178" t="s">
        <v>327</v>
      </c>
      <c r="E296" s="179" t="s">
        <v>472</v>
      </c>
      <c r="F296" s="180" t="s">
        <v>473</v>
      </c>
      <c r="G296" s="181" t="s">
        <v>119</v>
      </c>
      <c r="H296" s="182">
        <v>66.2</v>
      </c>
      <c r="I296" s="183"/>
      <c r="J296" s="184">
        <f>ROUND(I296*H296,2)</f>
        <v>0</v>
      </c>
      <c r="K296" s="180" t="s">
        <v>182</v>
      </c>
      <c r="L296" s="185"/>
      <c r="M296" s="186" t="s">
        <v>19</v>
      </c>
      <c r="N296" s="187" t="s">
        <v>45</v>
      </c>
      <c r="P296" s="142">
        <f>O296*H296</f>
        <v>0</v>
      </c>
      <c r="Q296" s="142">
        <v>2.3E-3</v>
      </c>
      <c r="R296" s="142">
        <f>Q296*H296</f>
        <v>0.15226000000000001</v>
      </c>
      <c r="S296" s="142">
        <v>0</v>
      </c>
      <c r="T296" s="143">
        <f>S296*H296</f>
        <v>0</v>
      </c>
      <c r="AR296" s="144" t="s">
        <v>406</v>
      </c>
      <c r="AT296" s="144" t="s">
        <v>327</v>
      </c>
      <c r="AU296" s="144" t="s">
        <v>83</v>
      </c>
      <c r="AY296" s="18" t="s">
        <v>177</v>
      </c>
      <c r="BE296" s="145">
        <f>IF(N296="základní",J296,0)</f>
        <v>0</v>
      </c>
      <c r="BF296" s="145">
        <f>IF(N296="snížená",J296,0)</f>
        <v>0</v>
      </c>
      <c r="BG296" s="145">
        <f>IF(N296="zákl. přenesená",J296,0)</f>
        <v>0</v>
      </c>
      <c r="BH296" s="145">
        <f>IF(N296="sníž. přenesená",J296,0)</f>
        <v>0</v>
      </c>
      <c r="BI296" s="145">
        <f>IF(N296="nulová",J296,0)</f>
        <v>0</v>
      </c>
      <c r="BJ296" s="18" t="s">
        <v>81</v>
      </c>
      <c r="BK296" s="145">
        <f>ROUND(I296*H296,2)</f>
        <v>0</v>
      </c>
      <c r="BL296" s="18" t="s">
        <v>276</v>
      </c>
      <c r="BM296" s="144" t="s">
        <v>474</v>
      </c>
    </row>
    <row r="297" spans="2:65" s="13" customFormat="1" ht="10.199999999999999">
      <c r="B297" s="157"/>
      <c r="D297" s="151" t="s">
        <v>187</v>
      </c>
      <c r="F297" s="159" t="s">
        <v>475</v>
      </c>
      <c r="H297" s="160">
        <v>66.2</v>
      </c>
      <c r="I297" s="161"/>
      <c r="L297" s="157"/>
      <c r="M297" s="162"/>
      <c r="T297" s="163"/>
      <c r="AT297" s="158" t="s">
        <v>187</v>
      </c>
      <c r="AU297" s="158" t="s">
        <v>83</v>
      </c>
      <c r="AV297" s="13" t="s">
        <v>83</v>
      </c>
      <c r="AW297" s="13" t="s">
        <v>4</v>
      </c>
      <c r="AX297" s="13" t="s">
        <v>81</v>
      </c>
      <c r="AY297" s="158" t="s">
        <v>177</v>
      </c>
    </row>
    <row r="298" spans="2:65" s="1" customFormat="1" ht="21.75" customHeight="1">
      <c r="B298" s="33"/>
      <c r="C298" s="133" t="s">
        <v>476</v>
      </c>
      <c r="D298" s="133" t="s">
        <v>179</v>
      </c>
      <c r="E298" s="134" t="s">
        <v>477</v>
      </c>
      <c r="F298" s="135" t="s">
        <v>478</v>
      </c>
      <c r="G298" s="136" t="s">
        <v>119</v>
      </c>
      <c r="H298" s="137">
        <v>56.8</v>
      </c>
      <c r="I298" s="138"/>
      <c r="J298" s="139">
        <f>ROUND(I298*H298,2)</f>
        <v>0</v>
      </c>
      <c r="K298" s="135" t="s">
        <v>182</v>
      </c>
      <c r="L298" s="33"/>
      <c r="M298" s="140" t="s">
        <v>19</v>
      </c>
      <c r="N298" s="141" t="s">
        <v>45</v>
      </c>
      <c r="P298" s="142">
        <f>O298*H298</f>
        <v>0</v>
      </c>
      <c r="Q298" s="142">
        <v>3.0000000000000001E-5</v>
      </c>
      <c r="R298" s="142">
        <f>Q298*H298</f>
        <v>1.704E-3</v>
      </c>
      <c r="S298" s="142">
        <v>0</v>
      </c>
      <c r="T298" s="143">
        <f>S298*H298</f>
        <v>0</v>
      </c>
      <c r="AR298" s="144" t="s">
        <v>276</v>
      </c>
      <c r="AT298" s="144" t="s">
        <v>179</v>
      </c>
      <c r="AU298" s="144" t="s">
        <v>83</v>
      </c>
      <c r="AY298" s="18" t="s">
        <v>177</v>
      </c>
      <c r="BE298" s="145">
        <f>IF(N298="základní",J298,0)</f>
        <v>0</v>
      </c>
      <c r="BF298" s="145">
        <f>IF(N298="snížená",J298,0)</f>
        <v>0</v>
      </c>
      <c r="BG298" s="145">
        <f>IF(N298="zákl. přenesená",J298,0)</f>
        <v>0</v>
      </c>
      <c r="BH298" s="145">
        <f>IF(N298="sníž. přenesená",J298,0)</f>
        <v>0</v>
      </c>
      <c r="BI298" s="145">
        <f>IF(N298="nulová",J298,0)</f>
        <v>0</v>
      </c>
      <c r="BJ298" s="18" t="s">
        <v>81</v>
      </c>
      <c r="BK298" s="145">
        <f>ROUND(I298*H298,2)</f>
        <v>0</v>
      </c>
      <c r="BL298" s="18" t="s">
        <v>276</v>
      </c>
      <c r="BM298" s="144" t="s">
        <v>479</v>
      </c>
    </row>
    <row r="299" spans="2:65" s="1" customFormat="1" ht="10.199999999999999">
      <c r="B299" s="33"/>
      <c r="D299" s="146" t="s">
        <v>185</v>
      </c>
      <c r="F299" s="147" t="s">
        <v>480</v>
      </c>
      <c r="I299" s="148"/>
      <c r="L299" s="33"/>
      <c r="M299" s="149"/>
      <c r="T299" s="54"/>
      <c r="AT299" s="18" t="s">
        <v>185</v>
      </c>
      <c r="AU299" s="18" t="s">
        <v>83</v>
      </c>
    </row>
    <row r="300" spans="2:65" s="13" customFormat="1" ht="10.199999999999999">
      <c r="B300" s="157"/>
      <c r="D300" s="151" t="s">
        <v>187</v>
      </c>
      <c r="E300" s="158" t="s">
        <v>19</v>
      </c>
      <c r="F300" s="159" t="s">
        <v>470</v>
      </c>
      <c r="H300" s="160">
        <v>56.8</v>
      </c>
      <c r="I300" s="161"/>
      <c r="L300" s="157"/>
      <c r="M300" s="162"/>
      <c r="T300" s="163"/>
      <c r="AT300" s="158" t="s">
        <v>187</v>
      </c>
      <c r="AU300" s="158" t="s">
        <v>83</v>
      </c>
      <c r="AV300" s="13" t="s">
        <v>83</v>
      </c>
      <c r="AW300" s="13" t="s">
        <v>34</v>
      </c>
      <c r="AX300" s="13" t="s">
        <v>81</v>
      </c>
      <c r="AY300" s="158" t="s">
        <v>177</v>
      </c>
    </row>
    <row r="301" spans="2:65" s="1" customFormat="1" ht="16.5" customHeight="1">
      <c r="B301" s="33"/>
      <c r="C301" s="178" t="s">
        <v>481</v>
      </c>
      <c r="D301" s="178" t="s">
        <v>327</v>
      </c>
      <c r="E301" s="179" t="s">
        <v>482</v>
      </c>
      <c r="F301" s="180" t="s">
        <v>483</v>
      </c>
      <c r="G301" s="181" t="s">
        <v>119</v>
      </c>
      <c r="H301" s="182">
        <v>66.2</v>
      </c>
      <c r="I301" s="183"/>
      <c r="J301" s="184">
        <f>ROUND(I301*H301,2)</f>
        <v>0</v>
      </c>
      <c r="K301" s="180" t="s">
        <v>182</v>
      </c>
      <c r="L301" s="185"/>
      <c r="M301" s="186" t="s">
        <v>19</v>
      </c>
      <c r="N301" s="187" t="s">
        <v>45</v>
      </c>
      <c r="P301" s="142">
        <f>O301*H301</f>
        <v>0</v>
      </c>
      <c r="Q301" s="142">
        <v>1.9E-3</v>
      </c>
      <c r="R301" s="142">
        <f>Q301*H301</f>
        <v>0.12578</v>
      </c>
      <c r="S301" s="142">
        <v>0</v>
      </c>
      <c r="T301" s="143">
        <f>S301*H301</f>
        <v>0</v>
      </c>
      <c r="AR301" s="144" t="s">
        <v>406</v>
      </c>
      <c r="AT301" s="144" t="s">
        <v>327</v>
      </c>
      <c r="AU301" s="144" t="s">
        <v>83</v>
      </c>
      <c r="AY301" s="18" t="s">
        <v>177</v>
      </c>
      <c r="BE301" s="145">
        <f>IF(N301="základní",J301,0)</f>
        <v>0</v>
      </c>
      <c r="BF301" s="145">
        <f>IF(N301="snížená",J301,0)</f>
        <v>0</v>
      </c>
      <c r="BG301" s="145">
        <f>IF(N301="zákl. přenesená",J301,0)</f>
        <v>0</v>
      </c>
      <c r="BH301" s="145">
        <f>IF(N301="sníž. přenesená",J301,0)</f>
        <v>0</v>
      </c>
      <c r="BI301" s="145">
        <f>IF(N301="nulová",J301,0)</f>
        <v>0</v>
      </c>
      <c r="BJ301" s="18" t="s">
        <v>81</v>
      </c>
      <c r="BK301" s="145">
        <f>ROUND(I301*H301,2)</f>
        <v>0</v>
      </c>
      <c r="BL301" s="18" t="s">
        <v>276</v>
      </c>
      <c r="BM301" s="144" t="s">
        <v>484</v>
      </c>
    </row>
    <row r="302" spans="2:65" s="13" customFormat="1" ht="10.199999999999999">
      <c r="B302" s="157"/>
      <c r="D302" s="151" t="s">
        <v>187</v>
      </c>
      <c r="F302" s="159" t="s">
        <v>475</v>
      </c>
      <c r="H302" s="160">
        <v>66.2</v>
      </c>
      <c r="I302" s="161"/>
      <c r="L302" s="157"/>
      <c r="M302" s="162"/>
      <c r="T302" s="163"/>
      <c r="AT302" s="158" t="s">
        <v>187</v>
      </c>
      <c r="AU302" s="158" t="s">
        <v>83</v>
      </c>
      <c r="AV302" s="13" t="s">
        <v>83</v>
      </c>
      <c r="AW302" s="13" t="s">
        <v>4</v>
      </c>
      <c r="AX302" s="13" t="s">
        <v>81</v>
      </c>
      <c r="AY302" s="158" t="s">
        <v>177</v>
      </c>
    </row>
    <row r="303" spans="2:65" s="1" customFormat="1" ht="37.799999999999997" customHeight="1">
      <c r="B303" s="33"/>
      <c r="C303" s="133" t="s">
        <v>485</v>
      </c>
      <c r="D303" s="133" t="s">
        <v>179</v>
      </c>
      <c r="E303" s="134" t="s">
        <v>486</v>
      </c>
      <c r="F303" s="135" t="s">
        <v>487</v>
      </c>
      <c r="G303" s="136" t="s">
        <v>119</v>
      </c>
      <c r="H303" s="137">
        <v>56.8</v>
      </c>
      <c r="I303" s="138"/>
      <c r="J303" s="139">
        <f>ROUND(I303*H303,2)</f>
        <v>0</v>
      </c>
      <c r="K303" s="135" t="s">
        <v>199</v>
      </c>
      <c r="L303" s="33"/>
      <c r="M303" s="140" t="s">
        <v>19</v>
      </c>
      <c r="N303" s="141" t="s">
        <v>45</v>
      </c>
      <c r="P303" s="142">
        <f>O303*H303</f>
        <v>0</v>
      </c>
      <c r="Q303" s="142">
        <v>0</v>
      </c>
      <c r="R303" s="142">
        <f>Q303*H303</f>
        <v>0</v>
      </c>
      <c r="S303" s="142">
        <v>0</v>
      </c>
      <c r="T303" s="143">
        <f>S303*H303</f>
        <v>0</v>
      </c>
      <c r="AR303" s="144" t="s">
        <v>276</v>
      </c>
      <c r="AT303" s="144" t="s">
        <v>179</v>
      </c>
      <c r="AU303" s="144" t="s">
        <v>83</v>
      </c>
      <c r="AY303" s="18" t="s">
        <v>177</v>
      </c>
      <c r="BE303" s="145">
        <f>IF(N303="základní",J303,0)</f>
        <v>0</v>
      </c>
      <c r="BF303" s="145">
        <f>IF(N303="snížená",J303,0)</f>
        <v>0</v>
      </c>
      <c r="BG303" s="145">
        <f>IF(N303="zákl. přenesená",J303,0)</f>
        <v>0</v>
      </c>
      <c r="BH303" s="145">
        <f>IF(N303="sníž. přenesená",J303,0)</f>
        <v>0</v>
      </c>
      <c r="BI303" s="145">
        <f>IF(N303="nulová",J303,0)</f>
        <v>0</v>
      </c>
      <c r="BJ303" s="18" t="s">
        <v>81</v>
      </c>
      <c r="BK303" s="145">
        <f>ROUND(I303*H303,2)</f>
        <v>0</v>
      </c>
      <c r="BL303" s="18" t="s">
        <v>276</v>
      </c>
      <c r="BM303" s="144" t="s">
        <v>488</v>
      </c>
    </row>
    <row r="304" spans="2:65" s="13" customFormat="1" ht="10.199999999999999">
      <c r="B304" s="157"/>
      <c r="D304" s="151" t="s">
        <v>187</v>
      </c>
      <c r="E304" s="158" t="s">
        <v>19</v>
      </c>
      <c r="F304" s="159" t="s">
        <v>470</v>
      </c>
      <c r="H304" s="160">
        <v>56.8</v>
      </c>
      <c r="I304" s="161"/>
      <c r="L304" s="157"/>
      <c r="M304" s="162"/>
      <c r="T304" s="163"/>
      <c r="AT304" s="158" t="s">
        <v>187</v>
      </c>
      <c r="AU304" s="158" t="s">
        <v>83</v>
      </c>
      <c r="AV304" s="13" t="s">
        <v>83</v>
      </c>
      <c r="AW304" s="13" t="s">
        <v>34</v>
      </c>
      <c r="AX304" s="13" t="s">
        <v>81</v>
      </c>
      <c r="AY304" s="158" t="s">
        <v>177</v>
      </c>
    </row>
    <row r="305" spans="2:65" s="1" customFormat="1" ht="21.75" customHeight="1">
      <c r="B305" s="33"/>
      <c r="C305" s="133" t="s">
        <v>489</v>
      </c>
      <c r="D305" s="133" t="s">
        <v>179</v>
      </c>
      <c r="E305" s="134" t="s">
        <v>490</v>
      </c>
      <c r="F305" s="135" t="s">
        <v>491</v>
      </c>
      <c r="G305" s="136" t="s">
        <v>119</v>
      </c>
      <c r="H305" s="137">
        <v>56.8</v>
      </c>
      <c r="I305" s="138"/>
      <c r="J305" s="139">
        <f>ROUND(I305*H305,2)</f>
        <v>0</v>
      </c>
      <c r="K305" s="135" t="s">
        <v>182</v>
      </c>
      <c r="L305" s="33"/>
      <c r="M305" s="140" t="s">
        <v>19</v>
      </c>
      <c r="N305" s="141" t="s">
        <v>45</v>
      </c>
      <c r="P305" s="142">
        <f>O305*H305</f>
        <v>0</v>
      </c>
      <c r="Q305" s="142">
        <v>0</v>
      </c>
      <c r="R305" s="142">
        <f>Q305*H305</f>
        <v>0</v>
      </c>
      <c r="S305" s="142">
        <v>0</v>
      </c>
      <c r="T305" s="143">
        <f>S305*H305</f>
        <v>0</v>
      </c>
      <c r="AR305" s="144" t="s">
        <v>276</v>
      </c>
      <c r="AT305" s="144" t="s">
        <v>179</v>
      </c>
      <c r="AU305" s="144" t="s">
        <v>83</v>
      </c>
      <c r="AY305" s="18" t="s">
        <v>177</v>
      </c>
      <c r="BE305" s="145">
        <f>IF(N305="základní",J305,0)</f>
        <v>0</v>
      </c>
      <c r="BF305" s="145">
        <f>IF(N305="snížená",J305,0)</f>
        <v>0</v>
      </c>
      <c r="BG305" s="145">
        <f>IF(N305="zákl. přenesená",J305,0)</f>
        <v>0</v>
      </c>
      <c r="BH305" s="145">
        <f>IF(N305="sníž. přenesená",J305,0)</f>
        <v>0</v>
      </c>
      <c r="BI305" s="145">
        <f>IF(N305="nulová",J305,0)</f>
        <v>0</v>
      </c>
      <c r="BJ305" s="18" t="s">
        <v>81</v>
      </c>
      <c r="BK305" s="145">
        <f>ROUND(I305*H305,2)</f>
        <v>0</v>
      </c>
      <c r="BL305" s="18" t="s">
        <v>276</v>
      </c>
      <c r="BM305" s="144" t="s">
        <v>492</v>
      </c>
    </row>
    <row r="306" spans="2:65" s="1" customFormat="1" ht="10.199999999999999">
      <c r="B306" s="33"/>
      <c r="D306" s="146" t="s">
        <v>185</v>
      </c>
      <c r="F306" s="147" t="s">
        <v>493</v>
      </c>
      <c r="I306" s="148"/>
      <c r="L306" s="33"/>
      <c r="M306" s="149"/>
      <c r="T306" s="54"/>
      <c r="AT306" s="18" t="s">
        <v>185</v>
      </c>
      <c r="AU306" s="18" t="s">
        <v>83</v>
      </c>
    </row>
    <row r="307" spans="2:65" s="13" customFormat="1" ht="10.199999999999999">
      <c r="B307" s="157"/>
      <c r="D307" s="151" t="s">
        <v>187</v>
      </c>
      <c r="E307" s="158" t="s">
        <v>19</v>
      </c>
      <c r="F307" s="159" t="s">
        <v>470</v>
      </c>
      <c r="H307" s="160">
        <v>56.8</v>
      </c>
      <c r="I307" s="161"/>
      <c r="L307" s="157"/>
      <c r="M307" s="162"/>
      <c r="T307" s="163"/>
      <c r="AT307" s="158" t="s">
        <v>187</v>
      </c>
      <c r="AU307" s="158" t="s">
        <v>83</v>
      </c>
      <c r="AV307" s="13" t="s">
        <v>83</v>
      </c>
      <c r="AW307" s="13" t="s">
        <v>34</v>
      </c>
      <c r="AX307" s="13" t="s">
        <v>81</v>
      </c>
      <c r="AY307" s="158" t="s">
        <v>177</v>
      </c>
    </row>
    <row r="308" spans="2:65" s="1" customFormat="1" ht="16.5" customHeight="1">
      <c r="B308" s="33"/>
      <c r="C308" s="178" t="s">
        <v>494</v>
      </c>
      <c r="D308" s="178" t="s">
        <v>327</v>
      </c>
      <c r="E308" s="179" t="s">
        <v>495</v>
      </c>
      <c r="F308" s="180" t="s">
        <v>496</v>
      </c>
      <c r="G308" s="181" t="s">
        <v>119</v>
      </c>
      <c r="H308" s="182">
        <v>65.603999999999999</v>
      </c>
      <c r="I308" s="183"/>
      <c r="J308" s="184">
        <f>ROUND(I308*H308,2)</f>
        <v>0</v>
      </c>
      <c r="K308" s="180" t="s">
        <v>199</v>
      </c>
      <c r="L308" s="185"/>
      <c r="M308" s="186" t="s">
        <v>19</v>
      </c>
      <c r="N308" s="187" t="s">
        <v>45</v>
      </c>
      <c r="P308" s="142">
        <f>O308*H308</f>
        <v>0</v>
      </c>
      <c r="Q308" s="142">
        <v>1.4999999999999999E-4</v>
      </c>
      <c r="R308" s="142">
        <f>Q308*H308</f>
        <v>9.8405999999999997E-3</v>
      </c>
      <c r="S308" s="142">
        <v>0</v>
      </c>
      <c r="T308" s="143">
        <f>S308*H308</f>
        <v>0</v>
      </c>
      <c r="AR308" s="144" t="s">
        <v>406</v>
      </c>
      <c r="AT308" s="144" t="s">
        <v>327</v>
      </c>
      <c r="AU308" s="144" t="s">
        <v>83</v>
      </c>
      <c r="AY308" s="18" t="s">
        <v>177</v>
      </c>
      <c r="BE308" s="145">
        <f>IF(N308="základní",J308,0)</f>
        <v>0</v>
      </c>
      <c r="BF308" s="145">
        <f>IF(N308="snížená",J308,0)</f>
        <v>0</v>
      </c>
      <c r="BG308" s="145">
        <f>IF(N308="zákl. přenesená",J308,0)</f>
        <v>0</v>
      </c>
      <c r="BH308" s="145">
        <f>IF(N308="sníž. přenesená",J308,0)</f>
        <v>0</v>
      </c>
      <c r="BI308" s="145">
        <f>IF(N308="nulová",J308,0)</f>
        <v>0</v>
      </c>
      <c r="BJ308" s="18" t="s">
        <v>81</v>
      </c>
      <c r="BK308" s="145">
        <f>ROUND(I308*H308,2)</f>
        <v>0</v>
      </c>
      <c r="BL308" s="18" t="s">
        <v>276</v>
      </c>
      <c r="BM308" s="144" t="s">
        <v>497</v>
      </c>
    </row>
    <row r="309" spans="2:65" s="13" customFormat="1" ht="10.199999999999999">
      <c r="B309" s="157"/>
      <c r="D309" s="151" t="s">
        <v>187</v>
      </c>
      <c r="F309" s="159" t="s">
        <v>498</v>
      </c>
      <c r="H309" s="160">
        <v>65.603999999999999</v>
      </c>
      <c r="I309" s="161"/>
      <c r="L309" s="157"/>
      <c r="M309" s="162"/>
      <c r="T309" s="163"/>
      <c r="AT309" s="158" t="s">
        <v>187</v>
      </c>
      <c r="AU309" s="158" t="s">
        <v>83</v>
      </c>
      <c r="AV309" s="13" t="s">
        <v>83</v>
      </c>
      <c r="AW309" s="13" t="s">
        <v>4</v>
      </c>
      <c r="AX309" s="13" t="s">
        <v>81</v>
      </c>
      <c r="AY309" s="158" t="s">
        <v>177</v>
      </c>
    </row>
    <row r="310" spans="2:65" s="1" customFormat="1" ht="24.15" customHeight="1">
      <c r="B310" s="33"/>
      <c r="C310" s="133" t="s">
        <v>499</v>
      </c>
      <c r="D310" s="133" t="s">
        <v>179</v>
      </c>
      <c r="E310" s="134" t="s">
        <v>500</v>
      </c>
      <c r="F310" s="135" t="s">
        <v>501</v>
      </c>
      <c r="G310" s="136" t="s">
        <v>228</v>
      </c>
      <c r="H310" s="137">
        <v>0.33200000000000002</v>
      </c>
      <c r="I310" s="138"/>
      <c r="J310" s="139">
        <f>ROUND(I310*H310,2)</f>
        <v>0</v>
      </c>
      <c r="K310" s="135" t="s">
        <v>182</v>
      </c>
      <c r="L310" s="33"/>
      <c r="M310" s="140" t="s">
        <v>19</v>
      </c>
      <c r="N310" s="141" t="s">
        <v>45</v>
      </c>
      <c r="P310" s="142">
        <f>O310*H310</f>
        <v>0</v>
      </c>
      <c r="Q310" s="142">
        <v>0</v>
      </c>
      <c r="R310" s="142">
        <f>Q310*H310</f>
        <v>0</v>
      </c>
      <c r="S310" s="142">
        <v>0</v>
      </c>
      <c r="T310" s="143">
        <f>S310*H310</f>
        <v>0</v>
      </c>
      <c r="AR310" s="144" t="s">
        <v>276</v>
      </c>
      <c r="AT310" s="144" t="s">
        <v>179</v>
      </c>
      <c r="AU310" s="144" t="s">
        <v>83</v>
      </c>
      <c r="AY310" s="18" t="s">
        <v>177</v>
      </c>
      <c r="BE310" s="145">
        <f>IF(N310="základní",J310,0)</f>
        <v>0</v>
      </c>
      <c r="BF310" s="145">
        <f>IF(N310="snížená",J310,0)</f>
        <v>0</v>
      </c>
      <c r="BG310" s="145">
        <f>IF(N310="zákl. přenesená",J310,0)</f>
        <v>0</v>
      </c>
      <c r="BH310" s="145">
        <f>IF(N310="sníž. přenesená",J310,0)</f>
        <v>0</v>
      </c>
      <c r="BI310" s="145">
        <f>IF(N310="nulová",J310,0)</f>
        <v>0</v>
      </c>
      <c r="BJ310" s="18" t="s">
        <v>81</v>
      </c>
      <c r="BK310" s="145">
        <f>ROUND(I310*H310,2)</f>
        <v>0</v>
      </c>
      <c r="BL310" s="18" t="s">
        <v>276</v>
      </c>
      <c r="BM310" s="144" t="s">
        <v>502</v>
      </c>
    </row>
    <row r="311" spans="2:65" s="1" customFormat="1" ht="10.199999999999999">
      <c r="B311" s="33"/>
      <c r="D311" s="146" t="s">
        <v>185</v>
      </c>
      <c r="F311" s="147" t="s">
        <v>503</v>
      </c>
      <c r="I311" s="148"/>
      <c r="L311" s="33"/>
      <c r="M311" s="149"/>
      <c r="T311" s="54"/>
      <c r="AT311" s="18" t="s">
        <v>185</v>
      </c>
      <c r="AU311" s="18" t="s">
        <v>83</v>
      </c>
    </row>
    <row r="312" spans="2:65" s="11" customFormat="1" ht="22.8" customHeight="1">
      <c r="B312" s="121"/>
      <c r="D312" s="122" t="s">
        <v>73</v>
      </c>
      <c r="E312" s="131" t="s">
        <v>504</v>
      </c>
      <c r="F312" s="131" t="s">
        <v>505</v>
      </c>
      <c r="I312" s="124"/>
      <c r="J312" s="132">
        <f>BK312</f>
        <v>0</v>
      </c>
      <c r="L312" s="121"/>
      <c r="M312" s="126"/>
      <c r="P312" s="127">
        <f>SUM(P313:P375)</f>
        <v>0</v>
      </c>
      <c r="R312" s="127">
        <f>SUM(R313:R375)</f>
        <v>2.9252696999999994</v>
      </c>
      <c r="T312" s="128">
        <f>SUM(T313:T375)</f>
        <v>0</v>
      </c>
      <c r="AR312" s="122" t="s">
        <v>83</v>
      </c>
      <c r="AT312" s="129" t="s">
        <v>73</v>
      </c>
      <c r="AU312" s="129" t="s">
        <v>81</v>
      </c>
      <c r="AY312" s="122" t="s">
        <v>177</v>
      </c>
      <c r="BK312" s="130">
        <f>SUM(BK313:BK375)</f>
        <v>0</v>
      </c>
    </row>
    <row r="313" spans="2:65" s="1" customFormat="1" ht="24.15" customHeight="1">
      <c r="B313" s="33"/>
      <c r="C313" s="133" t="s">
        <v>506</v>
      </c>
      <c r="D313" s="133" t="s">
        <v>179</v>
      </c>
      <c r="E313" s="134" t="s">
        <v>507</v>
      </c>
      <c r="F313" s="135" t="s">
        <v>508</v>
      </c>
      <c r="G313" s="136" t="s">
        <v>119</v>
      </c>
      <c r="H313" s="137">
        <v>136</v>
      </c>
      <c r="I313" s="138"/>
      <c r="J313" s="139">
        <f>ROUND(I313*H313,2)</f>
        <v>0</v>
      </c>
      <c r="K313" s="135" t="s">
        <v>182</v>
      </c>
      <c r="L313" s="33"/>
      <c r="M313" s="140" t="s">
        <v>19</v>
      </c>
      <c r="N313" s="141" t="s">
        <v>45</v>
      </c>
      <c r="P313" s="142">
        <f>O313*H313</f>
        <v>0</v>
      </c>
      <c r="Q313" s="142">
        <v>2.9999999999999997E-4</v>
      </c>
      <c r="R313" s="142">
        <f>Q313*H313</f>
        <v>4.0799999999999996E-2</v>
      </c>
      <c r="S313" s="142">
        <v>0</v>
      </c>
      <c r="T313" s="143">
        <f>S313*H313</f>
        <v>0</v>
      </c>
      <c r="AR313" s="144" t="s">
        <v>276</v>
      </c>
      <c r="AT313" s="144" t="s">
        <v>179</v>
      </c>
      <c r="AU313" s="144" t="s">
        <v>83</v>
      </c>
      <c r="AY313" s="18" t="s">
        <v>177</v>
      </c>
      <c r="BE313" s="145">
        <f>IF(N313="základní",J313,0)</f>
        <v>0</v>
      </c>
      <c r="BF313" s="145">
        <f>IF(N313="snížená",J313,0)</f>
        <v>0</v>
      </c>
      <c r="BG313" s="145">
        <f>IF(N313="zákl. přenesená",J313,0)</f>
        <v>0</v>
      </c>
      <c r="BH313" s="145">
        <f>IF(N313="sníž. přenesená",J313,0)</f>
        <v>0</v>
      </c>
      <c r="BI313" s="145">
        <f>IF(N313="nulová",J313,0)</f>
        <v>0</v>
      </c>
      <c r="BJ313" s="18" t="s">
        <v>81</v>
      </c>
      <c r="BK313" s="145">
        <f>ROUND(I313*H313,2)</f>
        <v>0</v>
      </c>
      <c r="BL313" s="18" t="s">
        <v>276</v>
      </c>
      <c r="BM313" s="144" t="s">
        <v>509</v>
      </c>
    </row>
    <row r="314" spans="2:65" s="1" customFormat="1" ht="10.199999999999999">
      <c r="B314" s="33"/>
      <c r="D314" s="146" t="s">
        <v>185</v>
      </c>
      <c r="F314" s="147" t="s">
        <v>510</v>
      </c>
      <c r="I314" s="148"/>
      <c r="L314" s="33"/>
      <c r="M314" s="149"/>
      <c r="T314" s="54"/>
      <c r="AT314" s="18" t="s">
        <v>185</v>
      </c>
      <c r="AU314" s="18" t="s">
        <v>83</v>
      </c>
    </row>
    <row r="315" spans="2:65" s="13" customFormat="1" ht="10.199999999999999">
      <c r="B315" s="157"/>
      <c r="D315" s="151" t="s">
        <v>187</v>
      </c>
      <c r="E315" s="158" t="s">
        <v>19</v>
      </c>
      <c r="F315" s="159" t="s">
        <v>511</v>
      </c>
      <c r="H315" s="160">
        <v>136</v>
      </c>
      <c r="I315" s="161"/>
      <c r="L315" s="157"/>
      <c r="M315" s="162"/>
      <c r="T315" s="163"/>
      <c r="AT315" s="158" t="s">
        <v>187</v>
      </c>
      <c r="AU315" s="158" t="s">
        <v>83</v>
      </c>
      <c r="AV315" s="13" t="s">
        <v>83</v>
      </c>
      <c r="AW315" s="13" t="s">
        <v>34</v>
      </c>
      <c r="AX315" s="13" t="s">
        <v>81</v>
      </c>
      <c r="AY315" s="158" t="s">
        <v>177</v>
      </c>
    </row>
    <row r="316" spans="2:65" s="1" customFormat="1" ht="16.5" customHeight="1">
      <c r="B316" s="33"/>
      <c r="C316" s="178" t="s">
        <v>512</v>
      </c>
      <c r="D316" s="178" t="s">
        <v>327</v>
      </c>
      <c r="E316" s="179" t="s">
        <v>513</v>
      </c>
      <c r="F316" s="180" t="s">
        <v>514</v>
      </c>
      <c r="G316" s="181" t="s">
        <v>119</v>
      </c>
      <c r="H316" s="182">
        <v>142.80000000000001</v>
      </c>
      <c r="I316" s="183"/>
      <c r="J316" s="184">
        <f>ROUND(I316*H316,2)</f>
        <v>0</v>
      </c>
      <c r="K316" s="180" t="s">
        <v>182</v>
      </c>
      <c r="L316" s="185"/>
      <c r="M316" s="186" t="s">
        <v>19</v>
      </c>
      <c r="N316" s="187" t="s">
        <v>45</v>
      </c>
      <c r="P316" s="142">
        <f>O316*H316</f>
        <v>0</v>
      </c>
      <c r="Q316" s="142">
        <v>2.8E-3</v>
      </c>
      <c r="R316" s="142">
        <f>Q316*H316</f>
        <v>0.39984000000000003</v>
      </c>
      <c r="S316" s="142">
        <v>0</v>
      </c>
      <c r="T316" s="143">
        <f>S316*H316</f>
        <v>0</v>
      </c>
      <c r="AR316" s="144" t="s">
        <v>406</v>
      </c>
      <c r="AT316" s="144" t="s">
        <v>327</v>
      </c>
      <c r="AU316" s="144" t="s">
        <v>83</v>
      </c>
      <c r="AY316" s="18" t="s">
        <v>177</v>
      </c>
      <c r="BE316" s="145">
        <f>IF(N316="základní",J316,0)</f>
        <v>0</v>
      </c>
      <c r="BF316" s="145">
        <f>IF(N316="snížená",J316,0)</f>
        <v>0</v>
      </c>
      <c r="BG316" s="145">
        <f>IF(N316="zákl. přenesená",J316,0)</f>
        <v>0</v>
      </c>
      <c r="BH316" s="145">
        <f>IF(N316="sníž. přenesená",J316,0)</f>
        <v>0</v>
      </c>
      <c r="BI316" s="145">
        <f>IF(N316="nulová",J316,0)</f>
        <v>0</v>
      </c>
      <c r="BJ316" s="18" t="s">
        <v>81</v>
      </c>
      <c r="BK316" s="145">
        <f>ROUND(I316*H316,2)</f>
        <v>0</v>
      </c>
      <c r="BL316" s="18" t="s">
        <v>276</v>
      </c>
      <c r="BM316" s="144" t="s">
        <v>515</v>
      </c>
    </row>
    <row r="317" spans="2:65" s="13" customFormat="1" ht="10.199999999999999">
      <c r="B317" s="157"/>
      <c r="D317" s="151" t="s">
        <v>187</v>
      </c>
      <c r="E317" s="158" t="s">
        <v>19</v>
      </c>
      <c r="F317" s="159" t="s">
        <v>511</v>
      </c>
      <c r="H317" s="160">
        <v>136</v>
      </c>
      <c r="I317" s="161"/>
      <c r="L317" s="157"/>
      <c r="M317" s="162"/>
      <c r="T317" s="163"/>
      <c r="AT317" s="158" t="s">
        <v>187</v>
      </c>
      <c r="AU317" s="158" t="s">
        <v>83</v>
      </c>
      <c r="AV317" s="13" t="s">
        <v>83</v>
      </c>
      <c r="AW317" s="13" t="s">
        <v>34</v>
      </c>
      <c r="AX317" s="13" t="s">
        <v>81</v>
      </c>
      <c r="AY317" s="158" t="s">
        <v>177</v>
      </c>
    </row>
    <row r="318" spans="2:65" s="13" customFormat="1" ht="10.199999999999999">
      <c r="B318" s="157"/>
      <c r="D318" s="151" t="s">
        <v>187</v>
      </c>
      <c r="F318" s="159" t="s">
        <v>516</v>
      </c>
      <c r="H318" s="160">
        <v>142.80000000000001</v>
      </c>
      <c r="I318" s="161"/>
      <c r="L318" s="157"/>
      <c r="M318" s="162"/>
      <c r="T318" s="163"/>
      <c r="AT318" s="158" t="s">
        <v>187</v>
      </c>
      <c r="AU318" s="158" t="s">
        <v>83</v>
      </c>
      <c r="AV318" s="13" t="s">
        <v>83</v>
      </c>
      <c r="AW318" s="13" t="s">
        <v>4</v>
      </c>
      <c r="AX318" s="13" t="s">
        <v>81</v>
      </c>
      <c r="AY318" s="158" t="s">
        <v>177</v>
      </c>
    </row>
    <row r="319" spans="2:65" s="1" customFormat="1" ht="16.5" customHeight="1">
      <c r="B319" s="33"/>
      <c r="C319" s="178" t="s">
        <v>517</v>
      </c>
      <c r="D319" s="178" t="s">
        <v>327</v>
      </c>
      <c r="E319" s="179" t="s">
        <v>518</v>
      </c>
      <c r="F319" s="180" t="s">
        <v>519</v>
      </c>
      <c r="G319" s="181" t="s">
        <v>119</v>
      </c>
      <c r="H319" s="182">
        <v>272</v>
      </c>
      <c r="I319" s="183"/>
      <c r="J319" s="184">
        <f>ROUND(I319*H319,2)</f>
        <v>0</v>
      </c>
      <c r="K319" s="180" t="s">
        <v>182</v>
      </c>
      <c r="L319" s="185"/>
      <c r="M319" s="186" t="s">
        <v>19</v>
      </c>
      <c r="N319" s="187" t="s">
        <v>45</v>
      </c>
      <c r="P319" s="142">
        <f>O319*H319</f>
        <v>0</v>
      </c>
      <c r="Q319" s="142">
        <v>3.5999999999999999E-3</v>
      </c>
      <c r="R319" s="142">
        <f>Q319*H319</f>
        <v>0.97919999999999996</v>
      </c>
      <c r="S319" s="142">
        <v>0</v>
      </c>
      <c r="T319" s="143">
        <f>S319*H319</f>
        <v>0</v>
      </c>
      <c r="AR319" s="144" t="s">
        <v>406</v>
      </c>
      <c r="AT319" s="144" t="s">
        <v>327</v>
      </c>
      <c r="AU319" s="144" t="s">
        <v>83</v>
      </c>
      <c r="AY319" s="18" t="s">
        <v>177</v>
      </c>
      <c r="BE319" s="145">
        <f>IF(N319="základní",J319,0)</f>
        <v>0</v>
      </c>
      <c r="BF319" s="145">
        <f>IF(N319="snížená",J319,0)</f>
        <v>0</v>
      </c>
      <c r="BG319" s="145">
        <f>IF(N319="zákl. přenesená",J319,0)</f>
        <v>0</v>
      </c>
      <c r="BH319" s="145">
        <f>IF(N319="sníž. přenesená",J319,0)</f>
        <v>0</v>
      </c>
      <c r="BI319" s="145">
        <f>IF(N319="nulová",J319,0)</f>
        <v>0</v>
      </c>
      <c r="BJ319" s="18" t="s">
        <v>81</v>
      </c>
      <c r="BK319" s="145">
        <f>ROUND(I319*H319,2)</f>
        <v>0</v>
      </c>
      <c r="BL319" s="18" t="s">
        <v>276</v>
      </c>
      <c r="BM319" s="144" t="s">
        <v>520</v>
      </c>
    </row>
    <row r="320" spans="2:65" s="13" customFormat="1" ht="10.199999999999999">
      <c r="B320" s="157"/>
      <c r="D320" s="151" t="s">
        <v>187</v>
      </c>
      <c r="E320" s="158" t="s">
        <v>19</v>
      </c>
      <c r="F320" s="159" t="s">
        <v>521</v>
      </c>
      <c r="H320" s="160">
        <v>272</v>
      </c>
      <c r="I320" s="161"/>
      <c r="L320" s="157"/>
      <c r="M320" s="162"/>
      <c r="T320" s="163"/>
      <c r="AT320" s="158" t="s">
        <v>187</v>
      </c>
      <c r="AU320" s="158" t="s">
        <v>83</v>
      </c>
      <c r="AV320" s="13" t="s">
        <v>83</v>
      </c>
      <c r="AW320" s="13" t="s">
        <v>34</v>
      </c>
      <c r="AX320" s="13" t="s">
        <v>81</v>
      </c>
      <c r="AY320" s="158" t="s">
        <v>177</v>
      </c>
    </row>
    <row r="321" spans="2:65" s="1" customFormat="1" ht="24.15" customHeight="1">
      <c r="B321" s="33"/>
      <c r="C321" s="133" t="s">
        <v>522</v>
      </c>
      <c r="D321" s="133" t="s">
        <v>179</v>
      </c>
      <c r="E321" s="134" t="s">
        <v>523</v>
      </c>
      <c r="F321" s="135" t="s">
        <v>524</v>
      </c>
      <c r="G321" s="136" t="s">
        <v>119</v>
      </c>
      <c r="H321" s="137">
        <v>148.917</v>
      </c>
      <c r="I321" s="138"/>
      <c r="J321" s="139">
        <f>ROUND(I321*H321,2)</f>
        <v>0</v>
      </c>
      <c r="K321" s="135" t="s">
        <v>182</v>
      </c>
      <c r="L321" s="33"/>
      <c r="M321" s="140" t="s">
        <v>19</v>
      </c>
      <c r="N321" s="141" t="s">
        <v>45</v>
      </c>
      <c r="P321" s="142">
        <f>O321*H321</f>
        <v>0</v>
      </c>
      <c r="Q321" s="142">
        <v>3.0000000000000001E-5</v>
      </c>
      <c r="R321" s="142">
        <f>Q321*H321</f>
        <v>4.4675100000000001E-3</v>
      </c>
      <c r="S321" s="142">
        <v>0</v>
      </c>
      <c r="T321" s="143">
        <f>S321*H321</f>
        <v>0</v>
      </c>
      <c r="AR321" s="144" t="s">
        <v>276</v>
      </c>
      <c r="AT321" s="144" t="s">
        <v>179</v>
      </c>
      <c r="AU321" s="144" t="s">
        <v>83</v>
      </c>
      <c r="AY321" s="18" t="s">
        <v>177</v>
      </c>
      <c r="BE321" s="145">
        <f>IF(N321="základní",J321,0)</f>
        <v>0</v>
      </c>
      <c r="BF321" s="145">
        <f>IF(N321="snížená",J321,0)</f>
        <v>0</v>
      </c>
      <c r="BG321" s="145">
        <f>IF(N321="zákl. přenesená",J321,0)</f>
        <v>0</v>
      </c>
      <c r="BH321" s="145">
        <f>IF(N321="sníž. přenesená",J321,0)</f>
        <v>0</v>
      </c>
      <c r="BI321" s="145">
        <f>IF(N321="nulová",J321,0)</f>
        <v>0</v>
      </c>
      <c r="BJ321" s="18" t="s">
        <v>81</v>
      </c>
      <c r="BK321" s="145">
        <f>ROUND(I321*H321,2)</f>
        <v>0</v>
      </c>
      <c r="BL321" s="18" t="s">
        <v>276</v>
      </c>
      <c r="BM321" s="144" t="s">
        <v>525</v>
      </c>
    </row>
    <row r="322" spans="2:65" s="1" customFormat="1" ht="10.199999999999999">
      <c r="B322" s="33"/>
      <c r="D322" s="146" t="s">
        <v>185</v>
      </c>
      <c r="F322" s="147" t="s">
        <v>526</v>
      </c>
      <c r="I322" s="148"/>
      <c r="L322" s="33"/>
      <c r="M322" s="149"/>
      <c r="T322" s="54"/>
      <c r="AT322" s="18" t="s">
        <v>185</v>
      </c>
      <c r="AU322" s="18" t="s">
        <v>83</v>
      </c>
    </row>
    <row r="323" spans="2:65" s="13" customFormat="1" ht="10.199999999999999">
      <c r="B323" s="157"/>
      <c r="D323" s="151" t="s">
        <v>187</v>
      </c>
      <c r="E323" s="158" t="s">
        <v>19</v>
      </c>
      <c r="F323" s="159" t="s">
        <v>527</v>
      </c>
      <c r="H323" s="160">
        <v>147.85</v>
      </c>
      <c r="I323" s="161"/>
      <c r="L323" s="157"/>
      <c r="M323" s="162"/>
      <c r="T323" s="163"/>
      <c r="AT323" s="158" t="s">
        <v>187</v>
      </c>
      <c r="AU323" s="158" t="s">
        <v>83</v>
      </c>
      <c r="AV323" s="13" t="s">
        <v>83</v>
      </c>
      <c r="AW323" s="13" t="s">
        <v>34</v>
      </c>
      <c r="AX323" s="13" t="s">
        <v>74</v>
      </c>
      <c r="AY323" s="158" t="s">
        <v>177</v>
      </c>
    </row>
    <row r="324" spans="2:65" s="13" customFormat="1" ht="10.199999999999999">
      <c r="B324" s="157"/>
      <c r="D324" s="151" t="s">
        <v>187</v>
      </c>
      <c r="E324" s="158" t="s">
        <v>19</v>
      </c>
      <c r="F324" s="159" t="s">
        <v>528</v>
      </c>
      <c r="H324" s="160">
        <v>1.0669999999999999</v>
      </c>
      <c r="I324" s="161"/>
      <c r="L324" s="157"/>
      <c r="M324" s="162"/>
      <c r="T324" s="163"/>
      <c r="AT324" s="158" t="s">
        <v>187</v>
      </c>
      <c r="AU324" s="158" t="s">
        <v>83</v>
      </c>
      <c r="AV324" s="13" t="s">
        <v>83</v>
      </c>
      <c r="AW324" s="13" t="s">
        <v>34</v>
      </c>
      <c r="AX324" s="13" t="s">
        <v>74</v>
      </c>
      <c r="AY324" s="158" t="s">
        <v>177</v>
      </c>
    </row>
    <row r="325" spans="2:65" s="14" customFormat="1" ht="10.199999999999999">
      <c r="B325" s="164"/>
      <c r="D325" s="151" t="s">
        <v>187</v>
      </c>
      <c r="E325" s="165" t="s">
        <v>19</v>
      </c>
      <c r="F325" s="166" t="s">
        <v>224</v>
      </c>
      <c r="H325" s="167">
        <v>148.917</v>
      </c>
      <c r="I325" s="168"/>
      <c r="L325" s="164"/>
      <c r="M325" s="169"/>
      <c r="T325" s="170"/>
      <c r="AT325" s="165" t="s">
        <v>187</v>
      </c>
      <c r="AU325" s="165" t="s">
        <v>83</v>
      </c>
      <c r="AV325" s="14" t="s">
        <v>183</v>
      </c>
      <c r="AW325" s="14" t="s">
        <v>34</v>
      </c>
      <c r="AX325" s="14" t="s">
        <v>81</v>
      </c>
      <c r="AY325" s="165" t="s">
        <v>177</v>
      </c>
    </row>
    <row r="326" spans="2:65" s="1" customFormat="1" ht="24.15" customHeight="1">
      <c r="B326" s="33"/>
      <c r="C326" s="133" t="s">
        <v>529</v>
      </c>
      <c r="D326" s="133" t="s">
        <v>179</v>
      </c>
      <c r="E326" s="134" t="s">
        <v>530</v>
      </c>
      <c r="F326" s="135" t="s">
        <v>531</v>
      </c>
      <c r="G326" s="136" t="s">
        <v>119</v>
      </c>
      <c r="H326" s="137">
        <v>26.605</v>
      </c>
      <c r="I326" s="138"/>
      <c r="J326" s="139">
        <f>ROUND(I326*H326,2)</f>
        <v>0</v>
      </c>
      <c r="K326" s="135" t="s">
        <v>182</v>
      </c>
      <c r="L326" s="33"/>
      <c r="M326" s="140" t="s">
        <v>19</v>
      </c>
      <c r="N326" s="141" t="s">
        <v>45</v>
      </c>
      <c r="P326" s="142">
        <f>O326*H326</f>
        <v>0</v>
      </c>
      <c r="Q326" s="142">
        <v>5.0000000000000002E-5</v>
      </c>
      <c r="R326" s="142">
        <f>Q326*H326</f>
        <v>1.3302500000000001E-3</v>
      </c>
      <c r="S326" s="142">
        <v>0</v>
      </c>
      <c r="T326" s="143">
        <f>S326*H326</f>
        <v>0</v>
      </c>
      <c r="AR326" s="144" t="s">
        <v>276</v>
      </c>
      <c r="AT326" s="144" t="s">
        <v>179</v>
      </c>
      <c r="AU326" s="144" t="s">
        <v>83</v>
      </c>
      <c r="AY326" s="18" t="s">
        <v>177</v>
      </c>
      <c r="BE326" s="145">
        <f>IF(N326="základní",J326,0)</f>
        <v>0</v>
      </c>
      <c r="BF326" s="145">
        <f>IF(N326="snížená",J326,0)</f>
        <v>0</v>
      </c>
      <c r="BG326" s="145">
        <f>IF(N326="zákl. přenesená",J326,0)</f>
        <v>0</v>
      </c>
      <c r="BH326" s="145">
        <f>IF(N326="sníž. přenesená",J326,0)</f>
        <v>0</v>
      </c>
      <c r="BI326" s="145">
        <f>IF(N326="nulová",J326,0)</f>
        <v>0</v>
      </c>
      <c r="BJ326" s="18" t="s">
        <v>81</v>
      </c>
      <c r="BK326" s="145">
        <f>ROUND(I326*H326,2)</f>
        <v>0</v>
      </c>
      <c r="BL326" s="18" t="s">
        <v>276</v>
      </c>
      <c r="BM326" s="144" t="s">
        <v>532</v>
      </c>
    </row>
    <row r="327" spans="2:65" s="1" customFormat="1" ht="10.199999999999999">
      <c r="B327" s="33"/>
      <c r="D327" s="146" t="s">
        <v>185</v>
      </c>
      <c r="F327" s="147" t="s">
        <v>533</v>
      </c>
      <c r="I327" s="148"/>
      <c r="L327" s="33"/>
      <c r="M327" s="149"/>
      <c r="T327" s="54"/>
      <c r="AT327" s="18" t="s">
        <v>185</v>
      </c>
      <c r="AU327" s="18" t="s">
        <v>83</v>
      </c>
    </row>
    <row r="328" spans="2:65" s="13" customFormat="1" ht="10.199999999999999">
      <c r="B328" s="157"/>
      <c r="D328" s="151" t="s">
        <v>187</v>
      </c>
      <c r="E328" s="158" t="s">
        <v>19</v>
      </c>
      <c r="F328" s="159" t="s">
        <v>534</v>
      </c>
      <c r="H328" s="160">
        <v>26.605</v>
      </c>
      <c r="I328" s="161"/>
      <c r="L328" s="157"/>
      <c r="M328" s="162"/>
      <c r="T328" s="163"/>
      <c r="AT328" s="158" t="s">
        <v>187</v>
      </c>
      <c r="AU328" s="158" t="s">
        <v>83</v>
      </c>
      <c r="AV328" s="13" t="s">
        <v>83</v>
      </c>
      <c r="AW328" s="13" t="s">
        <v>34</v>
      </c>
      <c r="AX328" s="13" t="s">
        <v>81</v>
      </c>
      <c r="AY328" s="158" t="s">
        <v>177</v>
      </c>
    </row>
    <row r="329" spans="2:65" s="1" customFormat="1" ht="16.5" customHeight="1">
      <c r="B329" s="33"/>
      <c r="C329" s="178" t="s">
        <v>535</v>
      </c>
      <c r="D329" s="178" t="s">
        <v>327</v>
      </c>
      <c r="E329" s="179" t="s">
        <v>536</v>
      </c>
      <c r="F329" s="180" t="s">
        <v>537</v>
      </c>
      <c r="G329" s="181" t="s">
        <v>119</v>
      </c>
      <c r="H329" s="182">
        <v>180.78800000000001</v>
      </c>
      <c r="I329" s="183"/>
      <c r="J329" s="184">
        <f>ROUND(I329*H329,2)</f>
        <v>0</v>
      </c>
      <c r="K329" s="180" t="s">
        <v>182</v>
      </c>
      <c r="L329" s="185"/>
      <c r="M329" s="186" t="s">
        <v>19</v>
      </c>
      <c r="N329" s="187" t="s">
        <v>45</v>
      </c>
      <c r="P329" s="142">
        <f>O329*H329</f>
        <v>0</v>
      </c>
      <c r="Q329" s="142">
        <v>2.3999999999999998E-3</v>
      </c>
      <c r="R329" s="142">
        <f>Q329*H329</f>
        <v>0.43389119999999998</v>
      </c>
      <c r="S329" s="142">
        <v>0</v>
      </c>
      <c r="T329" s="143">
        <f>S329*H329</f>
        <v>0</v>
      </c>
      <c r="AR329" s="144" t="s">
        <v>406</v>
      </c>
      <c r="AT329" s="144" t="s">
        <v>327</v>
      </c>
      <c r="AU329" s="144" t="s">
        <v>83</v>
      </c>
      <c r="AY329" s="18" t="s">
        <v>177</v>
      </c>
      <c r="BE329" s="145">
        <f>IF(N329="základní",J329,0)</f>
        <v>0</v>
      </c>
      <c r="BF329" s="145">
        <f>IF(N329="snížená",J329,0)</f>
        <v>0</v>
      </c>
      <c r="BG329" s="145">
        <f>IF(N329="zákl. přenesená",J329,0)</f>
        <v>0</v>
      </c>
      <c r="BH329" s="145">
        <f>IF(N329="sníž. přenesená",J329,0)</f>
        <v>0</v>
      </c>
      <c r="BI329" s="145">
        <f>IF(N329="nulová",J329,0)</f>
        <v>0</v>
      </c>
      <c r="BJ329" s="18" t="s">
        <v>81</v>
      </c>
      <c r="BK329" s="145">
        <f>ROUND(I329*H329,2)</f>
        <v>0</v>
      </c>
      <c r="BL329" s="18" t="s">
        <v>276</v>
      </c>
      <c r="BM329" s="144" t="s">
        <v>538</v>
      </c>
    </row>
    <row r="330" spans="2:65" s="13" customFormat="1" ht="10.199999999999999">
      <c r="B330" s="157"/>
      <c r="D330" s="151" t="s">
        <v>187</v>
      </c>
      <c r="E330" s="158" t="s">
        <v>19</v>
      </c>
      <c r="F330" s="159" t="s">
        <v>539</v>
      </c>
      <c r="H330" s="160">
        <v>148.917</v>
      </c>
      <c r="I330" s="161"/>
      <c r="L330" s="157"/>
      <c r="M330" s="162"/>
      <c r="T330" s="163"/>
      <c r="AT330" s="158" t="s">
        <v>187</v>
      </c>
      <c r="AU330" s="158" t="s">
        <v>83</v>
      </c>
      <c r="AV330" s="13" t="s">
        <v>83</v>
      </c>
      <c r="AW330" s="13" t="s">
        <v>34</v>
      </c>
      <c r="AX330" s="13" t="s">
        <v>74</v>
      </c>
      <c r="AY330" s="158" t="s">
        <v>177</v>
      </c>
    </row>
    <row r="331" spans="2:65" s="13" customFormat="1" ht="10.199999999999999">
      <c r="B331" s="157"/>
      <c r="D331" s="151" t="s">
        <v>187</v>
      </c>
      <c r="E331" s="158" t="s">
        <v>19</v>
      </c>
      <c r="F331" s="159" t="s">
        <v>540</v>
      </c>
      <c r="H331" s="160">
        <v>26.605</v>
      </c>
      <c r="I331" s="161"/>
      <c r="L331" s="157"/>
      <c r="M331" s="162"/>
      <c r="T331" s="163"/>
      <c r="AT331" s="158" t="s">
        <v>187</v>
      </c>
      <c r="AU331" s="158" t="s">
        <v>83</v>
      </c>
      <c r="AV331" s="13" t="s">
        <v>83</v>
      </c>
      <c r="AW331" s="13" t="s">
        <v>34</v>
      </c>
      <c r="AX331" s="13" t="s">
        <v>74</v>
      </c>
      <c r="AY331" s="158" t="s">
        <v>177</v>
      </c>
    </row>
    <row r="332" spans="2:65" s="14" customFormat="1" ht="10.199999999999999">
      <c r="B332" s="164"/>
      <c r="D332" s="151" t="s">
        <v>187</v>
      </c>
      <c r="E332" s="165" t="s">
        <v>19</v>
      </c>
      <c r="F332" s="166" t="s">
        <v>224</v>
      </c>
      <c r="H332" s="167">
        <v>175.52199999999999</v>
      </c>
      <c r="I332" s="168"/>
      <c r="L332" s="164"/>
      <c r="M332" s="169"/>
      <c r="T332" s="170"/>
      <c r="AT332" s="165" t="s">
        <v>187</v>
      </c>
      <c r="AU332" s="165" t="s">
        <v>83</v>
      </c>
      <c r="AV332" s="14" t="s">
        <v>183</v>
      </c>
      <c r="AW332" s="14" t="s">
        <v>34</v>
      </c>
      <c r="AX332" s="14" t="s">
        <v>81</v>
      </c>
      <c r="AY332" s="165" t="s">
        <v>177</v>
      </c>
    </row>
    <row r="333" spans="2:65" s="13" customFormat="1" ht="10.199999999999999">
      <c r="B333" s="157"/>
      <c r="D333" s="151" t="s">
        <v>187</v>
      </c>
      <c r="F333" s="159" t="s">
        <v>541</v>
      </c>
      <c r="H333" s="160">
        <v>180.78800000000001</v>
      </c>
      <c r="I333" s="161"/>
      <c r="L333" s="157"/>
      <c r="M333" s="162"/>
      <c r="T333" s="163"/>
      <c r="AT333" s="158" t="s">
        <v>187</v>
      </c>
      <c r="AU333" s="158" t="s">
        <v>83</v>
      </c>
      <c r="AV333" s="13" t="s">
        <v>83</v>
      </c>
      <c r="AW333" s="13" t="s">
        <v>4</v>
      </c>
      <c r="AX333" s="13" t="s">
        <v>81</v>
      </c>
      <c r="AY333" s="158" t="s">
        <v>177</v>
      </c>
    </row>
    <row r="334" spans="2:65" s="1" customFormat="1" ht="24.15" customHeight="1">
      <c r="B334" s="33"/>
      <c r="C334" s="133" t="s">
        <v>542</v>
      </c>
      <c r="D334" s="133" t="s">
        <v>179</v>
      </c>
      <c r="E334" s="134" t="s">
        <v>543</v>
      </c>
      <c r="F334" s="135" t="s">
        <v>544</v>
      </c>
      <c r="G334" s="136" t="s">
        <v>119</v>
      </c>
      <c r="H334" s="137">
        <v>13.525</v>
      </c>
      <c r="I334" s="138"/>
      <c r="J334" s="139">
        <f>ROUND(I334*H334,2)</f>
        <v>0</v>
      </c>
      <c r="K334" s="135" t="s">
        <v>182</v>
      </c>
      <c r="L334" s="33"/>
      <c r="M334" s="140" t="s">
        <v>19</v>
      </c>
      <c r="N334" s="141" t="s">
        <v>45</v>
      </c>
      <c r="P334" s="142">
        <f>O334*H334</f>
        <v>0</v>
      </c>
      <c r="Q334" s="142">
        <v>0</v>
      </c>
      <c r="R334" s="142">
        <f>Q334*H334</f>
        <v>0</v>
      </c>
      <c r="S334" s="142">
        <v>0</v>
      </c>
      <c r="T334" s="143">
        <f>S334*H334</f>
        <v>0</v>
      </c>
      <c r="AR334" s="144" t="s">
        <v>276</v>
      </c>
      <c r="AT334" s="144" t="s">
        <v>179</v>
      </c>
      <c r="AU334" s="144" t="s">
        <v>83</v>
      </c>
      <c r="AY334" s="18" t="s">
        <v>177</v>
      </c>
      <c r="BE334" s="145">
        <f>IF(N334="základní",J334,0)</f>
        <v>0</v>
      </c>
      <c r="BF334" s="145">
        <f>IF(N334="snížená",J334,0)</f>
        <v>0</v>
      </c>
      <c r="BG334" s="145">
        <f>IF(N334="zákl. přenesená",J334,0)</f>
        <v>0</v>
      </c>
      <c r="BH334" s="145">
        <f>IF(N334="sníž. přenesená",J334,0)</f>
        <v>0</v>
      </c>
      <c r="BI334" s="145">
        <f>IF(N334="nulová",J334,0)</f>
        <v>0</v>
      </c>
      <c r="BJ334" s="18" t="s">
        <v>81</v>
      </c>
      <c r="BK334" s="145">
        <f>ROUND(I334*H334,2)</f>
        <v>0</v>
      </c>
      <c r="BL334" s="18" t="s">
        <v>276</v>
      </c>
      <c r="BM334" s="144" t="s">
        <v>545</v>
      </c>
    </row>
    <row r="335" spans="2:65" s="1" customFormat="1" ht="10.199999999999999">
      <c r="B335" s="33"/>
      <c r="D335" s="146" t="s">
        <v>185</v>
      </c>
      <c r="F335" s="147" t="s">
        <v>546</v>
      </c>
      <c r="I335" s="148"/>
      <c r="L335" s="33"/>
      <c r="M335" s="149"/>
      <c r="T335" s="54"/>
      <c r="AT335" s="18" t="s">
        <v>185</v>
      </c>
      <c r="AU335" s="18" t="s">
        <v>83</v>
      </c>
    </row>
    <row r="336" spans="2:65" s="13" customFormat="1" ht="10.199999999999999">
      <c r="B336" s="157"/>
      <c r="D336" s="151" t="s">
        <v>187</v>
      </c>
      <c r="E336" s="158" t="s">
        <v>19</v>
      </c>
      <c r="F336" s="159" t="s">
        <v>547</v>
      </c>
      <c r="H336" s="160">
        <v>13.525</v>
      </c>
      <c r="I336" s="161"/>
      <c r="L336" s="157"/>
      <c r="M336" s="162"/>
      <c r="T336" s="163"/>
      <c r="AT336" s="158" t="s">
        <v>187</v>
      </c>
      <c r="AU336" s="158" t="s">
        <v>83</v>
      </c>
      <c r="AV336" s="13" t="s">
        <v>83</v>
      </c>
      <c r="AW336" s="13" t="s">
        <v>34</v>
      </c>
      <c r="AX336" s="13" t="s">
        <v>81</v>
      </c>
      <c r="AY336" s="158" t="s">
        <v>177</v>
      </c>
    </row>
    <row r="337" spans="2:65" s="1" customFormat="1" ht="16.5" customHeight="1">
      <c r="B337" s="33"/>
      <c r="C337" s="178" t="s">
        <v>548</v>
      </c>
      <c r="D337" s="178" t="s">
        <v>327</v>
      </c>
      <c r="E337" s="179" t="s">
        <v>549</v>
      </c>
      <c r="F337" s="180" t="s">
        <v>550</v>
      </c>
      <c r="G337" s="181" t="s">
        <v>119</v>
      </c>
      <c r="H337" s="182">
        <v>14.337</v>
      </c>
      <c r="I337" s="183"/>
      <c r="J337" s="184">
        <f>ROUND(I337*H337,2)</f>
        <v>0</v>
      </c>
      <c r="K337" s="180" t="s">
        <v>182</v>
      </c>
      <c r="L337" s="185"/>
      <c r="M337" s="186" t="s">
        <v>19</v>
      </c>
      <c r="N337" s="187" t="s">
        <v>45</v>
      </c>
      <c r="P337" s="142">
        <f>O337*H337</f>
        <v>0</v>
      </c>
      <c r="Q337" s="142">
        <v>1.8E-3</v>
      </c>
      <c r="R337" s="142">
        <f>Q337*H337</f>
        <v>2.5806599999999999E-2</v>
      </c>
      <c r="S337" s="142">
        <v>0</v>
      </c>
      <c r="T337" s="143">
        <f>S337*H337</f>
        <v>0</v>
      </c>
      <c r="AR337" s="144" t="s">
        <v>406</v>
      </c>
      <c r="AT337" s="144" t="s">
        <v>327</v>
      </c>
      <c r="AU337" s="144" t="s">
        <v>83</v>
      </c>
      <c r="AY337" s="18" t="s">
        <v>177</v>
      </c>
      <c r="BE337" s="145">
        <f>IF(N337="základní",J337,0)</f>
        <v>0</v>
      </c>
      <c r="BF337" s="145">
        <f>IF(N337="snížená",J337,0)</f>
        <v>0</v>
      </c>
      <c r="BG337" s="145">
        <f>IF(N337="zákl. přenesená",J337,0)</f>
        <v>0</v>
      </c>
      <c r="BH337" s="145">
        <f>IF(N337="sníž. přenesená",J337,0)</f>
        <v>0</v>
      </c>
      <c r="BI337" s="145">
        <f>IF(N337="nulová",J337,0)</f>
        <v>0</v>
      </c>
      <c r="BJ337" s="18" t="s">
        <v>81</v>
      </c>
      <c r="BK337" s="145">
        <f>ROUND(I337*H337,2)</f>
        <v>0</v>
      </c>
      <c r="BL337" s="18" t="s">
        <v>276</v>
      </c>
      <c r="BM337" s="144" t="s">
        <v>551</v>
      </c>
    </row>
    <row r="338" spans="2:65" s="13" customFormat="1" ht="10.199999999999999">
      <c r="B338" s="157"/>
      <c r="D338" s="151" t="s">
        <v>187</v>
      </c>
      <c r="E338" s="158" t="s">
        <v>19</v>
      </c>
      <c r="F338" s="159" t="s">
        <v>552</v>
      </c>
      <c r="H338" s="160">
        <v>13.525</v>
      </c>
      <c r="I338" s="161"/>
      <c r="L338" s="157"/>
      <c r="M338" s="162"/>
      <c r="T338" s="163"/>
      <c r="AT338" s="158" t="s">
        <v>187</v>
      </c>
      <c r="AU338" s="158" t="s">
        <v>83</v>
      </c>
      <c r="AV338" s="13" t="s">
        <v>83</v>
      </c>
      <c r="AW338" s="13" t="s">
        <v>34</v>
      </c>
      <c r="AX338" s="13" t="s">
        <v>81</v>
      </c>
      <c r="AY338" s="158" t="s">
        <v>177</v>
      </c>
    </row>
    <row r="339" spans="2:65" s="13" customFormat="1" ht="10.199999999999999">
      <c r="B339" s="157"/>
      <c r="D339" s="151" t="s">
        <v>187</v>
      </c>
      <c r="F339" s="159" t="s">
        <v>553</v>
      </c>
      <c r="H339" s="160">
        <v>14.337</v>
      </c>
      <c r="I339" s="161"/>
      <c r="L339" s="157"/>
      <c r="M339" s="162"/>
      <c r="T339" s="163"/>
      <c r="AT339" s="158" t="s">
        <v>187</v>
      </c>
      <c r="AU339" s="158" t="s">
        <v>83</v>
      </c>
      <c r="AV339" s="13" t="s">
        <v>83</v>
      </c>
      <c r="AW339" s="13" t="s">
        <v>4</v>
      </c>
      <c r="AX339" s="13" t="s">
        <v>81</v>
      </c>
      <c r="AY339" s="158" t="s">
        <v>177</v>
      </c>
    </row>
    <row r="340" spans="2:65" s="1" customFormat="1" ht="24.15" customHeight="1">
      <c r="B340" s="33"/>
      <c r="C340" s="133" t="s">
        <v>554</v>
      </c>
      <c r="D340" s="133" t="s">
        <v>179</v>
      </c>
      <c r="E340" s="134" t="s">
        <v>555</v>
      </c>
      <c r="F340" s="135" t="s">
        <v>556</v>
      </c>
      <c r="G340" s="136" t="s">
        <v>119</v>
      </c>
      <c r="H340" s="137">
        <v>40.271000000000001</v>
      </c>
      <c r="I340" s="138"/>
      <c r="J340" s="139">
        <f>ROUND(I340*H340,2)</f>
        <v>0</v>
      </c>
      <c r="K340" s="135" t="s">
        <v>182</v>
      </c>
      <c r="L340" s="33"/>
      <c r="M340" s="140" t="s">
        <v>19</v>
      </c>
      <c r="N340" s="141" t="s">
        <v>45</v>
      </c>
      <c r="P340" s="142">
        <f>O340*H340</f>
        <v>0</v>
      </c>
      <c r="Q340" s="142">
        <v>6.2399999999999999E-3</v>
      </c>
      <c r="R340" s="142">
        <f>Q340*H340</f>
        <v>0.25129104000000002</v>
      </c>
      <c r="S340" s="142">
        <v>0</v>
      </c>
      <c r="T340" s="143">
        <f>S340*H340</f>
        <v>0</v>
      </c>
      <c r="AR340" s="144" t="s">
        <v>276</v>
      </c>
      <c r="AT340" s="144" t="s">
        <v>179</v>
      </c>
      <c r="AU340" s="144" t="s">
        <v>83</v>
      </c>
      <c r="AY340" s="18" t="s">
        <v>177</v>
      </c>
      <c r="BE340" s="145">
        <f>IF(N340="základní",J340,0)</f>
        <v>0</v>
      </c>
      <c r="BF340" s="145">
        <f>IF(N340="snížená",J340,0)</f>
        <v>0</v>
      </c>
      <c r="BG340" s="145">
        <f>IF(N340="zákl. přenesená",J340,0)</f>
        <v>0</v>
      </c>
      <c r="BH340" s="145">
        <f>IF(N340="sníž. přenesená",J340,0)</f>
        <v>0</v>
      </c>
      <c r="BI340" s="145">
        <f>IF(N340="nulová",J340,0)</f>
        <v>0</v>
      </c>
      <c r="BJ340" s="18" t="s">
        <v>81</v>
      </c>
      <c r="BK340" s="145">
        <f>ROUND(I340*H340,2)</f>
        <v>0</v>
      </c>
      <c r="BL340" s="18" t="s">
        <v>276</v>
      </c>
      <c r="BM340" s="144" t="s">
        <v>557</v>
      </c>
    </row>
    <row r="341" spans="2:65" s="1" customFormat="1" ht="10.199999999999999">
      <c r="B341" s="33"/>
      <c r="D341" s="146" t="s">
        <v>185</v>
      </c>
      <c r="F341" s="147" t="s">
        <v>558</v>
      </c>
      <c r="I341" s="148"/>
      <c r="L341" s="33"/>
      <c r="M341" s="149"/>
      <c r="T341" s="54"/>
      <c r="AT341" s="18" t="s">
        <v>185</v>
      </c>
      <c r="AU341" s="18" t="s">
        <v>83</v>
      </c>
    </row>
    <row r="342" spans="2:65" s="13" customFormat="1" ht="10.199999999999999">
      <c r="B342" s="157"/>
      <c r="D342" s="151" t="s">
        <v>187</v>
      </c>
      <c r="E342" s="158" t="s">
        <v>19</v>
      </c>
      <c r="F342" s="159" t="s">
        <v>559</v>
      </c>
      <c r="H342" s="160">
        <v>40.271000000000001</v>
      </c>
      <c r="I342" s="161"/>
      <c r="L342" s="157"/>
      <c r="M342" s="162"/>
      <c r="T342" s="163"/>
      <c r="AT342" s="158" t="s">
        <v>187</v>
      </c>
      <c r="AU342" s="158" t="s">
        <v>83</v>
      </c>
      <c r="AV342" s="13" t="s">
        <v>83</v>
      </c>
      <c r="AW342" s="13" t="s">
        <v>34</v>
      </c>
      <c r="AX342" s="13" t="s">
        <v>81</v>
      </c>
      <c r="AY342" s="158" t="s">
        <v>177</v>
      </c>
    </row>
    <row r="343" spans="2:65" s="1" customFormat="1" ht="16.5" customHeight="1">
      <c r="B343" s="33"/>
      <c r="C343" s="178" t="s">
        <v>560</v>
      </c>
      <c r="D343" s="178" t="s">
        <v>327</v>
      </c>
      <c r="E343" s="179" t="s">
        <v>561</v>
      </c>
      <c r="F343" s="180" t="s">
        <v>562</v>
      </c>
      <c r="G343" s="181" t="s">
        <v>119</v>
      </c>
      <c r="H343" s="182">
        <v>42.284999999999997</v>
      </c>
      <c r="I343" s="183"/>
      <c r="J343" s="184">
        <f>ROUND(I343*H343,2)</f>
        <v>0</v>
      </c>
      <c r="K343" s="180" t="s">
        <v>182</v>
      </c>
      <c r="L343" s="185"/>
      <c r="M343" s="186" t="s">
        <v>19</v>
      </c>
      <c r="N343" s="187" t="s">
        <v>45</v>
      </c>
      <c r="P343" s="142">
        <f>O343*H343</f>
        <v>0</v>
      </c>
      <c r="Q343" s="142">
        <v>4.8999999999999998E-3</v>
      </c>
      <c r="R343" s="142">
        <f>Q343*H343</f>
        <v>0.20719649999999998</v>
      </c>
      <c r="S343" s="142">
        <v>0</v>
      </c>
      <c r="T343" s="143">
        <f>S343*H343</f>
        <v>0</v>
      </c>
      <c r="AR343" s="144" t="s">
        <v>406</v>
      </c>
      <c r="AT343" s="144" t="s">
        <v>327</v>
      </c>
      <c r="AU343" s="144" t="s">
        <v>83</v>
      </c>
      <c r="AY343" s="18" t="s">
        <v>177</v>
      </c>
      <c r="BE343" s="145">
        <f>IF(N343="základní",J343,0)</f>
        <v>0</v>
      </c>
      <c r="BF343" s="145">
        <f>IF(N343="snížená",J343,0)</f>
        <v>0</v>
      </c>
      <c r="BG343" s="145">
        <f>IF(N343="zákl. přenesená",J343,0)</f>
        <v>0</v>
      </c>
      <c r="BH343" s="145">
        <f>IF(N343="sníž. přenesená",J343,0)</f>
        <v>0</v>
      </c>
      <c r="BI343" s="145">
        <f>IF(N343="nulová",J343,0)</f>
        <v>0</v>
      </c>
      <c r="BJ343" s="18" t="s">
        <v>81</v>
      </c>
      <c r="BK343" s="145">
        <f>ROUND(I343*H343,2)</f>
        <v>0</v>
      </c>
      <c r="BL343" s="18" t="s">
        <v>276</v>
      </c>
      <c r="BM343" s="144" t="s">
        <v>563</v>
      </c>
    </row>
    <row r="344" spans="2:65" s="13" customFormat="1" ht="10.199999999999999">
      <c r="B344" s="157"/>
      <c r="D344" s="151" t="s">
        <v>187</v>
      </c>
      <c r="E344" s="158" t="s">
        <v>19</v>
      </c>
      <c r="F344" s="159" t="s">
        <v>564</v>
      </c>
      <c r="H344" s="160">
        <v>40.271000000000001</v>
      </c>
      <c r="I344" s="161"/>
      <c r="L344" s="157"/>
      <c r="M344" s="162"/>
      <c r="T344" s="163"/>
      <c r="AT344" s="158" t="s">
        <v>187</v>
      </c>
      <c r="AU344" s="158" t="s">
        <v>83</v>
      </c>
      <c r="AV344" s="13" t="s">
        <v>83</v>
      </c>
      <c r="AW344" s="13" t="s">
        <v>34</v>
      </c>
      <c r="AX344" s="13" t="s">
        <v>81</v>
      </c>
      <c r="AY344" s="158" t="s">
        <v>177</v>
      </c>
    </row>
    <row r="345" spans="2:65" s="13" customFormat="1" ht="10.199999999999999">
      <c r="B345" s="157"/>
      <c r="D345" s="151" t="s">
        <v>187</v>
      </c>
      <c r="F345" s="159" t="s">
        <v>565</v>
      </c>
      <c r="H345" s="160">
        <v>42.284999999999997</v>
      </c>
      <c r="I345" s="161"/>
      <c r="L345" s="157"/>
      <c r="M345" s="162"/>
      <c r="T345" s="163"/>
      <c r="AT345" s="158" t="s">
        <v>187</v>
      </c>
      <c r="AU345" s="158" t="s">
        <v>83</v>
      </c>
      <c r="AV345" s="13" t="s">
        <v>83</v>
      </c>
      <c r="AW345" s="13" t="s">
        <v>4</v>
      </c>
      <c r="AX345" s="13" t="s">
        <v>81</v>
      </c>
      <c r="AY345" s="158" t="s">
        <v>177</v>
      </c>
    </row>
    <row r="346" spans="2:65" s="1" customFormat="1" ht="24.15" customHeight="1">
      <c r="B346" s="33"/>
      <c r="C346" s="133" t="s">
        <v>566</v>
      </c>
      <c r="D346" s="133" t="s">
        <v>179</v>
      </c>
      <c r="E346" s="134" t="s">
        <v>567</v>
      </c>
      <c r="F346" s="135" t="s">
        <v>568</v>
      </c>
      <c r="G346" s="136" t="s">
        <v>119</v>
      </c>
      <c r="H346" s="137">
        <v>2.15</v>
      </c>
      <c r="I346" s="138"/>
      <c r="J346" s="139">
        <f>ROUND(I346*H346,2)</f>
        <v>0</v>
      </c>
      <c r="K346" s="135" t="s">
        <v>182</v>
      </c>
      <c r="L346" s="33"/>
      <c r="M346" s="140" t="s">
        <v>19</v>
      </c>
      <c r="N346" s="141" t="s">
        <v>45</v>
      </c>
      <c r="P346" s="142">
        <f>O346*H346</f>
        <v>0</v>
      </c>
      <c r="Q346" s="142">
        <v>2.0400000000000001E-3</v>
      </c>
      <c r="R346" s="142">
        <f>Q346*H346</f>
        <v>4.3860000000000001E-3</v>
      </c>
      <c r="S346" s="142">
        <v>0</v>
      </c>
      <c r="T346" s="143">
        <f>S346*H346</f>
        <v>0</v>
      </c>
      <c r="AR346" s="144" t="s">
        <v>276</v>
      </c>
      <c r="AT346" s="144" t="s">
        <v>179</v>
      </c>
      <c r="AU346" s="144" t="s">
        <v>83</v>
      </c>
      <c r="AY346" s="18" t="s">
        <v>177</v>
      </c>
      <c r="BE346" s="145">
        <f>IF(N346="základní",J346,0)</f>
        <v>0</v>
      </c>
      <c r="BF346" s="145">
        <f>IF(N346="snížená",J346,0)</f>
        <v>0</v>
      </c>
      <c r="BG346" s="145">
        <f>IF(N346="zákl. přenesená",J346,0)</f>
        <v>0</v>
      </c>
      <c r="BH346" s="145">
        <f>IF(N346="sníž. přenesená",J346,0)</f>
        <v>0</v>
      </c>
      <c r="BI346" s="145">
        <f>IF(N346="nulová",J346,0)</f>
        <v>0</v>
      </c>
      <c r="BJ346" s="18" t="s">
        <v>81</v>
      </c>
      <c r="BK346" s="145">
        <f>ROUND(I346*H346,2)</f>
        <v>0</v>
      </c>
      <c r="BL346" s="18" t="s">
        <v>276</v>
      </c>
      <c r="BM346" s="144" t="s">
        <v>569</v>
      </c>
    </row>
    <row r="347" spans="2:65" s="1" customFormat="1" ht="10.199999999999999">
      <c r="B347" s="33"/>
      <c r="D347" s="146" t="s">
        <v>185</v>
      </c>
      <c r="F347" s="147" t="s">
        <v>570</v>
      </c>
      <c r="I347" s="148"/>
      <c r="L347" s="33"/>
      <c r="M347" s="149"/>
      <c r="T347" s="54"/>
      <c r="AT347" s="18" t="s">
        <v>185</v>
      </c>
      <c r="AU347" s="18" t="s">
        <v>83</v>
      </c>
    </row>
    <row r="348" spans="2:65" s="12" customFormat="1" ht="10.199999999999999">
      <c r="B348" s="150"/>
      <c r="D348" s="151" t="s">
        <v>187</v>
      </c>
      <c r="E348" s="152" t="s">
        <v>19</v>
      </c>
      <c r="F348" s="153" t="s">
        <v>571</v>
      </c>
      <c r="H348" s="152" t="s">
        <v>19</v>
      </c>
      <c r="I348" s="154"/>
      <c r="L348" s="150"/>
      <c r="M348" s="155"/>
      <c r="T348" s="156"/>
      <c r="AT348" s="152" t="s">
        <v>187</v>
      </c>
      <c r="AU348" s="152" t="s">
        <v>83</v>
      </c>
      <c r="AV348" s="12" t="s">
        <v>81</v>
      </c>
      <c r="AW348" s="12" t="s">
        <v>34</v>
      </c>
      <c r="AX348" s="12" t="s">
        <v>74</v>
      </c>
      <c r="AY348" s="152" t="s">
        <v>177</v>
      </c>
    </row>
    <row r="349" spans="2:65" s="13" customFormat="1" ht="10.199999999999999">
      <c r="B349" s="157"/>
      <c r="D349" s="151" t="s">
        <v>187</v>
      </c>
      <c r="E349" s="158" t="s">
        <v>19</v>
      </c>
      <c r="F349" s="159" t="s">
        <v>572</v>
      </c>
      <c r="H349" s="160">
        <v>2.15</v>
      </c>
      <c r="I349" s="161"/>
      <c r="L349" s="157"/>
      <c r="M349" s="162"/>
      <c r="T349" s="163"/>
      <c r="AT349" s="158" t="s">
        <v>187</v>
      </c>
      <c r="AU349" s="158" t="s">
        <v>83</v>
      </c>
      <c r="AV349" s="13" t="s">
        <v>83</v>
      </c>
      <c r="AW349" s="13" t="s">
        <v>34</v>
      </c>
      <c r="AX349" s="13" t="s">
        <v>81</v>
      </c>
      <c r="AY349" s="158" t="s">
        <v>177</v>
      </c>
    </row>
    <row r="350" spans="2:65" s="1" customFormat="1" ht="16.5" customHeight="1">
      <c r="B350" s="33"/>
      <c r="C350" s="178" t="s">
        <v>573</v>
      </c>
      <c r="D350" s="178" t="s">
        <v>327</v>
      </c>
      <c r="E350" s="179" t="s">
        <v>574</v>
      </c>
      <c r="F350" s="180" t="s">
        <v>575</v>
      </c>
      <c r="G350" s="181" t="s">
        <v>119</v>
      </c>
      <c r="H350" s="182">
        <v>2.258</v>
      </c>
      <c r="I350" s="183"/>
      <c r="J350" s="184">
        <f>ROUND(I350*H350,2)</f>
        <v>0</v>
      </c>
      <c r="K350" s="180" t="s">
        <v>182</v>
      </c>
      <c r="L350" s="185"/>
      <c r="M350" s="186" t="s">
        <v>19</v>
      </c>
      <c r="N350" s="187" t="s">
        <v>45</v>
      </c>
      <c r="P350" s="142">
        <f>O350*H350</f>
        <v>0</v>
      </c>
      <c r="Q350" s="142">
        <v>4.7999999999999996E-3</v>
      </c>
      <c r="R350" s="142">
        <f>Q350*H350</f>
        <v>1.08384E-2</v>
      </c>
      <c r="S350" s="142">
        <v>0</v>
      </c>
      <c r="T350" s="143">
        <f>S350*H350</f>
        <v>0</v>
      </c>
      <c r="AR350" s="144" t="s">
        <v>406</v>
      </c>
      <c r="AT350" s="144" t="s">
        <v>327</v>
      </c>
      <c r="AU350" s="144" t="s">
        <v>83</v>
      </c>
      <c r="AY350" s="18" t="s">
        <v>177</v>
      </c>
      <c r="BE350" s="145">
        <f>IF(N350="základní",J350,0)</f>
        <v>0</v>
      </c>
      <c r="BF350" s="145">
        <f>IF(N350="snížená",J350,0)</f>
        <v>0</v>
      </c>
      <c r="BG350" s="145">
        <f>IF(N350="zákl. přenesená",J350,0)</f>
        <v>0</v>
      </c>
      <c r="BH350" s="145">
        <f>IF(N350="sníž. přenesená",J350,0)</f>
        <v>0</v>
      </c>
      <c r="BI350" s="145">
        <f>IF(N350="nulová",J350,0)</f>
        <v>0</v>
      </c>
      <c r="BJ350" s="18" t="s">
        <v>81</v>
      </c>
      <c r="BK350" s="145">
        <f>ROUND(I350*H350,2)</f>
        <v>0</v>
      </c>
      <c r="BL350" s="18" t="s">
        <v>276</v>
      </c>
      <c r="BM350" s="144" t="s">
        <v>576</v>
      </c>
    </row>
    <row r="351" spans="2:65" s="13" customFormat="1" ht="10.199999999999999">
      <c r="B351" s="157"/>
      <c r="D351" s="151" t="s">
        <v>187</v>
      </c>
      <c r="F351" s="159" t="s">
        <v>577</v>
      </c>
      <c r="H351" s="160">
        <v>2.258</v>
      </c>
      <c r="I351" s="161"/>
      <c r="L351" s="157"/>
      <c r="M351" s="162"/>
      <c r="T351" s="163"/>
      <c r="AT351" s="158" t="s">
        <v>187</v>
      </c>
      <c r="AU351" s="158" t="s">
        <v>83</v>
      </c>
      <c r="AV351" s="13" t="s">
        <v>83</v>
      </c>
      <c r="AW351" s="13" t="s">
        <v>4</v>
      </c>
      <c r="AX351" s="13" t="s">
        <v>81</v>
      </c>
      <c r="AY351" s="158" t="s">
        <v>177</v>
      </c>
    </row>
    <row r="352" spans="2:65" s="1" customFormat="1" ht="16.5" customHeight="1">
      <c r="B352" s="33"/>
      <c r="C352" s="133" t="s">
        <v>578</v>
      </c>
      <c r="D352" s="133" t="s">
        <v>179</v>
      </c>
      <c r="E352" s="134" t="s">
        <v>579</v>
      </c>
      <c r="F352" s="135" t="s">
        <v>580</v>
      </c>
      <c r="G352" s="136" t="s">
        <v>119</v>
      </c>
      <c r="H352" s="137">
        <v>56.8</v>
      </c>
      <c r="I352" s="138"/>
      <c r="J352" s="139">
        <f>ROUND(I352*H352,2)</f>
        <v>0</v>
      </c>
      <c r="K352" s="135" t="s">
        <v>182</v>
      </c>
      <c r="L352" s="33"/>
      <c r="M352" s="140" t="s">
        <v>19</v>
      </c>
      <c r="N352" s="141" t="s">
        <v>45</v>
      </c>
      <c r="P352" s="142">
        <f>O352*H352</f>
        <v>0</v>
      </c>
      <c r="Q352" s="142">
        <v>1.16E-3</v>
      </c>
      <c r="R352" s="142">
        <f>Q352*H352</f>
        <v>6.5888000000000002E-2</v>
      </c>
      <c r="S352" s="142">
        <v>0</v>
      </c>
      <c r="T352" s="143">
        <f>S352*H352</f>
        <v>0</v>
      </c>
      <c r="AR352" s="144" t="s">
        <v>276</v>
      </c>
      <c r="AT352" s="144" t="s">
        <v>179</v>
      </c>
      <c r="AU352" s="144" t="s">
        <v>83</v>
      </c>
      <c r="AY352" s="18" t="s">
        <v>177</v>
      </c>
      <c r="BE352" s="145">
        <f>IF(N352="základní",J352,0)</f>
        <v>0</v>
      </c>
      <c r="BF352" s="145">
        <f>IF(N352="snížená",J352,0)</f>
        <v>0</v>
      </c>
      <c r="BG352" s="145">
        <f>IF(N352="zákl. přenesená",J352,0)</f>
        <v>0</v>
      </c>
      <c r="BH352" s="145">
        <f>IF(N352="sníž. přenesená",J352,0)</f>
        <v>0</v>
      </c>
      <c r="BI352" s="145">
        <f>IF(N352="nulová",J352,0)</f>
        <v>0</v>
      </c>
      <c r="BJ352" s="18" t="s">
        <v>81</v>
      </c>
      <c r="BK352" s="145">
        <f>ROUND(I352*H352,2)</f>
        <v>0</v>
      </c>
      <c r="BL352" s="18" t="s">
        <v>276</v>
      </c>
      <c r="BM352" s="144" t="s">
        <v>581</v>
      </c>
    </row>
    <row r="353" spans="2:65" s="1" customFormat="1" ht="10.199999999999999">
      <c r="B353" s="33"/>
      <c r="D353" s="146" t="s">
        <v>185</v>
      </c>
      <c r="F353" s="147" t="s">
        <v>582</v>
      </c>
      <c r="I353" s="148"/>
      <c r="L353" s="33"/>
      <c r="M353" s="149"/>
      <c r="T353" s="54"/>
      <c r="AT353" s="18" t="s">
        <v>185</v>
      </c>
      <c r="AU353" s="18" t="s">
        <v>83</v>
      </c>
    </row>
    <row r="354" spans="2:65" s="13" customFormat="1" ht="10.199999999999999">
      <c r="B354" s="157"/>
      <c r="D354" s="151" t="s">
        <v>187</v>
      </c>
      <c r="E354" s="158" t="s">
        <v>19</v>
      </c>
      <c r="F354" s="159" t="s">
        <v>470</v>
      </c>
      <c r="H354" s="160">
        <v>56.8</v>
      </c>
      <c r="I354" s="161"/>
      <c r="L354" s="157"/>
      <c r="M354" s="162"/>
      <c r="T354" s="163"/>
      <c r="AT354" s="158" t="s">
        <v>187</v>
      </c>
      <c r="AU354" s="158" t="s">
        <v>83</v>
      </c>
      <c r="AV354" s="13" t="s">
        <v>83</v>
      </c>
      <c r="AW354" s="13" t="s">
        <v>34</v>
      </c>
      <c r="AX354" s="13" t="s">
        <v>81</v>
      </c>
      <c r="AY354" s="158" t="s">
        <v>177</v>
      </c>
    </row>
    <row r="355" spans="2:65" s="1" customFormat="1" ht="16.5" customHeight="1">
      <c r="B355" s="33"/>
      <c r="C355" s="178" t="s">
        <v>583</v>
      </c>
      <c r="D355" s="178" t="s">
        <v>327</v>
      </c>
      <c r="E355" s="179" t="s">
        <v>584</v>
      </c>
      <c r="F355" s="180" t="s">
        <v>585</v>
      </c>
      <c r="G355" s="181" t="s">
        <v>192</v>
      </c>
      <c r="H355" s="182">
        <v>4.8280000000000003</v>
      </c>
      <c r="I355" s="183"/>
      <c r="J355" s="184">
        <f>ROUND(I355*H355,2)</f>
        <v>0</v>
      </c>
      <c r="K355" s="180" t="s">
        <v>182</v>
      </c>
      <c r="L355" s="185"/>
      <c r="M355" s="186" t="s">
        <v>19</v>
      </c>
      <c r="N355" s="187" t="s">
        <v>45</v>
      </c>
      <c r="P355" s="142">
        <f>O355*H355</f>
        <v>0</v>
      </c>
      <c r="Q355" s="142">
        <v>2.5000000000000001E-2</v>
      </c>
      <c r="R355" s="142">
        <f>Q355*H355</f>
        <v>0.12070000000000002</v>
      </c>
      <c r="S355" s="142">
        <v>0</v>
      </c>
      <c r="T355" s="143">
        <f>S355*H355</f>
        <v>0</v>
      </c>
      <c r="AR355" s="144" t="s">
        <v>406</v>
      </c>
      <c r="AT355" s="144" t="s">
        <v>327</v>
      </c>
      <c r="AU355" s="144" t="s">
        <v>83</v>
      </c>
      <c r="AY355" s="18" t="s">
        <v>177</v>
      </c>
      <c r="BE355" s="145">
        <f>IF(N355="základní",J355,0)</f>
        <v>0</v>
      </c>
      <c r="BF355" s="145">
        <f>IF(N355="snížená",J355,0)</f>
        <v>0</v>
      </c>
      <c r="BG355" s="145">
        <f>IF(N355="zákl. přenesená",J355,0)</f>
        <v>0</v>
      </c>
      <c r="BH355" s="145">
        <f>IF(N355="sníž. přenesená",J355,0)</f>
        <v>0</v>
      </c>
      <c r="BI355" s="145">
        <f>IF(N355="nulová",J355,0)</f>
        <v>0</v>
      </c>
      <c r="BJ355" s="18" t="s">
        <v>81</v>
      </c>
      <c r="BK355" s="145">
        <f>ROUND(I355*H355,2)</f>
        <v>0</v>
      </c>
      <c r="BL355" s="18" t="s">
        <v>276</v>
      </c>
      <c r="BM355" s="144" t="s">
        <v>586</v>
      </c>
    </row>
    <row r="356" spans="2:65" s="13" customFormat="1" ht="10.199999999999999">
      <c r="B356" s="157"/>
      <c r="D356" s="151" t="s">
        <v>187</v>
      </c>
      <c r="E356" s="158" t="s">
        <v>19</v>
      </c>
      <c r="F356" s="159" t="s">
        <v>587</v>
      </c>
      <c r="H356" s="160">
        <v>4.8280000000000003</v>
      </c>
      <c r="I356" s="161"/>
      <c r="L356" s="157"/>
      <c r="M356" s="162"/>
      <c r="T356" s="163"/>
      <c r="AT356" s="158" t="s">
        <v>187</v>
      </c>
      <c r="AU356" s="158" t="s">
        <v>83</v>
      </c>
      <c r="AV356" s="13" t="s">
        <v>83</v>
      </c>
      <c r="AW356" s="13" t="s">
        <v>34</v>
      </c>
      <c r="AX356" s="13" t="s">
        <v>81</v>
      </c>
      <c r="AY356" s="158" t="s">
        <v>177</v>
      </c>
    </row>
    <row r="357" spans="2:65" s="1" customFormat="1" ht="24.15" customHeight="1">
      <c r="B357" s="33"/>
      <c r="C357" s="133" t="s">
        <v>588</v>
      </c>
      <c r="D357" s="133" t="s">
        <v>179</v>
      </c>
      <c r="E357" s="134" t="s">
        <v>589</v>
      </c>
      <c r="F357" s="135" t="s">
        <v>590</v>
      </c>
      <c r="G357" s="136" t="s">
        <v>119</v>
      </c>
      <c r="H357" s="137">
        <v>56.8</v>
      </c>
      <c r="I357" s="138"/>
      <c r="J357" s="139">
        <f>ROUND(I357*H357,2)</f>
        <v>0</v>
      </c>
      <c r="K357" s="135" t="s">
        <v>182</v>
      </c>
      <c r="L357" s="33"/>
      <c r="M357" s="140" t="s">
        <v>19</v>
      </c>
      <c r="N357" s="141" t="s">
        <v>45</v>
      </c>
      <c r="P357" s="142">
        <f>O357*H357</f>
        <v>0</v>
      </c>
      <c r="Q357" s="142">
        <v>0</v>
      </c>
      <c r="R357" s="142">
        <f>Q357*H357</f>
        <v>0</v>
      </c>
      <c r="S357" s="142">
        <v>0</v>
      </c>
      <c r="T357" s="143">
        <f>S357*H357</f>
        <v>0</v>
      </c>
      <c r="AR357" s="144" t="s">
        <v>276</v>
      </c>
      <c r="AT357" s="144" t="s">
        <v>179</v>
      </c>
      <c r="AU357" s="144" t="s">
        <v>83</v>
      </c>
      <c r="AY357" s="18" t="s">
        <v>177</v>
      </c>
      <c r="BE357" s="145">
        <f>IF(N357="základní",J357,0)</f>
        <v>0</v>
      </c>
      <c r="BF357" s="145">
        <f>IF(N357="snížená",J357,0)</f>
        <v>0</v>
      </c>
      <c r="BG357" s="145">
        <f>IF(N357="zákl. přenesená",J357,0)</f>
        <v>0</v>
      </c>
      <c r="BH357" s="145">
        <f>IF(N357="sníž. přenesená",J357,0)</f>
        <v>0</v>
      </c>
      <c r="BI357" s="145">
        <f>IF(N357="nulová",J357,0)</f>
        <v>0</v>
      </c>
      <c r="BJ357" s="18" t="s">
        <v>81</v>
      </c>
      <c r="BK357" s="145">
        <f>ROUND(I357*H357,2)</f>
        <v>0</v>
      </c>
      <c r="BL357" s="18" t="s">
        <v>276</v>
      </c>
      <c r="BM357" s="144" t="s">
        <v>591</v>
      </c>
    </row>
    <row r="358" spans="2:65" s="1" customFormat="1" ht="10.199999999999999">
      <c r="B358" s="33"/>
      <c r="D358" s="146" t="s">
        <v>185</v>
      </c>
      <c r="F358" s="147" t="s">
        <v>592</v>
      </c>
      <c r="I358" s="148"/>
      <c r="L358" s="33"/>
      <c r="M358" s="149"/>
      <c r="T358" s="54"/>
      <c r="AT358" s="18" t="s">
        <v>185</v>
      </c>
      <c r="AU358" s="18" t="s">
        <v>83</v>
      </c>
    </row>
    <row r="359" spans="2:65" s="13" customFormat="1" ht="10.199999999999999">
      <c r="B359" s="157"/>
      <c r="D359" s="151" t="s">
        <v>187</v>
      </c>
      <c r="E359" s="158" t="s">
        <v>19</v>
      </c>
      <c r="F359" s="159" t="s">
        <v>470</v>
      </c>
      <c r="H359" s="160">
        <v>56.8</v>
      </c>
      <c r="I359" s="161"/>
      <c r="L359" s="157"/>
      <c r="M359" s="162"/>
      <c r="T359" s="163"/>
      <c r="AT359" s="158" t="s">
        <v>187</v>
      </c>
      <c r="AU359" s="158" t="s">
        <v>83</v>
      </c>
      <c r="AV359" s="13" t="s">
        <v>83</v>
      </c>
      <c r="AW359" s="13" t="s">
        <v>34</v>
      </c>
      <c r="AX359" s="13" t="s">
        <v>81</v>
      </c>
      <c r="AY359" s="158" t="s">
        <v>177</v>
      </c>
    </row>
    <row r="360" spans="2:65" s="1" customFormat="1" ht="16.5" customHeight="1">
      <c r="B360" s="33"/>
      <c r="C360" s="178" t="s">
        <v>593</v>
      </c>
      <c r="D360" s="178" t="s">
        <v>327</v>
      </c>
      <c r="E360" s="179" t="s">
        <v>594</v>
      </c>
      <c r="F360" s="180" t="s">
        <v>595</v>
      </c>
      <c r="G360" s="181" t="s">
        <v>119</v>
      </c>
      <c r="H360" s="182">
        <v>59.64</v>
      </c>
      <c r="I360" s="183"/>
      <c r="J360" s="184">
        <f>ROUND(I360*H360,2)</f>
        <v>0</v>
      </c>
      <c r="K360" s="180" t="s">
        <v>182</v>
      </c>
      <c r="L360" s="185"/>
      <c r="M360" s="186" t="s">
        <v>19</v>
      </c>
      <c r="N360" s="187" t="s">
        <v>45</v>
      </c>
      <c r="P360" s="142">
        <f>O360*H360</f>
        <v>0</v>
      </c>
      <c r="Q360" s="142">
        <v>2.3999999999999998E-3</v>
      </c>
      <c r="R360" s="142">
        <f>Q360*H360</f>
        <v>0.14313599999999999</v>
      </c>
      <c r="S360" s="142">
        <v>0</v>
      </c>
      <c r="T360" s="143">
        <f>S360*H360</f>
        <v>0</v>
      </c>
      <c r="AR360" s="144" t="s">
        <v>406</v>
      </c>
      <c r="AT360" s="144" t="s">
        <v>327</v>
      </c>
      <c r="AU360" s="144" t="s">
        <v>83</v>
      </c>
      <c r="AY360" s="18" t="s">
        <v>177</v>
      </c>
      <c r="BE360" s="145">
        <f>IF(N360="základní",J360,0)</f>
        <v>0</v>
      </c>
      <c r="BF360" s="145">
        <f>IF(N360="snížená",J360,0)</f>
        <v>0</v>
      </c>
      <c r="BG360" s="145">
        <f>IF(N360="zákl. přenesená",J360,0)</f>
        <v>0</v>
      </c>
      <c r="BH360" s="145">
        <f>IF(N360="sníž. přenesená",J360,0)</f>
        <v>0</v>
      </c>
      <c r="BI360" s="145">
        <f>IF(N360="nulová",J360,0)</f>
        <v>0</v>
      </c>
      <c r="BJ360" s="18" t="s">
        <v>81</v>
      </c>
      <c r="BK360" s="145">
        <f>ROUND(I360*H360,2)</f>
        <v>0</v>
      </c>
      <c r="BL360" s="18" t="s">
        <v>276</v>
      </c>
      <c r="BM360" s="144" t="s">
        <v>596</v>
      </c>
    </row>
    <row r="361" spans="2:65" s="13" customFormat="1" ht="10.199999999999999">
      <c r="B361" s="157"/>
      <c r="D361" s="151" t="s">
        <v>187</v>
      </c>
      <c r="F361" s="159" t="s">
        <v>597</v>
      </c>
      <c r="H361" s="160">
        <v>59.64</v>
      </c>
      <c r="I361" s="161"/>
      <c r="L361" s="157"/>
      <c r="M361" s="162"/>
      <c r="T361" s="163"/>
      <c r="AT361" s="158" t="s">
        <v>187</v>
      </c>
      <c r="AU361" s="158" t="s">
        <v>83</v>
      </c>
      <c r="AV361" s="13" t="s">
        <v>83</v>
      </c>
      <c r="AW361" s="13" t="s">
        <v>4</v>
      </c>
      <c r="AX361" s="13" t="s">
        <v>81</v>
      </c>
      <c r="AY361" s="158" t="s">
        <v>177</v>
      </c>
    </row>
    <row r="362" spans="2:65" s="1" customFormat="1" ht="16.5" customHeight="1">
      <c r="B362" s="33"/>
      <c r="C362" s="178" t="s">
        <v>598</v>
      </c>
      <c r="D362" s="178" t="s">
        <v>327</v>
      </c>
      <c r="E362" s="179" t="s">
        <v>599</v>
      </c>
      <c r="F362" s="180" t="s">
        <v>600</v>
      </c>
      <c r="G362" s="181" t="s">
        <v>119</v>
      </c>
      <c r="H362" s="182">
        <v>59.64</v>
      </c>
      <c r="I362" s="183"/>
      <c r="J362" s="184">
        <f>ROUND(I362*H362,2)</f>
        <v>0</v>
      </c>
      <c r="K362" s="180" t="s">
        <v>182</v>
      </c>
      <c r="L362" s="185"/>
      <c r="M362" s="186" t="s">
        <v>19</v>
      </c>
      <c r="N362" s="187" t="s">
        <v>45</v>
      </c>
      <c r="P362" s="142">
        <f>O362*H362</f>
        <v>0</v>
      </c>
      <c r="Q362" s="142">
        <v>3.8600000000000001E-3</v>
      </c>
      <c r="R362" s="142">
        <f>Q362*H362</f>
        <v>0.23021040000000001</v>
      </c>
      <c r="S362" s="142">
        <v>0</v>
      </c>
      <c r="T362" s="143">
        <f>S362*H362</f>
        <v>0</v>
      </c>
      <c r="AR362" s="144" t="s">
        <v>406</v>
      </c>
      <c r="AT362" s="144" t="s">
        <v>327</v>
      </c>
      <c r="AU362" s="144" t="s">
        <v>83</v>
      </c>
      <c r="AY362" s="18" t="s">
        <v>177</v>
      </c>
      <c r="BE362" s="145">
        <f>IF(N362="základní",J362,0)</f>
        <v>0</v>
      </c>
      <c r="BF362" s="145">
        <f>IF(N362="snížená",J362,0)</f>
        <v>0</v>
      </c>
      <c r="BG362" s="145">
        <f>IF(N362="zákl. přenesená",J362,0)</f>
        <v>0</v>
      </c>
      <c r="BH362" s="145">
        <f>IF(N362="sníž. přenesená",J362,0)</f>
        <v>0</v>
      </c>
      <c r="BI362" s="145">
        <f>IF(N362="nulová",J362,0)</f>
        <v>0</v>
      </c>
      <c r="BJ362" s="18" t="s">
        <v>81</v>
      </c>
      <c r="BK362" s="145">
        <f>ROUND(I362*H362,2)</f>
        <v>0</v>
      </c>
      <c r="BL362" s="18" t="s">
        <v>276</v>
      </c>
      <c r="BM362" s="144" t="s">
        <v>601</v>
      </c>
    </row>
    <row r="363" spans="2:65" s="13" customFormat="1" ht="10.199999999999999">
      <c r="B363" s="157"/>
      <c r="D363" s="151" t="s">
        <v>187</v>
      </c>
      <c r="F363" s="159" t="s">
        <v>597</v>
      </c>
      <c r="H363" s="160">
        <v>59.64</v>
      </c>
      <c r="I363" s="161"/>
      <c r="L363" s="157"/>
      <c r="M363" s="162"/>
      <c r="T363" s="163"/>
      <c r="AT363" s="158" t="s">
        <v>187</v>
      </c>
      <c r="AU363" s="158" t="s">
        <v>83</v>
      </c>
      <c r="AV363" s="13" t="s">
        <v>83</v>
      </c>
      <c r="AW363" s="13" t="s">
        <v>4</v>
      </c>
      <c r="AX363" s="13" t="s">
        <v>81</v>
      </c>
      <c r="AY363" s="158" t="s">
        <v>177</v>
      </c>
    </row>
    <row r="364" spans="2:65" s="1" customFormat="1" ht="24.15" customHeight="1">
      <c r="B364" s="33"/>
      <c r="C364" s="133" t="s">
        <v>602</v>
      </c>
      <c r="D364" s="133" t="s">
        <v>179</v>
      </c>
      <c r="E364" s="134" t="s">
        <v>603</v>
      </c>
      <c r="F364" s="135" t="s">
        <v>604</v>
      </c>
      <c r="G364" s="136" t="s">
        <v>383</v>
      </c>
      <c r="H364" s="137">
        <v>1</v>
      </c>
      <c r="I364" s="138"/>
      <c r="J364" s="139">
        <f>ROUND(I364*H364,2)</f>
        <v>0</v>
      </c>
      <c r="K364" s="135" t="s">
        <v>182</v>
      </c>
      <c r="L364" s="33"/>
      <c r="M364" s="140" t="s">
        <v>19</v>
      </c>
      <c r="N364" s="141" t="s">
        <v>45</v>
      </c>
      <c r="P364" s="142">
        <f>O364*H364</f>
        <v>0</v>
      </c>
      <c r="Q364" s="142">
        <v>0</v>
      </c>
      <c r="R364" s="142">
        <f>Q364*H364</f>
        <v>0</v>
      </c>
      <c r="S364" s="142">
        <v>0</v>
      </c>
      <c r="T364" s="143">
        <f>S364*H364</f>
        <v>0</v>
      </c>
      <c r="AR364" s="144" t="s">
        <v>276</v>
      </c>
      <c r="AT364" s="144" t="s">
        <v>179</v>
      </c>
      <c r="AU364" s="144" t="s">
        <v>83</v>
      </c>
      <c r="AY364" s="18" t="s">
        <v>177</v>
      </c>
      <c r="BE364" s="145">
        <f>IF(N364="základní",J364,0)</f>
        <v>0</v>
      </c>
      <c r="BF364" s="145">
        <f>IF(N364="snížená",J364,0)</f>
        <v>0</v>
      </c>
      <c r="BG364" s="145">
        <f>IF(N364="zákl. přenesená",J364,0)</f>
        <v>0</v>
      </c>
      <c r="BH364" s="145">
        <f>IF(N364="sníž. přenesená",J364,0)</f>
        <v>0</v>
      </c>
      <c r="BI364" s="145">
        <f>IF(N364="nulová",J364,0)</f>
        <v>0</v>
      </c>
      <c r="BJ364" s="18" t="s">
        <v>81</v>
      </c>
      <c r="BK364" s="145">
        <f>ROUND(I364*H364,2)</f>
        <v>0</v>
      </c>
      <c r="BL364" s="18" t="s">
        <v>276</v>
      </c>
      <c r="BM364" s="144" t="s">
        <v>605</v>
      </c>
    </row>
    <row r="365" spans="2:65" s="1" customFormat="1" ht="10.199999999999999">
      <c r="B365" s="33"/>
      <c r="D365" s="146" t="s">
        <v>185</v>
      </c>
      <c r="F365" s="147" t="s">
        <v>606</v>
      </c>
      <c r="I365" s="148"/>
      <c r="L365" s="33"/>
      <c r="M365" s="149"/>
      <c r="T365" s="54"/>
      <c r="AT365" s="18" t="s">
        <v>185</v>
      </c>
      <c r="AU365" s="18" t="s">
        <v>83</v>
      </c>
    </row>
    <row r="366" spans="2:65" s="13" customFormat="1" ht="10.199999999999999">
      <c r="B366" s="157"/>
      <c r="D366" s="151" t="s">
        <v>187</v>
      </c>
      <c r="E366" s="158" t="s">
        <v>19</v>
      </c>
      <c r="F366" s="159" t="s">
        <v>607</v>
      </c>
      <c r="H366" s="160">
        <v>1</v>
      </c>
      <c r="I366" s="161"/>
      <c r="L366" s="157"/>
      <c r="M366" s="162"/>
      <c r="T366" s="163"/>
      <c r="AT366" s="158" t="s">
        <v>187</v>
      </c>
      <c r="AU366" s="158" t="s">
        <v>83</v>
      </c>
      <c r="AV366" s="13" t="s">
        <v>83</v>
      </c>
      <c r="AW366" s="13" t="s">
        <v>34</v>
      </c>
      <c r="AX366" s="13" t="s">
        <v>81</v>
      </c>
      <c r="AY366" s="158" t="s">
        <v>177</v>
      </c>
    </row>
    <row r="367" spans="2:65" s="1" customFormat="1" ht="16.5" customHeight="1">
      <c r="B367" s="33"/>
      <c r="C367" s="178" t="s">
        <v>608</v>
      </c>
      <c r="D367" s="178" t="s">
        <v>327</v>
      </c>
      <c r="E367" s="179" t="s">
        <v>609</v>
      </c>
      <c r="F367" s="180" t="s">
        <v>610</v>
      </c>
      <c r="G367" s="181" t="s">
        <v>383</v>
      </c>
      <c r="H367" s="182">
        <v>1</v>
      </c>
      <c r="I367" s="183"/>
      <c r="J367" s="184">
        <f>ROUND(I367*H367,2)</f>
        <v>0</v>
      </c>
      <c r="K367" s="180" t="s">
        <v>182</v>
      </c>
      <c r="L367" s="185"/>
      <c r="M367" s="186" t="s">
        <v>19</v>
      </c>
      <c r="N367" s="187" t="s">
        <v>45</v>
      </c>
      <c r="P367" s="142">
        <f>O367*H367</f>
        <v>0</v>
      </c>
      <c r="Q367" s="142">
        <v>3.0999999999999999E-3</v>
      </c>
      <c r="R367" s="142">
        <f>Q367*H367</f>
        <v>3.0999999999999999E-3</v>
      </c>
      <c r="S367" s="142">
        <v>0</v>
      </c>
      <c r="T367" s="143">
        <f>S367*H367</f>
        <v>0</v>
      </c>
      <c r="AR367" s="144" t="s">
        <v>406</v>
      </c>
      <c r="AT367" s="144" t="s">
        <v>327</v>
      </c>
      <c r="AU367" s="144" t="s">
        <v>83</v>
      </c>
      <c r="AY367" s="18" t="s">
        <v>177</v>
      </c>
      <c r="BE367" s="145">
        <f>IF(N367="základní",J367,0)</f>
        <v>0</v>
      </c>
      <c r="BF367" s="145">
        <f>IF(N367="snížená",J367,0)</f>
        <v>0</v>
      </c>
      <c r="BG367" s="145">
        <f>IF(N367="zákl. přenesená",J367,0)</f>
        <v>0</v>
      </c>
      <c r="BH367" s="145">
        <f>IF(N367="sníž. přenesená",J367,0)</f>
        <v>0</v>
      </c>
      <c r="BI367" s="145">
        <f>IF(N367="nulová",J367,0)</f>
        <v>0</v>
      </c>
      <c r="BJ367" s="18" t="s">
        <v>81</v>
      </c>
      <c r="BK367" s="145">
        <f>ROUND(I367*H367,2)</f>
        <v>0</v>
      </c>
      <c r="BL367" s="18" t="s">
        <v>276</v>
      </c>
      <c r="BM367" s="144" t="s">
        <v>611</v>
      </c>
    </row>
    <row r="368" spans="2:65" s="1" customFormat="1" ht="37.799999999999997" customHeight="1">
      <c r="B368" s="33"/>
      <c r="C368" s="133" t="s">
        <v>612</v>
      </c>
      <c r="D368" s="133" t="s">
        <v>179</v>
      </c>
      <c r="E368" s="134" t="s">
        <v>613</v>
      </c>
      <c r="F368" s="135" t="s">
        <v>614</v>
      </c>
      <c r="G368" s="136" t="s">
        <v>119</v>
      </c>
      <c r="H368" s="137">
        <v>2.0299999999999998</v>
      </c>
      <c r="I368" s="138"/>
      <c r="J368" s="139">
        <f>ROUND(I368*H368,2)</f>
        <v>0</v>
      </c>
      <c r="K368" s="135" t="s">
        <v>182</v>
      </c>
      <c r="L368" s="33"/>
      <c r="M368" s="140" t="s">
        <v>19</v>
      </c>
      <c r="N368" s="141" t="s">
        <v>45</v>
      </c>
      <c r="P368" s="142">
        <f>O368*H368</f>
        <v>0</v>
      </c>
      <c r="Q368" s="142">
        <v>1E-4</v>
      </c>
      <c r="R368" s="142">
        <f>Q368*H368</f>
        <v>2.03E-4</v>
      </c>
      <c r="S368" s="142">
        <v>0</v>
      </c>
      <c r="T368" s="143">
        <f>S368*H368</f>
        <v>0</v>
      </c>
      <c r="AR368" s="144" t="s">
        <v>276</v>
      </c>
      <c r="AT368" s="144" t="s">
        <v>179</v>
      </c>
      <c r="AU368" s="144" t="s">
        <v>83</v>
      </c>
      <c r="AY368" s="18" t="s">
        <v>177</v>
      </c>
      <c r="BE368" s="145">
        <f>IF(N368="základní",J368,0)</f>
        <v>0</v>
      </c>
      <c r="BF368" s="145">
        <f>IF(N368="snížená",J368,0)</f>
        <v>0</v>
      </c>
      <c r="BG368" s="145">
        <f>IF(N368="zákl. přenesená",J368,0)</f>
        <v>0</v>
      </c>
      <c r="BH368" s="145">
        <f>IF(N368="sníž. přenesená",J368,0)</f>
        <v>0</v>
      </c>
      <c r="BI368" s="145">
        <f>IF(N368="nulová",J368,0)</f>
        <v>0</v>
      </c>
      <c r="BJ368" s="18" t="s">
        <v>81</v>
      </c>
      <c r="BK368" s="145">
        <f>ROUND(I368*H368,2)</f>
        <v>0</v>
      </c>
      <c r="BL368" s="18" t="s">
        <v>276</v>
      </c>
      <c r="BM368" s="144" t="s">
        <v>615</v>
      </c>
    </row>
    <row r="369" spans="2:65" s="1" customFormat="1" ht="10.199999999999999">
      <c r="B369" s="33"/>
      <c r="D369" s="146" t="s">
        <v>185</v>
      </c>
      <c r="F369" s="147" t="s">
        <v>616</v>
      </c>
      <c r="I369" s="148"/>
      <c r="L369" s="33"/>
      <c r="M369" s="149"/>
      <c r="T369" s="54"/>
      <c r="AT369" s="18" t="s">
        <v>185</v>
      </c>
      <c r="AU369" s="18" t="s">
        <v>83</v>
      </c>
    </row>
    <row r="370" spans="2:65" s="12" customFormat="1" ht="10.199999999999999">
      <c r="B370" s="150"/>
      <c r="D370" s="151" t="s">
        <v>187</v>
      </c>
      <c r="E370" s="152" t="s">
        <v>19</v>
      </c>
      <c r="F370" s="153" t="s">
        <v>617</v>
      </c>
      <c r="H370" s="152" t="s">
        <v>19</v>
      </c>
      <c r="I370" s="154"/>
      <c r="L370" s="150"/>
      <c r="M370" s="155"/>
      <c r="T370" s="156"/>
      <c r="AT370" s="152" t="s">
        <v>187</v>
      </c>
      <c r="AU370" s="152" t="s">
        <v>83</v>
      </c>
      <c r="AV370" s="12" t="s">
        <v>81</v>
      </c>
      <c r="AW370" s="12" t="s">
        <v>34</v>
      </c>
      <c r="AX370" s="12" t="s">
        <v>74</v>
      </c>
      <c r="AY370" s="152" t="s">
        <v>177</v>
      </c>
    </row>
    <row r="371" spans="2:65" s="13" customFormat="1" ht="10.199999999999999">
      <c r="B371" s="157"/>
      <c r="D371" s="151" t="s">
        <v>187</v>
      </c>
      <c r="E371" s="158" t="s">
        <v>19</v>
      </c>
      <c r="F371" s="159" t="s">
        <v>618</v>
      </c>
      <c r="H371" s="160">
        <v>2.0299999999999998</v>
      </c>
      <c r="I371" s="161"/>
      <c r="L371" s="157"/>
      <c r="M371" s="162"/>
      <c r="T371" s="163"/>
      <c r="AT371" s="158" t="s">
        <v>187</v>
      </c>
      <c r="AU371" s="158" t="s">
        <v>83</v>
      </c>
      <c r="AV371" s="13" t="s">
        <v>83</v>
      </c>
      <c r="AW371" s="13" t="s">
        <v>34</v>
      </c>
      <c r="AX371" s="13" t="s">
        <v>81</v>
      </c>
      <c r="AY371" s="158" t="s">
        <v>177</v>
      </c>
    </row>
    <row r="372" spans="2:65" s="1" customFormat="1" ht="16.5" customHeight="1">
      <c r="B372" s="33"/>
      <c r="C372" s="178" t="s">
        <v>619</v>
      </c>
      <c r="D372" s="178" t="s">
        <v>327</v>
      </c>
      <c r="E372" s="179" t="s">
        <v>620</v>
      </c>
      <c r="F372" s="180" t="s">
        <v>621</v>
      </c>
      <c r="G372" s="181" t="s">
        <v>119</v>
      </c>
      <c r="H372" s="182">
        <v>2.1320000000000001</v>
      </c>
      <c r="I372" s="183"/>
      <c r="J372" s="184">
        <f>ROUND(I372*H372,2)</f>
        <v>0</v>
      </c>
      <c r="K372" s="180" t="s">
        <v>199</v>
      </c>
      <c r="L372" s="185"/>
      <c r="M372" s="186" t="s">
        <v>19</v>
      </c>
      <c r="N372" s="187" t="s">
        <v>45</v>
      </c>
      <c r="P372" s="142">
        <f>O372*H372</f>
        <v>0</v>
      </c>
      <c r="Q372" s="142">
        <v>1.4E-3</v>
      </c>
      <c r="R372" s="142">
        <f>Q372*H372</f>
        <v>2.9848000000000001E-3</v>
      </c>
      <c r="S372" s="142">
        <v>0</v>
      </c>
      <c r="T372" s="143">
        <f>S372*H372</f>
        <v>0</v>
      </c>
      <c r="AR372" s="144" t="s">
        <v>406</v>
      </c>
      <c r="AT372" s="144" t="s">
        <v>327</v>
      </c>
      <c r="AU372" s="144" t="s">
        <v>83</v>
      </c>
      <c r="AY372" s="18" t="s">
        <v>177</v>
      </c>
      <c r="BE372" s="145">
        <f>IF(N372="základní",J372,0)</f>
        <v>0</v>
      </c>
      <c r="BF372" s="145">
        <f>IF(N372="snížená",J372,0)</f>
        <v>0</v>
      </c>
      <c r="BG372" s="145">
        <f>IF(N372="zákl. přenesená",J372,0)</f>
        <v>0</v>
      </c>
      <c r="BH372" s="145">
        <f>IF(N372="sníž. přenesená",J372,0)</f>
        <v>0</v>
      </c>
      <c r="BI372" s="145">
        <f>IF(N372="nulová",J372,0)</f>
        <v>0</v>
      </c>
      <c r="BJ372" s="18" t="s">
        <v>81</v>
      </c>
      <c r="BK372" s="145">
        <f>ROUND(I372*H372,2)</f>
        <v>0</v>
      </c>
      <c r="BL372" s="18" t="s">
        <v>276</v>
      </c>
      <c r="BM372" s="144" t="s">
        <v>622</v>
      </c>
    </row>
    <row r="373" spans="2:65" s="13" customFormat="1" ht="10.199999999999999">
      <c r="B373" s="157"/>
      <c r="D373" s="151" t="s">
        <v>187</v>
      </c>
      <c r="F373" s="159" t="s">
        <v>623</v>
      </c>
      <c r="H373" s="160">
        <v>2.1320000000000001</v>
      </c>
      <c r="I373" s="161"/>
      <c r="L373" s="157"/>
      <c r="M373" s="162"/>
      <c r="T373" s="163"/>
      <c r="AT373" s="158" t="s">
        <v>187</v>
      </c>
      <c r="AU373" s="158" t="s">
        <v>83</v>
      </c>
      <c r="AV373" s="13" t="s">
        <v>83</v>
      </c>
      <c r="AW373" s="13" t="s">
        <v>4</v>
      </c>
      <c r="AX373" s="13" t="s">
        <v>81</v>
      </c>
      <c r="AY373" s="158" t="s">
        <v>177</v>
      </c>
    </row>
    <row r="374" spans="2:65" s="1" customFormat="1" ht="24.15" customHeight="1">
      <c r="B374" s="33"/>
      <c r="C374" s="133" t="s">
        <v>624</v>
      </c>
      <c r="D374" s="133" t="s">
        <v>179</v>
      </c>
      <c r="E374" s="134" t="s">
        <v>625</v>
      </c>
      <c r="F374" s="135" t="s">
        <v>626</v>
      </c>
      <c r="G374" s="136" t="s">
        <v>228</v>
      </c>
      <c r="H374" s="137">
        <v>2.9249999999999998</v>
      </c>
      <c r="I374" s="138"/>
      <c r="J374" s="139">
        <f>ROUND(I374*H374,2)</f>
        <v>0</v>
      </c>
      <c r="K374" s="135" t="s">
        <v>182</v>
      </c>
      <c r="L374" s="33"/>
      <c r="M374" s="140" t="s">
        <v>19</v>
      </c>
      <c r="N374" s="141" t="s">
        <v>45</v>
      </c>
      <c r="P374" s="142">
        <f>O374*H374</f>
        <v>0</v>
      </c>
      <c r="Q374" s="142">
        <v>0</v>
      </c>
      <c r="R374" s="142">
        <f>Q374*H374</f>
        <v>0</v>
      </c>
      <c r="S374" s="142">
        <v>0</v>
      </c>
      <c r="T374" s="143">
        <f>S374*H374</f>
        <v>0</v>
      </c>
      <c r="AR374" s="144" t="s">
        <v>276</v>
      </c>
      <c r="AT374" s="144" t="s">
        <v>179</v>
      </c>
      <c r="AU374" s="144" t="s">
        <v>83</v>
      </c>
      <c r="AY374" s="18" t="s">
        <v>177</v>
      </c>
      <c r="BE374" s="145">
        <f>IF(N374="základní",J374,0)</f>
        <v>0</v>
      </c>
      <c r="BF374" s="145">
        <f>IF(N374="snížená",J374,0)</f>
        <v>0</v>
      </c>
      <c r="BG374" s="145">
        <f>IF(N374="zákl. přenesená",J374,0)</f>
        <v>0</v>
      </c>
      <c r="BH374" s="145">
        <f>IF(N374="sníž. přenesená",J374,0)</f>
        <v>0</v>
      </c>
      <c r="BI374" s="145">
        <f>IF(N374="nulová",J374,0)</f>
        <v>0</v>
      </c>
      <c r="BJ374" s="18" t="s">
        <v>81</v>
      </c>
      <c r="BK374" s="145">
        <f>ROUND(I374*H374,2)</f>
        <v>0</v>
      </c>
      <c r="BL374" s="18" t="s">
        <v>276</v>
      </c>
      <c r="BM374" s="144" t="s">
        <v>627</v>
      </c>
    </row>
    <row r="375" spans="2:65" s="1" customFormat="1" ht="10.199999999999999">
      <c r="B375" s="33"/>
      <c r="D375" s="146" t="s">
        <v>185</v>
      </c>
      <c r="F375" s="147" t="s">
        <v>628</v>
      </c>
      <c r="I375" s="148"/>
      <c r="L375" s="33"/>
      <c r="M375" s="149"/>
      <c r="T375" s="54"/>
      <c r="AT375" s="18" t="s">
        <v>185</v>
      </c>
      <c r="AU375" s="18" t="s">
        <v>83</v>
      </c>
    </row>
    <row r="376" spans="2:65" s="11" customFormat="1" ht="22.8" customHeight="1">
      <c r="B376" s="121"/>
      <c r="D376" s="122" t="s">
        <v>73</v>
      </c>
      <c r="E376" s="131" t="s">
        <v>629</v>
      </c>
      <c r="F376" s="131" t="s">
        <v>630</v>
      </c>
      <c r="I376" s="124"/>
      <c r="J376" s="132">
        <f>BK376</f>
        <v>0</v>
      </c>
      <c r="L376" s="121"/>
      <c r="M376" s="126"/>
      <c r="P376" s="127">
        <f>SUM(P377:P380)</f>
        <v>0</v>
      </c>
      <c r="R376" s="127">
        <f>SUM(R377:R380)</f>
        <v>6.3179999999999986E-2</v>
      </c>
      <c r="T376" s="128">
        <f>SUM(T377:T380)</f>
        <v>0</v>
      </c>
      <c r="AR376" s="122" t="s">
        <v>83</v>
      </c>
      <c r="AT376" s="129" t="s">
        <v>73</v>
      </c>
      <c r="AU376" s="129" t="s">
        <v>81</v>
      </c>
      <c r="AY376" s="122" t="s">
        <v>177</v>
      </c>
      <c r="BK376" s="130">
        <f>SUM(BK377:BK380)</f>
        <v>0</v>
      </c>
    </row>
    <row r="377" spans="2:65" s="1" customFormat="1" ht="16.5" customHeight="1">
      <c r="B377" s="33"/>
      <c r="C377" s="133" t="s">
        <v>631</v>
      </c>
      <c r="D377" s="133" t="s">
        <v>179</v>
      </c>
      <c r="E377" s="134" t="s">
        <v>632</v>
      </c>
      <c r="F377" s="135" t="s">
        <v>633</v>
      </c>
      <c r="G377" s="136" t="s">
        <v>198</v>
      </c>
      <c r="H377" s="137">
        <v>3</v>
      </c>
      <c r="I377" s="138"/>
      <c r="J377" s="139">
        <f>ROUND(I377*H377,2)</f>
        <v>0</v>
      </c>
      <c r="K377" s="135" t="s">
        <v>199</v>
      </c>
      <c r="L377" s="33"/>
      <c r="M377" s="140" t="s">
        <v>19</v>
      </c>
      <c r="N377" s="141" t="s">
        <v>45</v>
      </c>
      <c r="P377" s="142">
        <f>O377*H377</f>
        <v>0</v>
      </c>
      <c r="Q377" s="142">
        <v>5.1799999999999997E-3</v>
      </c>
      <c r="R377" s="142">
        <f>Q377*H377</f>
        <v>1.5539999999999998E-2</v>
      </c>
      <c r="S377" s="142">
        <v>0</v>
      </c>
      <c r="T377" s="143">
        <f>S377*H377</f>
        <v>0</v>
      </c>
      <c r="AR377" s="144" t="s">
        <v>276</v>
      </c>
      <c r="AT377" s="144" t="s">
        <v>179</v>
      </c>
      <c r="AU377" s="144" t="s">
        <v>83</v>
      </c>
      <c r="AY377" s="18" t="s">
        <v>177</v>
      </c>
      <c r="BE377" s="145">
        <f>IF(N377="základní",J377,0)</f>
        <v>0</v>
      </c>
      <c r="BF377" s="145">
        <f>IF(N377="snížená",J377,0)</f>
        <v>0</v>
      </c>
      <c r="BG377" s="145">
        <f>IF(N377="zákl. přenesená",J377,0)</f>
        <v>0</v>
      </c>
      <c r="BH377" s="145">
        <f>IF(N377="sníž. přenesená",J377,0)</f>
        <v>0</v>
      </c>
      <c r="BI377" s="145">
        <f>IF(N377="nulová",J377,0)</f>
        <v>0</v>
      </c>
      <c r="BJ377" s="18" t="s">
        <v>81</v>
      </c>
      <c r="BK377" s="145">
        <f>ROUND(I377*H377,2)</f>
        <v>0</v>
      </c>
      <c r="BL377" s="18" t="s">
        <v>276</v>
      </c>
      <c r="BM377" s="144" t="s">
        <v>634</v>
      </c>
    </row>
    <row r="378" spans="2:65" s="1" customFormat="1" ht="16.5" customHeight="1">
      <c r="B378" s="33"/>
      <c r="C378" s="178" t="s">
        <v>635</v>
      </c>
      <c r="D378" s="178" t="s">
        <v>327</v>
      </c>
      <c r="E378" s="179" t="s">
        <v>636</v>
      </c>
      <c r="F378" s="180" t="s">
        <v>637</v>
      </c>
      <c r="G378" s="181" t="s">
        <v>383</v>
      </c>
      <c r="H378" s="182">
        <v>3</v>
      </c>
      <c r="I378" s="183"/>
      <c r="J378" s="184">
        <f>ROUND(I378*H378,2)</f>
        <v>0</v>
      </c>
      <c r="K378" s="180" t="s">
        <v>199</v>
      </c>
      <c r="L378" s="185"/>
      <c r="M378" s="186" t="s">
        <v>19</v>
      </c>
      <c r="N378" s="187" t="s">
        <v>45</v>
      </c>
      <c r="P378" s="142">
        <f>O378*H378</f>
        <v>0</v>
      </c>
      <c r="Q378" s="142">
        <v>1.0699999999999999E-2</v>
      </c>
      <c r="R378" s="142">
        <f>Q378*H378</f>
        <v>3.2099999999999997E-2</v>
      </c>
      <c r="S378" s="142">
        <v>0</v>
      </c>
      <c r="T378" s="143">
        <f>S378*H378</f>
        <v>0</v>
      </c>
      <c r="AR378" s="144" t="s">
        <v>406</v>
      </c>
      <c r="AT378" s="144" t="s">
        <v>327</v>
      </c>
      <c r="AU378" s="144" t="s">
        <v>83</v>
      </c>
      <c r="AY378" s="18" t="s">
        <v>177</v>
      </c>
      <c r="BE378" s="145">
        <f>IF(N378="základní",J378,0)</f>
        <v>0</v>
      </c>
      <c r="BF378" s="145">
        <f>IF(N378="snížená",J378,0)</f>
        <v>0</v>
      </c>
      <c r="BG378" s="145">
        <f>IF(N378="zákl. přenesená",J378,0)</f>
        <v>0</v>
      </c>
      <c r="BH378" s="145">
        <f>IF(N378="sníž. přenesená",J378,0)</f>
        <v>0</v>
      </c>
      <c r="BI378" s="145">
        <f>IF(N378="nulová",J378,0)</f>
        <v>0</v>
      </c>
      <c r="BJ378" s="18" t="s">
        <v>81</v>
      </c>
      <c r="BK378" s="145">
        <f>ROUND(I378*H378,2)</f>
        <v>0</v>
      </c>
      <c r="BL378" s="18" t="s">
        <v>276</v>
      </c>
      <c r="BM378" s="144" t="s">
        <v>638</v>
      </c>
    </row>
    <row r="379" spans="2:65" s="1" customFormat="1" ht="21.75" customHeight="1">
      <c r="B379" s="33"/>
      <c r="C379" s="133" t="s">
        <v>639</v>
      </c>
      <c r="D379" s="133" t="s">
        <v>179</v>
      </c>
      <c r="E379" s="134" t="s">
        <v>640</v>
      </c>
      <c r="F379" s="135" t="s">
        <v>641</v>
      </c>
      <c r="G379" s="136" t="s">
        <v>383</v>
      </c>
      <c r="H379" s="137">
        <v>3</v>
      </c>
      <c r="I379" s="138"/>
      <c r="J379" s="139">
        <f>ROUND(I379*H379,2)</f>
        <v>0</v>
      </c>
      <c r="K379" s="135" t="s">
        <v>182</v>
      </c>
      <c r="L379" s="33"/>
      <c r="M379" s="140" t="s">
        <v>19</v>
      </c>
      <c r="N379" s="141" t="s">
        <v>45</v>
      </c>
      <c r="P379" s="142">
        <f>O379*H379</f>
        <v>0</v>
      </c>
      <c r="Q379" s="142">
        <v>5.1799999999999997E-3</v>
      </c>
      <c r="R379" s="142">
        <f>Q379*H379</f>
        <v>1.5539999999999998E-2</v>
      </c>
      <c r="S379" s="142">
        <v>0</v>
      </c>
      <c r="T379" s="143">
        <f>S379*H379</f>
        <v>0</v>
      </c>
      <c r="AR379" s="144" t="s">
        <v>276</v>
      </c>
      <c r="AT379" s="144" t="s">
        <v>179</v>
      </c>
      <c r="AU379" s="144" t="s">
        <v>83</v>
      </c>
      <c r="AY379" s="18" t="s">
        <v>177</v>
      </c>
      <c r="BE379" s="145">
        <f>IF(N379="základní",J379,0)</f>
        <v>0</v>
      </c>
      <c r="BF379" s="145">
        <f>IF(N379="snížená",J379,0)</f>
        <v>0</v>
      </c>
      <c r="BG379" s="145">
        <f>IF(N379="zákl. přenesená",J379,0)</f>
        <v>0</v>
      </c>
      <c r="BH379" s="145">
        <f>IF(N379="sníž. přenesená",J379,0)</f>
        <v>0</v>
      </c>
      <c r="BI379" s="145">
        <f>IF(N379="nulová",J379,0)</f>
        <v>0</v>
      </c>
      <c r="BJ379" s="18" t="s">
        <v>81</v>
      </c>
      <c r="BK379" s="145">
        <f>ROUND(I379*H379,2)</f>
        <v>0</v>
      </c>
      <c r="BL379" s="18" t="s">
        <v>276</v>
      </c>
      <c r="BM379" s="144" t="s">
        <v>642</v>
      </c>
    </row>
    <row r="380" spans="2:65" s="1" customFormat="1" ht="10.199999999999999">
      <c r="B380" s="33"/>
      <c r="D380" s="146" t="s">
        <v>185</v>
      </c>
      <c r="F380" s="147" t="s">
        <v>643</v>
      </c>
      <c r="I380" s="148"/>
      <c r="L380" s="33"/>
      <c r="M380" s="149"/>
      <c r="T380" s="54"/>
      <c r="AT380" s="18" t="s">
        <v>185</v>
      </c>
      <c r="AU380" s="18" t="s">
        <v>83</v>
      </c>
    </row>
    <row r="381" spans="2:65" s="11" customFormat="1" ht="22.8" customHeight="1">
      <c r="B381" s="121"/>
      <c r="D381" s="122" t="s">
        <v>73</v>
      </c>
      <c r="E381" s="131" t="s">
        <v>644</v>
      </c>
      <c r="F381" s="131" t="s">
        <v>645</v>
      </c>
      <c r="I381" s="124"/>
      <c r="J381" s="132">
        <f>BK381</f>
        <v>0</v>
      </c>
      <c r="L381" s="121"/>
      <c r="M381" s="126"/>
      <c r="P381" s="127">
        <f>SUM(P382:P447)</f>
        <v>0</v>
      </c>
      <c r="R381" s="127">
        <f>SUM(R382:R447)</f>
        <v>17.328450700000001</v>
      </c>
      <c r="T381" s="128">
        <f>SUM(T382:T447)</f>
        <v>0</v>
      </c>
      <c r="AR381" s="122" t="s">
        <v>83</v>
      </c>
      <c r="AT381" s="129" t="s">
        <v>73</v>
      </c>
      <c r="AU381" s="129" t="s">
        <v>81</v>
      </c>
      <c r="AY381" s="122" t="s">
        <v>177</v>
      </c>
      <c r="BK381" s="130">
        <f>SUM(BK382:BK447)</f>
        <v>0</v>
      </c>
    </row>
    <row r="382" spans="2:65" s="1" customFormat="1" ht="16.5" customHeight="1">
      <c r="B382" s="33"/>
      <c r="C382" s="133" t="s">
        <v>646</v>
      </c>
      <c r="D382" s="133" t="s">
        <v>179</v>
      </c>
      <c r="E382" s="134" t="s">
        <v>647</v>
      </c>
      <c r="F382" s="135" t="s">
        <v>648</v>
      </c>
      <c r="G382" s="136" t="s">
        <v>347</v>
      </c>
      <c r="H382" s="137">
        <v>8.6</v>
      </c>
      <c r="I382" s="138"/>
      <c r="J382" s="139">
        <f>ROUND(I382*H382,2)</f>
        <v>0</v>
      </c>
      <c r="K382" s="135" t="s">
        <v>199</v>
      </c>
      <c r="L382" s="33"/>
      <c r="M382" s="140" t="s">
        <v>19</v>
      </c>
      <c r="N382" s="141" t="s">
        <v>45</v>
      </c>
      <c r="P382" s="142">
        <f>O382*H382</f>
        <v>0</v>
      </c>
      <c r="Q382" s="142">
        <v>0</v>
      </c>
      <c r="R382" s="142">
        <f>Q382*H382</f>
        <v>0</v>
      </c>
      <c r="S382" s="142">
        <v>0</v>
      </c>
      <c r="T382" s="143">
        <f>S382*H382</f>
        <v>0</v>
      </c>
      <c r="AR382" s="144" t="s">
        <v>276</v>
      </c>
      <c r="AT382" s="144" t="s">
        <v>179</v>
      </c>
      <c r="AU382" s="144" t="s">
        <v>83</v>
      </c>
      <c r="AY382" s="18" t="s">
        <v>177</v>
      </c>
      <c r="BE382" s="145">
        <f>IF(N382="základní",J382,0)</f>
        <v>0</v>
      </c>
      <c r="BF382" s="145">
        <f>IF(N382="snížená",J382,0)</f>
        <v>0</v>
      </c>
      <c r="BG382" s="145">
        <f>IF(N382="zákl. přenesená",J382,0)</f>
        <v>0</v>
      </c>
      <c r="BH382" s="145">
        <f>IF(N382="sníž. přenesená",J382,0)</f>
        <v>0</v>
      </c>
      <c r="BI382" s="145">
        <f>IF(N382="nulová",J382,0)</f>
        <v>0</v>
      </c>
      <c r="BJ382" s="18" t="s">
        <v>81</v>
      </c>
      <c r="BK382" s="145">
        <f>ROUND(I382*H382,2)</f>
        <v>0</v>
      </c>
      <c r="BL382" s="18" t="s">
        <v>276</v>
      </c>
      <c r="BM382" s="144" t="s">
        <v>649</v>
      </c>
    </row>
    <row r="383" spans="2:65" s="12" customFormat="1" ht="10.199999999999999">
      <c r="B383" s="150"/>
      <c r="D383" s="151" t="s">
        <v>187</v>
      </c>
      <c r="E383" s="152" t="s">
        <v>19</v>
      </c>
      <c r="F383" s="153" t="s">
        <v>571</v>
      </c>
      <c r="H383" s="152" t="s">
        <v>19</v>
      </c>
      <c r="I383" s="154"/>
      <c r="L383" s="150"/>
      <c r="M383" s="155"/>
      <c r="T383" s="156"/>
      <c r="AT383" s="152" t="s">
        <v>187</v>
      </c>
      <c r="AU383" s="152" t="s">
        <v>83</v>
      </c>
      <c r="AV383" s="12" t="s">
        <v>81</v>
      </c>
      <c r="AW383" s="12" t="s">
        <v>34</v>
      </c>
      <c r="AX383" s="12" t="s">
        <v>74</v>
      </c>
      <c r="AY383" s="152" t="s">
        <v>177</v>
      </c>
    </row>
    <row r="384" spans="2:65" s="13" customFormat="1" ht="10.199999999999999">
      <c r="B384" s="157"/>
      <c r="D384" s="151" t="s">
        <v>187</v>
      </c>
      <c r="E384" s="158" t="s">
        <v>19</v>
      </c>
      <c r="F384" s="159" t="s">
        <v>650</v>
      </c>
      <c r="H384" s="160">
        <v>8.6</v>
      </c>
      <c r="I384" s="161"/>
      <c r="L384" s="157"/>
      <c r="M384" s="162"/>
      <c r="T384" s="163"/>
      <c r="AT384" s="158" t="s">
        <v>187</v>
      </c>
      <c r="AU384" s="158" t="s">
        <v>83</v>
      </c>
      <c r="AV384" s="13" t="s">
        <v>83</v>
      </c>
      <c r="AW384" s="13" t="s">
        <v>34</v>
      </c>
      <c r="AX384" s="13" t="s">
        <v>81</v>
      </c>
      <c r="AY384" s="158" t="s">
        <v>177</v>
      </c>
    </row>
    <row r="385" spans="2:65" s="1" customFormat="1" ht="24.15" customHeight="1">
      <c r="B385" s="33"/>
      <c r="C385" s="133" t="s">
        <v>651</v>
      </c>
      <c r="D385" s="133" t="s">
        <v>179</v>
      </c>
      <c r="E385" s="134" t="s">
        <v>652</v>
      </c>
      <c r="F385" s="135" t="s">
        <v>653</v>
      </c>
      <c r="G385" s="136" t="s">
        <v>192</v>
      </c>
      <c r="H385" s="137">
        <v>2.1800000000000002</v>
      </c>
      <c r="I385" s="138"/>
      <c r="J385" s="139">
        <f>ROUND(I385*H385,2)</f>
        <v>0</v>
      </c>
      <c r="K385" s="135" t="s">
        <v>182</v>
      </c>
      <c r="L385" s="33"/>
      <c r="M385" s="140" t="s">
        <v>19</v>
      </c>
      <c r="N385" s="141" t="s">
        <v>45</v>
      </c>
      <c r="P385" s="142">
        <f>O385*H385</f>
        <v>0</v>
      </c>
      <c r="Q385" s="142">
        <v>1.08E-3</v>
      </c>
      <c r="R385" s="142">
        <f>Q385*H385</f>
        <v>2.3544000000000004E-3</v>
      </c>
      <c r="S385" s="142">
        <v>0</v>
      </c>
      <c r="T385" s="143">
        <f>S385*H385</f>
        <v>0</v>
      </c>
      <c r="AR385" s="144" t="s">
        <v>276</v>
      </c>
      <c r="AT385" s="144" t="s">
        <v>179</v>
      </c>
      <c r="AU385" s="144" t="s">
        <v>83</v>
      </c>
      <c r="AY385" s="18" t="s">
        <v>177</v>
      </c>
      <c r="BE385" s="145">
        <f>IF(N385="základní",J385,0)</f>
        <v>0</v>
      </c>
      <c r="BF385" s="145">
        <f>IF(N385="snížená",J385,0)</f>
        <v>0</v>
      </c>
      <c r="BG385" s="145">
        <f>IF(N385="zákl. přenesená",J385,0)</f>
        <v>0</v>
      </c>
      <c r="BH385" s="145">
        <f>IF(N385="sníž. přenesená",J385,0)</f>
        <v>0</v>
      </c>
      <c r="BI385" s="145">
        <f>IF(N385="nulová",J385,0)</f>
        <v>0</v>
      </c>
      <c r="BJ385" s="18" t="s">
        <v>81</v>
      </c>
      <c r="BK385" s="145">
        <f>ROUND(I385*H385,2)</f>
        <v>0</v>
      </c>
      <c r="BL385" s="18" t="s">
        <v>276</v>
      </c>
      <c r="BM385" s="144" t="s">
        <v>654</v>
      </c>
    </row>
    <row r="386" spans="2:65" s="1" customFormat="1" ht="10.199999999999999">
      <c r="B386" s="33"/>
      <c r="D386" s="146" t="s">
        <v>185</v>
      </c>
      <c r="F386" s="147" t="s">
        <v>655</v>
      </c>
      <c r="I386" s="148"/>
      <c r="L386" s="33"/>
      <c r="M386" s="149"/>
      <c r="T386" s="54"/>
      <c r="AT386" s="18" t="s">
        <v>185</v>
      </c>
      <c r="AU386" s="18" t="s">
        <v>83</v>
      </c>
    </row>
    <row r="387" spans="2:65" s="1" customFormat="1" ht="24.15" customHeight="1">
      <c r="B387" s="33"/>
      <c r="C387" s="133" t="s">
        <v>656</v>
      </c>
      <c r="D387" s="133" t="s">
        <v>179</v>
      </c>
      <c r="E387" s="134" t="s">
        <v>657</v>
      </c>
      <c r="F387" s="135" t="s">
        <v>658</v>
      </c>
      <c r="G387" s="136" t="s">
        <v>347</v>
      </c>
      <c r="H387" s="137">
        <v>10.8</v>
      </c>
      <c r="I387" s="138"/>
      <c r="J387" s="139">
        <f>ROUND(I387*H387,2)</f>
        <v>0</v>
      </c>
      <c r="K387" s="135" t="s">
        <v>182</v>
      </c>
      <c r="L387" s="33"/>
      <c r="M387" s="140" t="s">
        <v>19</v>
      </c>
      <c r="N387" s="141" t="s">
        <v>45</v>
      </c>
      <c r="P387" s="142">
        <f>O387*H387</f>
        <v>0</v>
      </c>
      <c r="Q387" s="142">
        <v>0</v>
      </c>
      <c r="R387" s="142">
        <f>Q387*H387</f>
        <v>0</v>
      </c>
      <c r="S387" s="142">
        <v>0</v>
      </c>
      <c r="T387" s="143">
        <f>S387*H387</f>
        <v>0</v>
      </c>
      <c r="AR387" s="144" t="s">
        <v>276</v>
      </c>
      <c r="AT387" s="144" t="s">
        <v>179</v>
      </c>
      <c r="AU387" s="144" t="s">
        <v>83</v>
      </c>
      <c r="AY387" s="18" t="s">
        <v>177</v>
      </c>
      <c r="BE387" s="145">
        <f>IF(N387="základní",J387,0)</f>
        <v>0</v>
      </c>
      <c r="BF387" s="145">
        <f>IF(N387="snížená",J387,0)</f>
        <v>0</v>
      </c>
      <c r="BG387" s="145">
        <f>IF(N387="zákl. přenesená",J387,0)</f>
        <v>0</v>
      </c>
      <c r="BH387" s="145">
        <f>IF(N387="sníž. přenesená",J387,0)</f>
        <v>0</v>
      </c>
      <c r="BI387" s="145">
        <f>IF(N387="nulová",J387,0)</f>
        <v>0</v>
      </c>
      <c r="BJ387" s="18" t="s">
        <v>81</v>
      </c>
      <c r="BK387" s="145">
        <f>ROUND(I387*H387,2)</f>
        <v>0</v>
      </c>
      <c r="BL387" s="18" t="s">
        <v>276</v>
      </c>
      <c r="BM387" s="144" t="s">
        <v>659</v>
      </c>
    </row>
    <row r="388" spans="2:65" s="1" customFormat="1" ht="10.199999999999999">
      <c r="B388" s="33"/>
      <c r="D388" s="146" t="s">
        <v>185</v>
      </c>
      <c r="F388" s="147" t="s">
        <v>660</v>
      </c>
      <c r="I388" s="148"/>
      <c r="L388" s="33"/>
      <c r="M388" s="149"/>
      <c r="T388" s="54"/>
      <c r="AT388" s="18" t="s">
        <v>185</v>
      </c>
      <c r="AU388" s="18" t="s">
        <v>83</v>
      </c>
    </row>
    <row r="389" spans="2:65" s="12" customFormat="1" ht="10.199999999999999">
      <c r="B389" s="150"/>
      <c r="D389" s="151" t="s">
        <v>187</v>
      </c>
      <c r="E389" s="152" t="s">
        <v>19</v>
      </c>
      <c r="F389" s="153" t="s">
        <v>661</v>
      </c>
      <c r="H389" s="152" t="s">
        <v>19</v>
      </c>
      <c r="I389" s="154"/>
      <c r="L389" s="150"/>
      <c r="M389" s="155"/>
      <c r="T389" s="156"/>
      <c r="AT389" s="152" t="s">
        <v>187</v>
      </c>
      <c r="AU389" s="152" t="s">
        <v>83</v>
      </c>
      <c r="AV389" s="12" t="s">
        <v>81</v>
      </c>
      <c r="AW389" s="12" t="s">
        <v>34</v>
      </c>
      <c r="AX389" s="12" t="s">
        <v>74</v>
      </c>
      <c r="AY389" s="152" t="s">
        <v>177</v>
      </c>
    </row>
    <row r="390" spans="2:65" s="13" customFormat="1" ht="10.199999999999999">
      <c r="B390" s="157"/>
      <c r="D390" s="151" t="s">
        <v>187</v>
      </c>
      <c r="E390" s="158" t="s">
        <v>19</v>
      </c>
      <c r="F390" s="159" t="s">
        <v>662</v>
      </c>
      <c r="H390" s="160">
        <v>4.7</v>
      </c>
      <c r="I390" s="161"/>
      <c r="L390" s="157"/>
      <c r="M390" s="162"/>
      <c r="T390" s="163"/>
      <c r="AT390" s="158" t="s">
        <v>187</v>
      </c>
      <c r="AU390" s="158" t="s">
        <v>83</v>
      </c>
      <c r="AV390" s="13" t="s">
        <v>83</v>
      </c>
      <c r="AW390" s="13" t="s">
        <v>34</v>
      </c>
      <c r="AX390" s="13" t="s">
        <v>74</v>
      </c>
      <c r="AY390" s="158" t="s">
        <v>177</v>
      </c>
    </row>
    <row r="391" spans="2:65" s="13" customFormat="1" ht="10.199999999999999">
      <c r="B391" s="157"/>
      <c r="D391" s="151" t="s">
        <v>187</v>
      </c>
      <c r="E391" s="158" t="s">
        <v>19</v>
      </c>
      <c r="F391" s="159" t="s">
        <v>663</v>
      </c>
      <c r="H391" s="160">
        <v>5.6</v>
      </c>
      <c r="I391" s="161"/>
      <c r="L391" s="157"/>
      <c r="M391" s="162"/>
      <c r="T391" s="163"/>
      <c r="AT391" s="158" t="s">
        <v>187</v>
      </c>
      <c r="AU391" s="158" t="s">
        <v>83</v>
      </c>
      <c r="AV391" s="13" t="s">
        <v>83</v>
      </c>
      <c r="AW391" s="13" t="s">
        <v>34</v>
      </c>
      <c r="AX391" s="13" t="s">
        <v>74</v>
      </c>
      <c r="AY391" s="158" t="s">
        <v>177</v>
      </c>
    </row>
    <row r="392" spans="2:65" s="13" customFormat="1" ht="10.199999999999999">
      <c r="B392" s="157"/>
      <c r="D392" s="151" t="s">
        <v>187</v>
      </c>
      <c r="E392" s="158" t="s">
        <v>19</v>
      </c>
      <c r="F392" s="159" t="s">
        <v>664</v>
      </c>
      <c r="H392" s="160">
        <v>0.5</v>
      </c>
      <c r="I392" s="161"/>
      <c r="L392" s="157"/>
      <c r="M392" s="162"/>
      <c r="T392" s="163"/>
      <c r="AT392" s="158" t="s">
        <v>187</v>
      </c>
      <c r="AU392" s="158" t="s">
        <v>83</v>
      </c>
      <c r="AV392" s="13" t="s">
        <v>83</v>
      </c>
      <c r="AW392" s="13" t="s">
        <v>34</v>
      </c>
      <c r="AX392" s="13" t="s">
        <v>74</v>
      </c>
      <c r="AY392" s="158" t="s">
        <v>177</v>
      </c>
    </row>
    <row r="393" spans="2:65" s="14" customFormat="1" ht="10.199999999999999">
      <c r="B393" s="164"/>
      <c r="D393" s="151" t="s">
        <v>187</v>
      </c>
      <c r="E393" s="165" t="s">
        <v>19</v>
      </c>
      <c r="F393" s="166" t="s">
        <v>224</v>
      </c>
      <c r="H393" s="167">
        <v>10.8</v>
      </c>
      <c r="I393" s="168"/>
      <c r="L393" s="164"/>
      <c r="M393" s="169"/>
      <c r="T393" s="170"/>
      <c r="AT393" s="165" t="s">
        <v>187</v>
      </c>
      <c r="AU393" s="165" t="s">
        <v>83</v>
      </c>
      <c r="AV393" s="14" t="s">
        <v>183</v>
      </c>
      <c r="AW393" s="14" t="s">
        <v>34</v>
      </c>
      <c r="AX393" s="14" t="s">
        <v>81</v>
      </c>
      <c r="AY393" s="165" t="s">
        <v>177</v>
      </c>
    </row>
    <row r="394" spans="2:65" s="1" customFormat="1" ht="16.5" customHeight="1">
      <c r="B394" s="33"/>
      <c r="C394" s="178" t="s">
        <v>665</v>
      </c>
      <c r="D394" s="178" t="s">
        <v>327</v>
      </c>
      <c r="E394" s="179" t="s">
        <v>666</v>
      </c>
      <c r="F394" s="180" t="s">
        <v>667</v>
      </c>
      <c r="G394" s="181" t="s">
        <v>192</v>
      </c>
      <c r="H394" s="182">
        <v>2.1800000000000002</v>
      </c>
      <c r="I394" s="183"/>
      <c r="J394" s="184">
        <f>ROUND(I394*H394,2)</f>
        <v>0</v>
      </c>
      <c r="K394" s="180" t="s">
        <v>182</v>
      </c>
      <c r="L394" s="185"/>
      <c r="M394" s="186" t="s">
        <v>19</v>
      </c>
      <c r="N394" s="187" t="s">
        <v>45</v>
      </c>
      <c r="P394" s="142">
        <f>O394*H394</f>
        <v>0</v>
      </c>
      <c r="Q394" s="142">
        <v>0.55000000000000004</v>
      </c>
      <c r="R394" s="142">
        <f>Q394*H394</f>
        <v>1.1990000000000003</v>
      </c>
      <c r="S394" s="142">
        <v>0</v>
      </c>
      <c r="T394" s="143">
        <f>S394*H394</f>
        <v>0</v>
      </c>
      <c r="AR394" s="144" t="s">
        <v>406</v>
      </c>
      <c r="AT394" s="144" t="s">
        <v>327</v>
      </c>
      <c r="AU394" s="144" t="s">
        <v>83</v>
      </c>
      <c r="AY394" s="18" t="s">
        <v>177</v>
      </c>
      <c r="BE394" s="145">
        <f>IF(N394="základní",J394,0)</f>
        <v>0</v>
      </c>
      <c r="BF394" s="145">
        <f>IF(N394="snížená",J394,0)</f>
        <v>0</v>
      </c>
      <c r="BG394" s="145">
        <f>IF(N394="zákl. přenesená",J394,0)</f>
        <v>0</v>
      </c>
      <c r="BH394" s="145">
        <f>IF(N394="sníž. přenesená",J394,0)</f>
        <v>0</v>
      </c>
      <c r="BI394" s="145">
        <f>IF(N394="nulová",J394,0)</f>
        <v>0</v>
      </c>
      <c r="BJ394" s="18" t="s">
        <v>81</v>
      </c>
      <c r="BK394" s="145">
        <f>ROUND(I394*H394,2)</f>
        <v>0</v>
      </c>
      <c r="BL394" s="18" t="s">
        <v>276</v>
      </c>
      <c r="BM394" s="144" t="s">
        <v>668</v>
      </c>
    </row>
    <row r="395" spans="2:65" s="1" customFormat="1" ht="38.4">
      <c r="B395" s="33"/>
      <c r="D395" s="151" t="s">
        <v>669</v>
      </c>
      <c r="F395" s="189" t="s">
        <v>670</v>
      </c>
      <c r="I395" s="148"/>
      <c r="L395" s="33"/>
      <c r="M395" s="149"/>
      <c r="T395" s="54"/>
      <c r="AT395" s="18" t="s">
        <v>669</v>
      </c>
      <c r="AU395" s="18" t="s">
        <v>83</v>
      </c>
    </row>
    <row r="396" spans="2:65" s="12" customFormat="1" ht="10.199999999999999">
      <c r="B396" s="150"/>
      <c r="D396" s="151" t="s">
        <v>187</v>
      </c>
      <c r="E396" s="152" t="s">
        <v>19</v>
      </c>
      <c r="F396" s="153" t="s">
        <v>671</v>
      </c>
      <c r="H396" s="152" t="s">
        <v>19</v>
      </c>
      <c r="I396" s="154"/>
      <c r="L396" s="150"/>
      <c r="M396" s="155"/>
      <c r="T396" s="156"/>
      <c r="AT396" s="152" t="s">
        <v>187</v>
      </c>
      <c r="AU396" s="152" t="s">
        <v>83</v>
      </c>
      <c r="AV396" s="12" t="s">
        <v>81</v>
      </c>
      <c r="AW396" s="12" t="s">
        <v>34</v>
      </c>
      <c r="AX396" s="12" t="s">
        <v>74</v>
      </c>
      <c r="AY396" s="152" t="s">
        <v>177</v>
      </c>
    </row>
    <row r="397" spans="2:65" s="13" customFormat="1" ht="10.199999999999999">
      <c r="B397" s="157"/>
      <c r="D397" s="151" t="s">
        <v>187</v>
      </c>
      <c r="E397" s="158" t="s">
        <v>19</v>
      </c>
      <c r="F397" s="159" t="s">
        <v>672</v>
      </c>
      <c r="H397" s="160">
        <v>1.41</v>
      </c>
      <c r="I397" s="161"/>
      <c r="L397" s="157"/>
      <c r="M397" s="162"/>
      <c r="T397" s="163"/>
      <c r="AT397" s="158" t="s">
        <v>187</v>
      </c>
      <c r="AU397" s="158" t="s">
        <v>83</v>
      </c>
      <c r="AV397" s="13" t="s">
        <v>83</v>
      </c>
      <c r="AW397" s="13" t="s">
        <v>34</v>
      </c>
      <c r="AX397" s="13" t="s">
        <v>74</v>
      </c>
      <c r="AY397" s="158" t="s">
        <v>177</v>
      </c>
    </row>
    <row r="398" spans="2:65" s="13" customFormat="1" ht="10.199999999999999">
      <c r="B398" s="157"/>
      <c r="D398" s="151" t="s">
        <v>187</v>
      </c>
      <c r="E398" s="158" t="s">
        <v>19</v>
      </c>
      <c r="F398" s="159" t="s">
        <v>673</v>
      </c>
      <c r="H398" s="160">
        <v>0.45</v>
      </c>
      <c r="I398" s="161"/>
      <c r="L398" s="157"/>
      <c r="M398" s="162"/>
      <c r="T398" s="163"/>
      <c r="AT398" s="158" t="s">
        <v>187</v>
      </c>
      <c r="AU398" s="158" t="s">
        <v>83</v>
      </c>
      <c r="AV398" s="13" t="s">
        <v>83</v>
      </c>
      <c r="AW398" s="13" t="s">
        <v>34</v>
      </c>
      <c r="AX398" s="13" t="s">
        <v>74</v>
      </c>
      <c r="AY398" s="158" t="s">
        <v>177</v>
      </c>
    </row>
    <row r="399" spans="2:65" s="13" customFormat="1" ht="10.199999999999999">
      <c r="B399" s="157"/>
      <c r="D399" s="151" t="s">
        <v>187</v>
      </c>
      <c r="E399" s="158" t="s">
        <v>19</v>
      </c>
      <c r="F399" s="159" t="s">
        <v>674</v>
      </c>
      <c r="H399" s="160">
        <v>0.32</v>
      </c>
      <c r="I399" s="161"/>
      <c r="L399" s="157"/>
      <c r="M399" s="162"/>
      <c r="T399" s="163"/>
      <c r="AT399" s="158" t="s">
        <v>187</v>
      </c>
      <c r="AU399" s="158" t="s">
        <v>83</v>
      </c>
      <c r="AV399" s="13" t="s">
        <v>83</v>
      </c>
      <c r="AW399" s="13" t="s">
        <v>34</v>
      </c>
      <c r="AX399" s="13" t="s">
        <v>74</v>
      </c>
      <c r="AY399" s="158" t="s">
        <v>177</v>
      </c>
    </row>
    <row r="400" spans="2:65" s="14" customFormat="1" ht="10.199999999999999">
      <c r="B400" s="164"/>
      <c r="D400" s="151" t="s">
        <v>187</v>
      </c>
      <c r="E400" s="165" t="s">
        <v>19</v>
      </c>
      <c r="F400" s="166" t="s">
        <v>224</v>
      </c>
      <c r="H400" s="167">
        <v>2.1799999999999997</v>
      </c>
      <c r="I400" s="168"/>
      <c r="L400" s="164"/>
      <c r="M400" s="169"/>
      <c r="T400" s="170"/>
      <c r="AT400" s="165" t="s">
        <v>187</v>
      </c>
      <c r="AU400" s="165" t="s">
        <v>83</v>
      </c>
      <c r="AV400" s="14" t="s">
        <v>183</v>
      </c>
      <c r="AW400" s="14" t="s">
        <v>34</v>
      </c>
      <c r="AX400" s="14" t="s">
        <v>81</v>
      </c>
      <c r="AY400" s="165" t="s">
        <v>177</v>
      </c>
    </row>
    <row r="401" spans="2:65" s="1" customFormat="1" ht="21.75" customHeight="1">
      <c r="B401" s="33"/>
      <c r="C401" s="133" t="s">
        <v>675</v>
      </c>
      <c r="D401" s="133" t="s">
        <v>179</v>
      </c>
      <c r="E401" s="134" t="s">
        <v>676</v>
      </c>
      <c r="F401" s="135" t="s">
        <v>677</v>
      </c>
      <c r="G401" s="136" t="s">
        <v>119</v>
      </c>
      <c r="H401" s="137">
        <v>143</v>
      </c>
      <c r="I401" s="138"/>
      <c r="J401" s="139">
        <f>ROUND(I401*H401,2)</f>
        <v>0</v>
      </c>
      <c r="K401" s="135" t="s">
        <v>182</v>
      </c>
      <c r="L401" s="33"/>
      <c r="M401" s="140" t="s">
        <v>19</v>
      </c>
      <c r="N401" s="141" t="s">
        <v>45</v>
      </c>
      <c r="P401" s="142">
        <f>O401*H401</f>
        <v>0</v>
      </c>
      <c r="Q401" s="142">
        <v>0</v>
      </c>
      <c r="R401" s="142">
        <f>Q401*H401</f>
        <v>0</v>
      </c>
      <c r="S401" s="142">
        <v>0</v>
      </c>
      <c r="T401" s="143">
        <f>S401*H401</f>
        <v>0</v>
      </c>
      <c r="AR401" s="144" t="s">
        <v>276</v>
      </c>
      <c r="AT401" s="144" t="s">
        <v>179</v>
      </c>
      <c r="AU401" s="144" t="s">
        <v>83</v>
      </c>
      <c r="AY401" s="18" t="s">
        <v>177</v>
      </c>
      <c r="BE401" s="145">
        <f>IF(N401="základní",J401,0)</f>
        <v>0</v>
      </c>
      <c r="BF401" s="145">
        <f>IF(N401="snížená",J401,0)</f>
        <v>0</v>
      </c>
      <c r="BG401" s="145">
        <f>IF(N401="zákl. přenesená",J401,0)</f>
        <v>0</v>
      </c>
      <c r="BH401" s="145">
        <f>IF(N401="sníž. přenesená",J401,0)</f>
        <v>0</v>
      </c>
      <c r="BI401" s="145">
        <f>IF(N401="nulová",J401,0)</f>
        <v>0</v>
      </c>
      <c r="BJ401" s="18" t="s">
        <v>81</v>
      </c>
      <c r="BK401" s="145">
        <f>ROUND(I401*H401,2)</f>
        <v>0</v>
      </c>
      <c r="BL401" s="18" t="s">
        <v>276</v>
      </c>
      <c r="BM401" s="144" t="s">
        <v>678</v>
      </c>
    </row>
    <row r="402" spans="2:65" s="1" customFormat="1" ht="10.199999999999999">
      <c r="B402" s="33"/>
      <c r="D402" s="146" t="s">
        <v>185</v>
      </c>
      <c r="F402" s="147" t="s">
        <v>679</v>
      </c>
      <c r="I402" s="148"/>
      <c r="L402" s="33"/>
      <c r="M402" s="149"/>
      <c r="T402" s="54"/>
      <c r="AT402" s="18" t="s">
        <v>185</v>
      </c>
      <c r="AU402" s="18" t="s">
        <v>83</v>
      </c>
    </row>
    <row r="403" spans="2:65" s="13" customFormat="1" ht="10.199999999999999">
      <c r="B403" s="157"/>
      <c r="D403" s="151" t="s">
        <v>187</v>
      </c>
      <c r="E403" s="158" t="s">
        <v>19</v>
      </c>
      <c r="F403" s="159" t="s">
        <v>680</v>
      </c>
      <c r="H403" s="160">
        <v>143</v>
      </c>
      <c r="I403" s="161"/>
      <c r="L403" s="157"/>
      <c r="M403" s="162"/>
      <c r="T403" s="163"/>
      <c r="AT403" s="158" t="s">
        <v>187</v>
      </c>
      <c r="AU403" s="158" t="s">
        <v>83</v>
      </c>
      <c r="AV403" s="13" t="s">
        <v>83</v>
      </c>
      <c r="AW403" s="13" t="s">
        <v>34</v>
      </c>
      <c r="AX403" s="13" t="s">
        <v>81</v>
      </c>
      <c r="AY403" s="158" t="s">
        <v>177</v>
      </c>
    </row>
    <row r="404" spans="2:65" s="1" customFormat="1" ht="16.5" customHeight="1">
      <c r="B404" s="33"/>
      <c r="C404" s="178" t="s">
        <v>681</v>
      </c>
      <c r="D404" s="178" t="s">
        <v>327</v>
      </c>
      <c r="E404" s="179" t="s">
        <v>682</v>
      </c>
      <c r="F404" s="180" t="s">
        <v>683</v>
      </c>
      <c r="G404" s="181" t="s">
        <v>192</v>
      </c>
      <c r="H404" s="182">
        <v>3.4319999999999999</v>
      </c>
      <c r="I404" s="183"/>
      <c r="J404" s="184">
        <f>ROUND(I404*H404,2)</f>
        <v>0</v>
      </c>
      <c r="K404" s="180" t="s">
        <v>182</v>
      </c>
      <c r="L404" s="185"/>
      <c r="M404" s="186" t="s">
        <v>19</v>
      </c>
      <c r="N404" s="187" t="s">
        <v>45</v>
      </c>
      <c r="P404" s="142">
        <f>O404*H404</f>
        <v>0</v>
      </c>
      <c r="Q404" s="142">
        <v>0.55000000000000004</v>
      </c>
      <c r="R404" s="142">
        <f>Q404*H404</f>
        <v>1.8876000000000002</v>
      </c>
      <c r="S404" s="142">
        <v>0</v>
      </c>
      <c r="T404" s="143">
        <f>S404*H404</f>
        <v>0</v>
      </c>
      <c r="AR404" s="144" t="s">
        <v>406</v>
      </c>
      <c r="AT404" s="144" t="s">
        <v>327</v>
      </c>
      <c r="AU404" s="144" t="s">
        <v>83</v>
      </c>
      <c r="AY404" s="18" t="s">
        <v>177</v>
      </c>
      <c r="BE404" s="145">
        <f>IF(N404="základní",J404,0)</f>
        <v>0</v>
      </c>
      <c r="BF404" s="145">
        <f>IF(N404="snížená",J404,0)</f>
        <v>0</v>
      </c>
      <c r="BG404" s="145">
        <f>IF(N404="zákl. přenesená",J404,0)</f>
        <v>0</v>
      </c>
      <c r="BH404" s="145">
        <f>IF(N404="sníž. přenesená",J404,0)</f>
        <v>0</v>
      </c>
      <c r="BI404" s="145">
        <f>IF(N404="nulová",J404,0)</f>
        <v>0</v>
      </c>
      <c r="BJ404" s="18" t="s">
        <v>81</v>
      </c>
      <c r="BK404" s="145">
        <f>ROUND(I404*H404,2)</f>
        <v>0</v>
      </c>
      <c r="BL404" s="18" t="s">
        <v>276</v>
      </c>
      <c r="BM404" s="144" t="s">
        <v>684</v>
      </c>
    </row>
    <row r="405" spans="2:65" s="1" customFormat="1" ht="38.4">
      <c r="B405" s="33"/>
      <c r="D405" s="151" t="s">
        <v>669</v>
      </c>
      <c r="F405" s="189" t="s">
        <v>670</v>
      </c>
      <c r="I405" s="148"/>
      <c r="L405" s="33"/>
      <c r="M405" s="149"/>
      <c r="T405" s="54"/>
      <c r="AT405" s="18" t="s">
        <v>669</v>
      </c>
      <c r="AU405" s="18" t="s">
        <v>83</v>
      </c>
    </row>
    <row r="406" spans="2:65" s="13" customFormat="1" ht="10.199999999999999">
      <c r="B406" s="157"/>
      <c r="D406" s="151" t="s">
        <v>187</v>
      </c>
      <c r="E406" s="158" t="s">
        <v>19</v>
      </c>
      <c r="F406" s="159" t="s">
        <v>685</v>
      </c>
      <c r="H406" s="160">
        <v>3.4319999999999999</v>
      </c>
      <c r="I406" s="161"/>
      <c r="L406" s="157"/>
      <c r="M406" s="162"/>
      <c r="T406" s="163"/>
      <c r="AT406" s="158" t="s">
        <v>187</v>
      </c>
      <c r="AU406" s="158" t="s">
        <v>83</v>
      </c>
      <c r="AV406" s="13" t="s">
        <v>83</v>
      </c>
      <c r="AW406" s="13" t="s">
        <v>34</v>
      </c>
      <c r="AX406" s="13" t="s">
        <v>81</v>
      </c>
      <c r="AY406" s="158" t="s">
        <v>177</v>
      </c>
    </row>
    <row r="407" spans="2:65" s="1" customFormat="1" ht="21.75" customHeight="1">
      <c r="B407" s="33"/>
      <c r="C407" s="133" t="s">
        <v>686</v>
      </c>
      <c r="D407" s="133" t="s">
        <v>179</v>
      </c>
      <c r="E407" s="134" t="s">
        <v>687</v>
      </c>
      <c r="F407" s="135" t="s">
        <v>688</v>
      </c>
      <c r="G407" s="136" t="s">
        <v>119</v>
      </c>
      <c r="H407" s="137">
        <v>143</v>
      </c>
      <c r="I407" s="138"/>
      <c r="J407" s="139">
        <f>ROUND(I407*H407,2)</f>
        <v>0</v>
      </c>
      <c r="K407" s="135" t="s">
        <v>182</v>
      </c>
      <c r="L407" s="33"/>
      <c r="M407" s="140" t="s">
        <v>19</v>
      </c>
      <c r="N407" s="141" t="s">
        <v>45</v>
      </c>
      <c r="P407" s="142">
        <f>O407*H407</f>
        <v>0</v>
      </c>
      <c r="Q407" s="142">
        <v>0</v>
      </c>
      <c r="R407" s="142">
        <f>Q407*H407</f>
        <v>0</v>
      </c>
      <c r="S407" s="142">
        <v>0</v>
      </c>
      <c r="T407" s="143">
        <f>S407*H407</f>
        <v>0</v>
      </c>
      <c r="AR407" s="144" t="s">
        <v>276</v>
      </c>
      <c r="AT407" s="144" t="s">
        <v>179</v>
      </c>
      <c r="AU407" s="144" t="s">
        <v>83</v>
      </c>
      <c r="AY407" s="18" t="s">
        <v>177</v>
      </c>
      <c r="BE407" s="145">
        <f>IF(N407="základní",J407,0)</f>
        <v>0</v>
      </c>
      <c r="BF407" s="145">
        <f>IF(N407="snížená",J407,0)</f>
        <v>0</v>
      </c>
      <c r="BG407" s="145">
        <f>IF(N407="zákl. přenesená",J407,0)</f>
        <v>0</v>
      </c>
      <c r="BH407" s="145">
        <f>IF(N407="sníž. přenesená",J407,0)</f>
        <v>0</v>
      </c>
      <c r="BI407" s="145">
        <f>IF(N407="nulová",J407,0)</f>
        <v>0</v>
      </c>
      <c r="BJ407" s="18" t="s">
        <v>81</v>
      </c>
      <c r="BK407" s="145">
        <f>ROUND(I407*H407,2)</f>
        <v>0</v>
      </c>
      <c r="BL407" s="18" t="s">
        <v>276</v>
      </c>
      <c r="BM407" s="144" t="s">
        <v>689</v>
      </c>
    </row>
    <row r="408" spans="2:65" s="1" customFormat="1" ht="10.199999999999999">
      <c r="B408" s="33"/>
      <c r="D408" s="146" t="s">
        <v>185</v>
      </c>
      <c r="F408" s="147" t="s">
        <v>690</v>
      </c>
      <c r="I408" s="148"/>
      <c r="L408" s="33"/>
      <c r="M408" s="149"/>
      <c r="T408" s="54"/>
      <c r="AT408" s="18" t="s">
        <v>185</v>
      </c>
      <c r="AU408" s="18" t="s">
        <v>83</v>
      </c>
    </row>
    <row r="409" spans="2:65" s="13" customFormat="1" ht="10.199999999999999">
      <c r="B409" s="157"/>
      <c r="D409" s="151" t="s">
        <v>187</v>
      </c>
      <c r="E409" s="158" t="s">
        <v>19</v>
      </c>
      <c r="F409" s="159" t="s">
        <v>680</v>
      </c>
      <c r="H409" s="160">
        <v>143</v>
      </c>
      <c r="I409" s="161"/>
      <c r="L409" s="157"/>
      <c r="M409" s="162"/>
      <c r="T409" s="163"/>
      <c r="AT409" s="158" t="s">
        <v>187</v>
      </c>
      <c r="AU409" s="158" t="s">
        <v>83</v>
      </c>
      <c r="AV409" s="13" t="s">
        <v>83</v>
      </c>
      <c r="AW409" s="13" t="s">
        <v>34</v>
      </c>
      <c r="AX409" s="13" t="s">
        <v>81</v>
      </c>
      <c r="AY409" s="158" t="s">
        <v>177</v>
      </c>
    </row>
    <row r="410" spans="2:65" s="1" customFormat="1" ht="16.5" customHeight="1">
      <c r="B410" s="33"/>
      <c r="C410" s="133" t="s">
        <v>691</v>
      </c>
      <c r="D410" s="133" t="s">
        <v>179</v>
      </c>
      <c r="E410" s="134" t="s">
        <v>692</v>
      </c>
      <c r="F410" s="135" t="s">
        <v>693</v>
      </c>
      <c r="G410" s="136" t="s">
        <v>347</v>
      </c>
      <c r="H410" s="137">
        <v>146.38</v>
      </c>
      <c r="I410" s="138"/>
      <c r="J410" s="139">
        <f>ROUND(I410*H410,2)</f>
        <v>0</v>
      </c>
      <c r="K410" s="135" t="s">
        <v>182</v>
      </c>
      <c r="L410" s="33"/>
      <c r="M410" s="140" t="s">
        <v>19</v>
      </c>
      <c r="N410" s="141" t="s">
        <v>45</v>
      </c>
      <c r="P410" s="142">
        <f>O410*H410</f>
        <v>0</v>
      </c>
      <c r="Q410" s="142">
        <v>2.0000000000000002E-5</v>
      </c>
      <c r="R410" s="142">
        <f>Q410*H410</f>
        <v>2.9276000000000003E-3</v>
      </c>
      <c r="S410" s="142">
        <v>0</v>
      </c>
      <c r="T410" s="143">
        <f>S410*H410</f>
        <v>0</v>
      </c>
      <c r="AR410" s="144" t="s">
        <v>276</v>
      </c>
      <c r="AT410" s="144" t="s">
        <v>179</v>
      </c>
      <c r="AU410" s="144" t="s">
        <v>83</v>
      </c>
      <c r="AY410" s="18" t="s">
        <v>177</v>
      </c>
      <c r="BE410" s="145">
        <f>IF(N410="základní",J410,0)</f>
        <v>0</v>
      </c>
      <c r="BF410" s="145">
        <f>IF(N410="snížená",J410,0)</f>
        <v>0</v>
      </c>
      <c r="BG410" s="145">
        <f>IF(N410="zákl. přenesená",J410,0)</f>
        <v>0</v>
      </c>
      <c r="BH410" s="145">
        <f>IF(N410="sníž. přenesená",J410,0)</f>
        <v>0</v>
      </c>
      <c r="BI410" s="145">
        <f>IF(N410="nulová",J410,0)</f>
        <v>0</v>
      </c>
      <c r="BJ410" s="18" t="s">
        <v>81</v>
      </c>
      <c r="BK410" s="145">
        <f>ROUND(I410*H410,2)</f>
        <v>0</v>
      </c>
      <c r="BL410" s="18" t="s">
        <v>276</v>
      </c>
      <c r="BM410" s="144" t="s">
        <v>694</v>
      </c>
    </row>
    <row r="411" spans="2:65" s="1" customFormat="1" ht="10.199999999999999">
      <c r="B411" s="33"/>
      <c r="D411" s="146" t="s">
        <v>185</v>
      </c>
      <c r="F411" s="147" t="s">
        <v>695</v>
      </c>
      <c r="I411" s="148"/>
      <c r="L411" s="33"/>
      <c r="M411" s="149"/>
      <c r="T411" s="54"/>
      <c r="AT411" s="18" t="s">
        <v>185</v>
      </c>
      <c r="AU411" s="18" t="s">
        <v>83</v>
      </c>
    </row>
    <row r="412" spans="2:65" s="13" customFormat="1" ht="10.199999999999999">
      <c r="B412" s="157"/>
      <c r="D412" s="151" t="s">
        <v>187</v>
      </c>
      <c r="E412" s="158" t="s">
        <v>19</v>
      </c>
      <c r="F412" s="159" t="s">
        <v>696</v>
      </c>
      <c r="H412" s="160">
        <v>146.38</v>
      </c>
      <c r="I412" s="161"/>
      <c r="L412" s="157"/>
      <c r="M412" s="162"/>
      <c r="T412" s="163"/>
      <c r="AT412" s="158" t="s">
        <v>187</v>
      </c>
      <c r="AU412" s="158" t="s">
        <v>83</v>
      </c>
      <c r="AV412" s="13" t="s">
        <v>83</v>
      </c>
      <c r="AW412" s="13" t="s">
        <v>34</v>
      </c>
      <c r="AX412" s="13" t="s">
        <v>81</v>
      </c>
      <c r="AY412" s="158" t="s">
        <v>177</v>
      </c>
    </row>
    <row r="413" spans="2:65" s="1" customFormat="1" ht="16.5" customHeight="1">
      <c r="B413" s="33"/>
      <c r="C413" s="178" t="s">
        <v>697</v>
      </c>
      <c r="D413" s="178" t="s">
        <v>327</v>
      </c>
      <c r="E413" s="179" t="s">
        <v>698</v>
      </c>
      <c r="F413" s="180" t="s">
        <v>699</v>
      </c>
      <c r="G413" s="181" t="s">
        <v>192</v>
      </c>
      <c r="H413" s="182">
        <v>12.029</v>
      </c>
      <c r="I413" s="183"/>
      <c r="J413" s="184">
        <f>ROUND(I413*H413,2)</f>
        <v>0</v>
      </c>
      <c r="K413" s="180" t="s">
        <v>182</v>
      </c>
      <c r="L413" s="185"/>
      <c r="M413" s="186" t="s">
        <v>19</v>
      </c>
      <c r="N413" s="187" t="s">
        <v>45</v>
      </c>
      <c r="P413" s="142">
        <f>O413*H413</f>
        <v>0</v>
      </c>
      <c r="Q413" s="142">
        <v>0.55000000000000004</v>
      </c>
      <c r="R413" s="142">
        <f>Q413*H413</f>
        <v>6.6159500000000007</v>
      </c>
      <c r="S413" s="142">
        <v>0</v>
      </c>
      <c r="T413" s="143">
        <f>S413*H413</f>
        <v>0</v>
      </c>
      <c r="AR413" s="144" t="s">
        <v>406</v>
      </c>
      <c r="AT413" s="144" t="s">
        <v>327</v>
      </c>
      <c r="AU413" s="144" t="s">
        <v>83</v>
      </c>
      <c r="AY413" s="18" t="s">
        <v>177</v>
      </c>
      <c r="BE413" s="145">
        <f>IF(N413="základní",J413,0)</f>
        <v>0</v>
      </c>
      <c r="BF413" s="145">
        <f>IF(N413="snížená",J413,0)</f>
        <v>0</v>
      </c>
      <c r="BG413" s="145">
        <f>IF(N413="zákl. přenesená",J413,0)</f>
        <v>0</v>
      </c>
      <c r="BH413" s="145">
        <f>IF(N413="sníž. přenesená",J413,0)</f>
        <v>0</v>
      </c>
      <c r="BI413" s="145">
        <f>IF(N413="nulová",J413,0)</f>
        <v>0</v>
      </c>
      <c r="BJ413" s="18" t="s">
        <v>81</v>
      </c>
      <c r="BK413" s="145">
        <f>ROUND(I413*H413,2)</f>
        <v>0</v>
      </c>
      <c r="BL413" s="18" t="s">
        <v>276</v>
      </c>
      <c r="BM413" s="144" t="s">
        <v>700</v>
      </c>
    </row>
    <row r="414" spans="2:65" s="1" customFormat="1" ht="38.4">
      <c r="B414" s="33"/>
      <c r="D414" s="151" t="s">
        <v>669</v>
      </c>
      <c r="F414" s="189" t="s">
        <v>670</v>
      </c>
      <c r="I414" s="148"/>
      <c r="L414" s="33"/>
      <c r="M414" s="149"/>
      <c r="T414" s="54"/>
      <c r="AT414" s="18" t="s">
        <v>669</v>
      </c>
      <c r="AU414" s="18" t="s">
        <v>83</v>
      </c>
    </row>
    <row r="415" spans="2:65" s="13" customFormat="1" ht="10.199999999999999">
      <c r="B415" s="157"/>
      <c r="D415" s="151" t="s">
        <v>187</v>
      </c>
      <c r="E415" s="158" t="s">
        <v>19</v>
      </c>
      <c r="F415" s="159" t="s">
        <v>701</v>
      </c>
      <c r="H415" s="160">
        <v>11.678000000000001</v>
      </c>
      <c r="I415" s="161"/>
      <c r="L415" s="157"/>
      <c r="M415" s="162"/>
      <c r="T415" s="163"/>
      <c r="AT415" s="158" t="s">
        <v>187</v>
      </c>
      <c r="AU415" s="158" t="s">
        <v>83</v>
      </c>
      <c r="AV415" s="13" t="s">
        <v>83</v>
      </c>
      <c r="AW415" s="13" t="s">
        <v>34</v>
      </c>
      <c r="AX415" s="13" t="s">
        <v>74</v>
      </c>
      <c r="AY415" s="158" t="s">
        <v>177</v>
      </c>
    </row>
    <row r="416" spans="2:65" s="13" customFormat="1" ht="10.199999999999999">
      <c r="B416" s="157"/>
      <c r="D416" s="151" t="s">
        <v>187</v>
      </c>
      <c r="E416" s="158" t="s">
        <v>19</v>
      </c>
      <c r="F416" s="159" t="s">
        <v>702</v>
      </c>
      <c r="H416" s="160">
        <v>0.35099999999999998</v>
      </c>
      <c r="I416" s="161"/>
      <c r="L416" s="157"/>
      <c r="M416" s="162"/>
      <c r="T416" s="163"/>
      <c r="AT416" s="158" t="s">
        <v>187</v>
      </c>
      <c r="AU416" s="158" t="s">
        <v>83</v>
      </c>
      <c r="AV416" s="13" t="s">
        <v>83</v>
      </c>
      <c r="AW416" s="13" t="s">
        <v>34</v>
      </c>
      <c r="AX416" s="13" t="s">
        <v>74</v>
      </c>
      <c r="AY416" s="158" t="s">
        <v>177</v>
      </c>
    </row>
    <row r="417" spans="2:65" s="14" customFormat="1" ht="10.199999999999999">
      <c r="B417" s="164"/>
      <c r="D417" s="151" t="s">
        <v>187</v>
      </c>
      <c r="E417" s="165" t="s">
        <v>19</v>
      </c>
      <c r="F417" s="166" t="s">
        <v>224</v>
      </c>
      <c r="H417" s="167">
        <v>12.029</v>
      </c>
      <c r="I417" s="168"/>
      <c r="L417" s="164"/>
      <c r="M417" s="169"/>
      <c r="T417" s="170"/>
      <c r="AT417" s="165" t="s">
        <v>187</v>
      </c>
      <c r="AU417" s="165" t="s">
        <v>83</v>
      </c>
      <c r="AV417" s="14" t="s">
        <v>183</v>
      </c>
      <c r="AW417" s="14" t="s">
        <v>34</v>
      </c>
      <c r="AX417" s="14" t="s">
        <v>81</v>
      </c>
      <c r="AY417" s="165" t="s">
        <v>177</v>
      </c>
    </row>
    <row r="418" spans="2:65" s="1" customFormat="1" ht="24.15" customHeight="1">
      <c r="B418" s="33"/>
      <c r="C418" s="133" t="s">
        <v>703</v>
      </c>
      <c r="D418" s="133" t="s">
        <v>179</v>
      </c>
      <c r="E418" s="134" t="s">
        <v>704</v>
      </c>
      <c r="F418" s="135" t="s">
        <v>705</v>
      </c>
      <c r="G418" s="136" t="s">
        <v>192</v>
      </c>
      <c r="H418" s="137">
        <v>17.640999999999998</v>
      </c>
      <c r="I418" s="138"/>
      <c r="J418" s="139">
        <f>ROUND(I418*H418,2)</f>
        <v>0</v>
      </c>
      <c r="K418" s="135" t="s">
        <v>182</v>
      </c>
      <c r="L418" s="33"/>
      <c r="M418" s="140" t="s">
        <v>19</v>
      </c>
      <c r="N418" s="141" t="s">
        <v>45</v>
      </c>
      <c r="P418" s="142">
        <f>O418*H418</f>
        <v>0</v>
      </c>
      <c r="Q418" s="142">
        <v>2.3300000000000001E-2</v>
      </c>
      <c r="R418" s="142">
        <f>Q418*H418</f>
        <v>0.41103529999999999</v>
      </c>
      <c r="S418" s="142">
        <v>0</v>
      </c>
      <c r="T418" s="143">
        <f>S418*H418</f>
        <v>0</v>
      </c>
      <c r="AR418" s="144" t="s">
        <v>276</v>
      </c>
      <c r="AT418" s="144" t="s">
        <v>179</v>
      </c>
      <c r="AU418" s="144" t="s">
        <v>83</v>
      </c>
      <c r="AY418" s="18" t="s">
        <v>177</v>
      </c>
      <c r="BE418" s="145">
        <f>IF(N418="základní",J418,0)</f>
        <v>0</v>
      </c>
      <c r="BF418" s="145">
        <f>IF(N418="snížená",J418,0)</f>
        <v>0</v>
      </c>
      <c r="BG418" s="145">
        <f>IF(N418="zákl. přenesená",J418,0)</f>
        <v>0</v>
      </c>
      <c r="BH418" s="145">
        <f>IF(N418="sníž. přenesená",J418,0)</f>
        <v>0</v>
      </c>
      <c r="BI418" s="145">
        <f>IF(N418="nulová",J418,0)</f>
        <v>0</v>
      </c>
      <c r="BJ418" s="18" t="s">
        <v>81</v>
      </c>
      <c r="BK418" s="145">
        <f>ROUND(I418*H418,2)</f>
        <v>0</v>
      </c>
      <c r="BL418" s="18" t="s">
        <v>276</v>
      </c>
      <c r="BM418" s="144" t="s">
        <v>706</v>
      </c>
    </row>
    <row r="419" spans="2:65" s="1" customFormat="1" ht="10.199999999999999">
      <c r="B419" s="33"/>
      <c r="D419" s="146" t="s">
        <v>185</v>
      </c>
      <c r="F419" s="147" t="s">
        <v>707</v>
      </c>
      <c r="I419" s="148"/>
      <c r="L419" s="33"/>
      <c r="M419" s="149"/>
      <c r="T419" s="54"/>
      <c r="AT419" s="18" t="s">
        <v>185</v>
      </c>
      <c r="AU419" s="18" t="s">
        <v>83</v>
      </c>
    </row>
    <row r="420" spans="2:65" s="13" customFormat="1" ht="10.199999999999999">
      <c r="B420" s="157"/>
      <c r="D420" s="151" t="s">
        <v>187</v>
      </c>
      <c r="E420" s="158" t="s">
        <v>19</v>
      </c>
      <c r="F420" s="159" t="s">
        <v>708</v>
      </c>
      <c r="H420" s="160">
        <v>2.1800000000000002</v>
      </c>
      <c r="I420" s="161"/>
      <c r="L420" s="157"/>
      <c r="M420" s="162"/>
      <c r="T420" s="163"/>
      <c r="AT420" s="158" t="s">
        <v>187</v>
      </c>
      <c r="AU420" s="158" t="s">
        <v>83</v>
      </c>
      <c r="AV420" s="13" t="s">
        <v>83</v>
      </c>
      <c r="AW420" s="13" t="s">
        <v>34</v>
      </c>
      <c r="AX420" s="13" t="s">
        <v>74</v>
      </c>
      <c r="AY420" s="158" t="s">
        <v>177</v>
      </c>
    </row>
    <row r="421" spans="2:65" s="13" customFormat="1" ht="10.199999999999999">
      <c r="B421" s="157"/>
      <c r="D421" s="151" t="s">
        <v>187</v>
      </c>
      <c r="E421" s="158" t="s">
        <v>19</v>
      </c>
      <c r="F421" s="159" t="s">
        <v>709</v>
      </c>
      <c r="H421" s="160">
        <v>3.4319999999999999</v>
      </c>
      <c r="I421" s="161"/>
      <c r="L421" s="157"/>
      <c r="M421" s="162"/>
      <c r="T421" s="163"/>
      <c r="AT421" s="158" t="s">
        <v>187</v>
      </c>
      <c r="AU421" s="158" t="s">
        <v>83</v>
      </c>
      <c r="AV421" s="13" t="s">
        <v>83</v>
      </c>
      <c r="AW421" s="13" t="s">
        <v>34</v>
      </c>
      <c r="AX421" s="13" t="s">
        <v>74</v>
      </c>
      <c r="AY421" s="158" t="s">
        <v>177</v>
      </c>
    </row>
    <row r="422" spans="2:65" s="13" customFormat="1" ht="10.199999999999999">
      <c r="B422" s="157"/>
      <c r="D422" s="151" t="s">
        <v>187</v>
      </c>
      <c r="E422" s="158" t="s">
        <v>19</v>
      </c>
      <c r="F422" s="159" t="s">
        <v>710</v>
      </c>
      <c r="H422" s="160">
        <v>12.029</v>
      </c>
      <c r="I422" s="161"/>
      <c r="L422" s="157"/>
      <c r="M422" s="162"/>
      <c r="T422" s="163"/>
      <c r="AT422" s="158" t="s">
        <v>187</v>
      </c>
      <c r="AU422" s="158" t="s">
        <v>83</v>
      </c>
      <c r="AV422" s="13" t="s">
        <v>83</v>
      </c>
      <c r="AW422" s="13" t="s">
        <v>34</v>
      </c>
      <c r="AX422" s="13" t="s">
        <v>74</v>
      </c>
      <c r="AY422" s="158" t="s">
        <v>177</v>
      </c>
    </row>
    <row r="423" spans="2:65" s="14" customFormat="1" ht="10.199999999999999">
      <c r="B423" s="164"/>
      <c r="D423" s="151" t="s">
        <v>187</v>
      </c>
      <c r="E423" s="165" t="s">
        <v>19</v>
      </c>
      <c r="F423" s="166" t="s">
        <v>224</v>
      </c>
      <c r="H423" s="167">
        <v>17.640999999999998</v>
      </c>
      <c r="I423" s="168"/>
      <c r="L423" s="164"/>
      <c r="M423" s="169"/>
      <c r="T423" s="170"/>
      <c r="AT423" s="165" t="s">
        <v>187</v>
      </c>
      <c r="AU423" s="165" t="s">
        <v>83</v>
      </c>
      <c r="AV423" s="14" t="s">
        <v>183</v>
      </c>
      <c r="AW423" s="14" t="s">
        <v>34</v>
      </c>
      <c r="AX423" s="14" t="s">
        <v>81</v>
      </c>
      <c r="AY423" s="165" t="s">
        <v>177</v>
      </c>
    </row>
    <row r="424" spans="2:65" s="1" customFormat="1" ht="24.15" customHeight="1">
      <c r="B424" s="33"/>
      <c r="C424" s="133" t="s">
        <v>711</v>
      </c>
      <c r="D424" s="133" t="s">
        <v>179</v>
      </c>
      <c r="E424" s="134" t="s">
        <v>712</v>
      </c>
      <c r="F424" s="135" t="s">
        <v>713</v>
      </c>
      <c r="G424" s="136" t="s">
        <v>119</v>
      </c>
      <c r="H424" s="137">
        <v>136</v>
      </c>
      <c r="I424" s="138"/>
      <c r="J424" s="139">
        <f>ROUND(I424*H424,2)</f>
        <v>0</v>
      </c>
      <c r="K424" s="135" t="s">
        <v>182</v>
      </c>
      <c r="L424" s="33"/>
      <c r="M424" s="140" t="s">
        <v>19</v>
      </c>
      <c r="N424" s="141" t="s">
        <v>45</v>
      </c>
      <c r="P424" s="142">
        <f>O424*H424</f>
        <v>0</v>
      </c>
      <c r="Q424" s="142">
        <v>7.9600000000000001E-3</v>
      </c>
      <c r="R424" s="142">
        <f>Q424*H424</f>
        <v>1.08256</v>
      </c>
      <c r="S424" s="142">
        <v>0</v>
      </c>
      <c r="T424" s="143">
        <f>S424*H424</f>
        <v>0</v>
      </c>
      <c r="AR424" s="144" t="s">
        <v>276</v>
      </c>
      <c r="AT424" s="144" t="s">
        <v>179</v>
      </c>
      <c r="AU424" s="144" t="s">
        <v>83</v>
      </c>
      <c r="AY424" s="18" t="s">
        <v>177</v>
      </c>
      <c r="BE424" s="145">
        <f>IF(N424="základní",J424,0)</f>
        <v>0</v>
      </c>
      <c r="BF424" s="145">
        <f>IF(N424="snížená",J424,0)</f>
        <v>0</v>
      </c>
      <c r="BG424" s="145">
        <f>IF(N424="zákl. přenesená",J424,0)</f>
        <v>0</v>
      </c>
      <c r="BH424" s="145">
        <f>IF(N424="sníž. přenesená",J424,0)</f>
        <v>0</v>
      </c>
      <c r="BI424" s="145">
        <f>IF(N424="nulová",J424,0)</f>
        <v>0</v>
      </c>
      <c r="BJ424" s="18" t="s">
        <v>81</v>
      </c>
      <c r="BK424" s="145">
        <f>ROUND(I424*H424,2)</f>
        <v>0</v>
      </c>
      <c r="BL424" s="18" t="s">
        <v>276</v>
      </c>
      <c r="BM424" s="144" t="s">
        <v>714</v>
      </c>
    </row>
    <row r="425" spans="2:65" s="1" customFormat="1" ht="10.199999999999999">
      <c r="B425" s="33"/>
      <c r="D425" s="146" t="s">
        <v>185</v>
      </c>
      <c r="F425" s="147" t="s">
        <v>715</v>
      </c>
      <c r="I425" s="148"/>
      <c r="L425" s="33"/>
      <c r="M425" s="149"/>
      <c r="T425" s="54"/>
      <c r="AT425" s="18" t="s">
        <v>185</v>
      </c>
      <c r="AU425" s="18" t="s">
        <v>83</v>
      </c>
    </row>
    <row r="426" spans="2:65" s="13" customFormat="1" ht="10.199999999999999">
      <c r="B426" s="157"/>
      <c r="D426" s="151" t="s">
        <v>187</v>
      </c>
      <c r="E426" s="158" t="s">
        <v>19</v>
      </c>
      <c r="F426" s="159" t="s">
        <v>511</v>
      </c>
      <c r="H426" s="160">
        <v>136</v>
      </c>
      <c r="I426" s="161"/>
      <c r="L426" s="157"/>
      <c r="M426" s="162"/>
      <c r="T426" s="163"/>
      <c r="AT426" s="158" t="s">
        <v>187</v>
      </c>
      <c r="AU426" s="158" t="s">
        <v>83</v>
      </c>
      <c r="AV426" s="13" t="s">
        <v>83</v>
      </c>
      <c r="AW426" s="13" t="s">
        <v>34</v>
      </c>
      <c r="AX426" s="13" t="s">
        <v>81</v>
      </c>
      <c r="AY426" s="158" t="s">
        <v>177</v>
      </c>
    </row>
    <row r="427" spans="2:65" s="1" customFormat="1" ht="24.15" customHeight="1">
      <c r="B427" s="33"/>
      <c r="C427" s="133" t="s">
        <v>716</v>
      </c>
      <c r="D427" s="133" t="s">
        <v>179</v>
      </c>
      <c r="E427" s="134" t="s">
        <v>717</v>
      </c>
      <c r="F427" s="135" t="s">
        <v>718</v>
      </c>
      <c r="G427" s="136" t="s">
        <v>119</v>
      </c>
      <c r="H427" s="137">
        <v>56.8</v>
      </c>
      <c r="I427" s="138"/>
      <c r="J427" s="139">
        <f>ROUND(I427*H427,2)</f>
        <v>0</v>
      </c>
      <c r="K427" s="135" t="s">
        <v>182</v>
      </c>
      <c r="L427" s="33"/>
      <c r="M427" s="140" t="s">
        <v>19</v>
      </c>
      <c r="N427" s="141" t="s">
        <v>45</v>
      </c>
      <c r="P427" s="142">
        <f>O427*H427</f>
        <v>0</v>
      </c>
      <c r="Q427" s="142">
        <v>1.423E-2</v>
      </c>
      <c r="R427" s="142">
        <f>Q427*H427</f>
        <v>0.80826399999999998</v>
      </c>
      <c r="S427" s="142">
        <v>0</v>
      </c>
      <c r="T427" s="143">
        <f>S427*H427</f>
        <v>0</v>
      </c>
      <c r="AR427" s="144" t="s">
        <v>276</v>
      </c>
      <c r="AT427" s="144" t="s">
        <v>179</v>
      </c>
      <c r="AU427" s="144" t="s">
        <v>83</v>
      </c>
      <c r="AY427" s="18" t="s">
        <v>177</v>
      </c>
      <c r="BE427" s="145">
        <f>IF(N427="základní",J427,0)</f>
        <v>0</v>
      </c>
      <c r="BF427" s="145">
        <f>IF(N427="snížená",J427,0)</f>
        <v>0</v>
      </c>
      <c r="BG427" s="145">
        <f>IF(N427="zákl. přenesená",J427,0)</f>
        <v>0</v>
      </c>
      <c r="BH427" s="145">
        <f>IF(N427="sníž. přenesená",J427,0)</f>
        <v>0</v>
      </c>
      <c r="BI427" s="145">
        <f>IF(N427="nulová",J427,0)</f>
        <v>0</v>
      </c>
      <c r="BJ427" s="18" t="s">
        <v>81</v>
      </c>
      <c r="BK427" s="145">
        <f>ROUND(I427*H427,2)</f>
        <v>0</v>
      </c>
      <c r="BL427" s="18" t="s">
        <v>276</v>
      </c>
      <c r="BM427" s="144" t="s">
        <v>719</v>
      </c>
    </row>
    <row r="428" spans="2:65" s="1" customFormat="1" ht="10.199999999999999">
      <c r="B428" s="33"/>
      <c r="D428" s="146" t="s">
        <v>185</v>
      </c>
      <c r="F428" s="147" t="s">
        <v>720</v>
      </c>
      <c r="I428" s="148"/>
      <c r="L428" s="33"/>
      <c r="M428" s="149"/>
      <c r="T428" s="54"/>
      <c r="AT428" s="18" t="s">
        <v>185</v>
      </c>
      <c r="AU428" s="18" t="s">
        <v>83</v>
      </c>
    </row>
    <row r="429" spans="2:65" s="13" customFormat="1" ht="10.199999999999999">
      <c r="B429" s="157"/>
      <c r="D429" s="151" t="s">
        <v>187</v>
      </c>
      <c r="E429" s="158" t="s">
        <v>19</v>
      </c>
      <c r="F429" s="159" t="s">
        <v>470</v>
      </c>
      <c r="H429" s="160">
        <v>56.8</v>
      </c>
      <c r="I429" s="161"/>
      <c r="L429" s="157"/>
      <c r="M429" s="162"/>
      <c r="T429" s="163"/>
      <c r="AT429" s="158" t="s">
        <v>187</v>
      </c>
      <c r="AU429" s="158" t="s">
        <v>83</v>
      </c>
      <c r="AV429" s="13" t="s">
        <v>83</v>
      </c>
      <c r="AW429" s="13" t="s">
        <v>34</v>
      </c>
      <c r="AX429" s="13" t="s">
        <v>81</v>
      </c>
      <c r="AY429" s="158" t="s">
        <v>177</v>
      </c>
    </row>
    <row r="430" spans="2:65" s="1" customFormat="1" ht="16.5" customHeight="1">
      <c r="B430" s="33"/>
      <c r="C430" s="133" t="s">
        <v>721</v>
      </c>
      <c r="D430" s="133" t="s">
        <v>179</v>
      </c>
      <c r="E430" s="134" t="s">
        <v>722</v>
      </c>
      <c r="F430" s="135" t="s">
        <v>723</v>
      </c>
      <c r="G430" s="136" t="s">
        <v>347</v>
      </c>
      <c r="H430" s="137">
        <v>180.3</v>
      </c>
      <c r="I430" s="138"/>
      <c r="J430" s="139">
        <f>ROUND(I430*H430,2)</f>
        <v>0</v>
      </c>
      <c r="K430" s="135" t="s">
        <v>182</v>
      </c>
      <c r="L430" s="33"/>
      <c r="M430" s="140" t="s">
        <v>19</v>
      </c>
      <c r="N430" s="141" t="s">
        <v>45</v>
      </c>
      <c r="P430" s="142">
        <f>O430*H430</f>
        <v>0</v>
      </c>
      <c r="Q430" s="142">
        <v>1.0000000000000001E-5</v>
      </c>
      <c r="R430" s="142">
        <f>Q430*H430</f>
        <v>1.8030000000000003E-3</v>
      </c>
      <c r="S430" s="142">
        <v>0</v>
      </c>
      <c r="T430" s="143">
        <f>S430*H430</f>
        <v>0</v>
      </c>
      <c r="AR430" s="144" t="s">
        <v>276</v>
      </c>
      <c r="AT430" s="144" t="s">
        <v>179</v>
      </c>
      <c r="AU430" s="144" t="s">
        <v>83</v>
      </c>
      <c r="AY430" s="18" t="s">
        <v>177</v>
      </c>
      <c r="BE430" s="145">
        <f>IF(N430="základní",J430,0)</f>
        <v>0</v>
      </c>
      <c r="BF430" s="145">
        <f>IF(N430="snížená",J430,0)</f>
        <v>0</v>
      </c>
      <c r="BG430" s="145">
        <f>IF(N430="zákl. přenesená",J430,0)</f>
        <v>0</v>
      </c>
      <c r="BH430" s="145">
        <f>IF(N430="sníž. přenesená",J430,0)</f>
        <v>0</v>
      </c>
      <c r="BI430" s="145">
        <f>IF(N430="nulová",J430,0)</f>
        <v>0</v>
      </c>
      <c r="BJ430" s="18" t="s">
        <v>81</v>
      </c>
      <c r="BK430" s="145">
        <f>ROUND(I430*H430,2)</f>
        <v>0</v>
      </c>
      <c r="BL430" s="18" t="s">
        <v>276</v>
      </c>
      <c r="BM430" s="144" t="s">
        <v>724</v>
      </c>
    </row>
    <row r="431" spans="2:65" s="1" customFormat="1" ht="10.199999999999999">
      <c r="B431" s="33"/>
      <c r="D431" s="146" t="s">
        <v>185</v>
      </c>
      <c r="F431" s="147" t="s">
        <v>725</v>
      </c>
      <c r="I431" s="148"/>
      <c r="L431" s="33"/>
      <c r="M431" s="149"/>
      <c r="T431" s="54"/>
      <c r="AT431" s="18" t="s">
        <v>185</v>
      </c>
      <c r="AU431" s="18" t="s">
        <v>83</v>
      </c>
    </row>
    <row r="432" spans="2:65" s="12" customFormat="1" ht="10.199999999999999">
      <c r="B432" s="150"/>
      <c r="D432" s="151" t="s">
        <v>187</v>
      </c>
      <c r="E432" s="152" t="s">
        <v>19</v>
      </c>
      <c r="F432" s="153" t="s">
        <v>726</v>
      </c>
      <c r="H432" s="152" t="s">
        <v>19</v>
      </c>
      <c r="I432" s="154"/>
      <c r="L432" s="150"/>
      <c r="M432" s="155"/>
      <c r="T432" s="156"/>
      <c r="AT432" s="152" t="s">
        <v>187</v>
      </c>
      <c r="AU432" s="152" t="s">
        <v>83</v>
      </c>
      <c r="AV432" s="12" t="s">
        <v>81</v>
      </c>
      <c r="AW432" s="12" t="s">
        <v>34</v>
      </c>
      <c r="AX432" s="12" t="s">
        <v>74</v>
      </c>
      <c r="AY432" s="152" t="s">
        <v>177</v>
      </c>
    </row>
    <row r="433" spans="2:65" s="13" customFormat="1" ht="10.199999999999999">
      <c r="B433" s="157"/>
      <c r="D433" s="151" t="s">
        <v>187</v>
      </c>
      <c r="E433" s="158" t="s">
        <v>19</v>
      </c>
      <c r="F433" s="159" t="s">
        <v>727</v>
      </c>
      <c r="H433" s="160">
        <v>180.3</v>
      </c>
      <c r="I433" s="161"/>
      <c r="L433" s="157"/>
      <c r="M433" s="162"/>
      <c r="T433" s="163"/>
      <c r="AT433" s="158" t="s">
        <v>187</v>
      </c>
      <c r="AU433" s="158" t="s">
        <v>83</v>
      </c>
      <c r="AV433" s="13" t="s">
        <v>83</v>
      </c>
      <c r="AW433" s="13" t="s">
        <v>34</v>
      </c>
      <c r="AX433" s="13" t="s">
        <v>81</v>
      </c>
      <c r="AY433" s="158" t="s">
        <v>177</v>
      </c>
    </row>
    <row r="434" spans="2:65" s="1" customFormat="1" ht="16.5" customHeight="1">
      <c r="B434" s="33"/>
      <c r="C434" s="178" t="s">
        <v>728</v>
      </c>
      <c r="D434" s="178" t="s">
        <v>327</v>
      </c>
      <c r="E434" s="179" t="s">
        <v>729</v>
      </c>
      <c r="F434" s="180" t="s">
        <v>730</v>
      </c>
      <c r="G434" s="181" t="s">
        <v>192</v>
      </c>
      <c r="H434" s="182">
        <v>1.08</v>
      </c>
      <c r="I434" s="183"/>
      <c r="J434" s="184">
        <f>ROUND(I434*H434,2)</f>
        <v>0</v>
      </c>
      <c r="K434" s="180" t="s">
        <v>182</v>
      </c>
      <c r="L434" s="185"/>
      <c r="M434" s="186" t="s">
        <v>19</v>
      </c>
      <c r="N434" s="187" t="s">
        <v>45</v>
      </c>
      <c r="P434" s="142">
        <f>O434*H434</f>
        <v>0</v>
      </c>
      <c r="Q434" s="142">
        <v>0.44</v>
      </c>
      <c r="R434" s="142">
        <f>Q434*H434</f>
        <v>0.47520000000000001</v>
      </c>
      <c r="S434" s="142">
        <v>0</v>
      </c>
      <c r="T434" s="143">
        <f>S434*H434</f>
        <v>0</v>
      </c>
      <c r="AR434" s="144" t="s">
        <v>406</v>
      </c>
      <c r="AT434" s="144" t="s">
        <v>327</v>
      </c>
      <c r="AU434" s="144" t="s">
        <v>83</v>
      </c>
      <c r="AY434" s="18" t="s">
        <v>177</v>
      </c>
      <c r="BE434" s="145">
        <f>IF(N434="základní",J434,0)</f>
        <v>0</v>
      </c>
      <c r="BF434" s="145">
        <f>IF(N434="snížená",J434,0)</f>
        <v>0</v>
      </c>
      <c r="BG434" s="145">
        <f>IF(N434="zákl. přenesená",J434,0)</f>
        <v>0</v>
      </c>
      <c r="BH434" s="145">
        <f>IF(N434="sníž. přenesená",J434,0)</f>
        <v>0</v>
      </c>
      <c r="BI434" s="145">
        <f>IF(N434="nulová",J434,0)</f>
        <v>0</v>
      </c>
      <c r="BJ434" s="18" t="s">
        <v>81</v>
      </c>
      <c r="BK434" s="145">
        <f>ROUND(I434*H434,2)</f>
        <v>0</v>
      </c>
      <c r="BL434" s="18" t="s">
        <v>276</v>
      </c>
      <c r="BM434" s="144" t="s">
        <v>731</v>
      </c>
    </row>
    <row r="435" spans="2:65" s="1" customFormat="1" ht="38.4">
      <c r="B435" s="33"/>
      <c r="D435" s="151" t="s">
        <v>669</v>
      </c>
      <c r="F435" s="189" t="s">
        <v>670</v>
      </c>
      <c r="I435" s="148"/>
      <c r="L435" s="33"/>
      <c r="M435" s="149"/>
      <c r="T435" s="54"/>
      <c r="AT435" s="18" t="s">
        <v>669</v>
      </c>
      <c r="AU435" s="18" t="s">
        <v>83</v>
      </c>
    </row>
    <row r="436" spans="2:65" s="12" customFormat="1" ht="10.199999999999999">
      <c r="B436" s="150"/>
      <c r="D436" s="151" t="s">
        <v>187</v>
      </c>
      <c r="E436" s="152" t="s">
        <v>19</v>
      </c>
      <c r="F436" s="153" t="s">
        <v>671</v>
      </c>
      <c r="H436" s="152" t="s">
        <v>19</v>
      </c>
      <c r="I436" s="154"/>
      <c r="L436" s="150"/>
      <c r="M436" s="155"/>
      <c r="T436" s="156"/>
      <c r="AT436" s="152" t="s">
        <v>187</v>
      </c>
      <c r="AU436" s="152" t="s">
        <v>83</v>
      </c>
      <c r="AV436" s="12" t="s">
        <v>81</v>
      </c>
      <c r="AW436" s="12" t="s">
        <v>34</v>
      </c>
      <c r="AX436" s="12" t="s">
        <v>74</v>
      </c>
      <c r="AY436" s="152" t="s">
        <v>177</v>
      </c>
    </row>
    <row r="437" spans="2:65" s="13" customFormat="1" ht="10.199999999999999">
      <c r="B437" s="157"/>
      <c r="D437" s="151" t="s">
        <v>187</v>
      </c>
      <c r="E437" s="158" t="s">
        <v>19</v>
      </c>
      <c r="F437" s="159" t="s">
        <v>732</v>
      </c>
      <c r="H437" s="160">
        <v>1.08</v>
      </c>
      <c r="I437" s="161"/>
      <c r="L437" s="157"/>
      <c r="M437" s="162"/>
      <c r="T437" s="163"/>
      <c r="AT437" s="158" t="s">
        <v>187</v>
      </c>
      <c r="AU437" s="158" t="s">
        <v>83</v>
      </c>
      <c r="AV437" s="13" t="s">
        <v>83</v>
      </c>
      <c r="AW437" s="13" t="s">
        <v>34</v>
      </c>
      <c r="AX437" s="13" t="s">
        <v>81</v>
      </c>
      <c r="AY437" s="158" t="s">
        <v>177</v>
      </c>
    </row>
    <row r="438" spans="2:65" s="1" customFormat="1" ht="16.5" customHeight="1">
      <c r="B438" s="33"/>
      <c r="C438" s="133" t="s">
        <v>733</v>
      </c>
      <c r="D438" s="133" t="s">
        <v>179</v>
      </c>
      <c r="E438" s="134" t="s">
        <v>734</v>
      </c>
      <c r="F438" s="135" t="s">
        <v>735</v>
      </c>
      <c r="G438" s="136" t="s">
        <v>119</v>
      </c>
      <c r="H438" s="137">
        <v>373.1</v>
      </c>
      <c r="I438" s="138"/>
      <c r="J438" s="139">
        <f>ROUND(I438*H438,2)</f>
        <v>0</v>
      </c>
      <c r="K438" s="135" t="s">
        <v>182</v>
      </c>
      <c r="L438" s="33"/>
      <c r="M438" s="140" t="s">
        <v>19</v>
      </c>
      <c r="N438" s="141" t="s">
        <v>45</v>
      </c>
      <c r="P438" s="142">
        <f>O438*H438</f>
        <v>0</v>
      </c>
      <c r="Q438" s="142">
        <v>1.8000000000000001E-4</v>
      </c>
      <c r="R438" s="142">
        <f>Q438*H438</f>
        <v>6.7158000000000009E-2</v>
      </c>
      <c r="S438" s="142">
        <v>0</v>
      </c>
      <c r="T438" s="143">
        <f>S438*H438</f>
        <v>0</v>
      </c>
      <c r="AR438" s="144" t="s">
        <v>276</v>
      </c>
      <c r="AT438" s="144" t="s">
        <v>179</v>
      </c>
      <c r="AU438" s="144" t="s">
        <v>83</v>
      </c>
      <c r="AY438" s="18" t="s">
        <v>177</v>
      </c>
      <c r="BE438" s="145">
        <f>IF(N438="základní",J438,0)</f>
        <v>0</v>
      </c>
      <c r="BF438" s="145">
        <f>IF(N438="snížená",J438,0)</f>
        <v>0</v>
      </c>
      <c r="BG438" s="145">
        <f>IF(N438="zákl. přenesená",J438,0)</f>
        <v>0</v>
      </c>
      <c r="BH438" s="145">
        <f>IF(N438="sníž. přenesená",J438,0)</f>
        <v>0</v>
      </c>
      <c r="BI438" s="145">
        <f>IF(N438="nulová",J438,0)</f>
        <v>0</v>
      </c>
      <c r="BJ438" s="18" t="s">
        <v>81</v>
      </c>
      <c r="BK438" s="145">
        <f>ROUND(I438*H438,2)</f>
        <v>0</v>
      </c>
      <c r="BL438" s="18" t="s">
        <v>276</v>
      </c>
      <c r="BM438" s="144" t="s">
        <v>736</v>
      </c>
    </row>
    <row r="439" spans="2:65" s="1" customFormat="1" ht="10.199999999999999">
      <c r="B439" s="33"/>
      <c r="D439" s="146" t="s">
        <v>185</v>
      </c>
      <c r="F439" s="147" t="s">
        <v>737</v>
      </c>
      <c r="I439" s="148"/>
      <c r="L439" s="33"/>
      <c r="M439" s="149"/>
      <c r="T439" s="54"/>
      <c r="AT439" s="18" t="s">
        <v>185</v>
      </c>
      <c r="AU439" s="18" t="s">
        <v>83</v>
      </c>
    </row>
    <row r="440" spans="2:65" s="13" customFormat="1" ht="10.199999999999999">
      <c r="B440" s="157"/>
      <c r="D440" s="151" t="s">
        <v>187</v>
      </c>
      <c r="E440" s="158" t="s">
        <v>19</v>
      </c>
      <c r="F440" s="159" t="s">
        <v>738</v>
      </c>
      <c r="H440" s="160">
        <v>136</v>
      </c>
      <c r="I440" s="161"/>
      <c r="L440" s="157"/>
      <c r="M440" s="162"/>
      <c r="T440" s="163"/>
      <c r="AT440" s="158" t="s">
        <v>187</v>
      </c>
      <c r="AU440" s="158" t="s">
        <v>83</v>
      </c>
      <c r="AV440" s="13" t="s">
        <v>83</v>
      </c>
      <c r="AW440" s="13" t="s">
        <v>34</v>
      </c>
      <c r="AX440" s="13" t="s">
        <v>74</v>
      </c>
      <c r="AY440" s="158" t="s">
        <v>177</v>
      </c>
    </row>
    <row r="441" spans="2:65" s="13" customFormat="1" ht="10.199999999999999">
      <c r="B441" s="157"/>
      <c r="D441" s="151" t="s">
        <v>187</v>
      </c>
      <c r="E441" s="158" t="s">
        <v>19</v>
      </c>
      <c r="F441" s="159" t="s">
        <v>739</v>
      </c>
      <c r="H441" s="160">
        <v>56.8</v>
      </c>
      <c r="I441" s="161"/>
      <c r="L441" s="157"/>
      <c r="M441" s="162"/>
      <c r="T441" s="163"/>
      <c r="AT441" s="158" t="s">
        <v>187</v>
      </c>
      <c r="AU441" s="158" t="s">
        <v>83</v>
      </c>
      <c r="AV441" s="13" t="s">
        <v>83</v>
      </c>
      <c r="AW441" s="13" t="s">
        <v>34</v>
      </c>
      <c r="AX441" s="13" t="s">
        <v>74</v>
      </c>
      <c r="AY441" s="158" t="s">
        <v>177</v>
      </c>
    </row>
    <row r="442" spans="2:65" s="13" customFormat="1" ht="10.199999999999999">
      <c r="B442" s="157"/>
      <c r="D442" s="151" t="s">
        <v>187</v>
      </c>
      <c r="E442" s="158" t="s">
        <v>19</v>
      </c>
      <c r="F442" s="159" t="s">
        <v>727</v>
      </c>
      <c r="H442" s="160">
        <v>180.3</v>
      </c>
      <c r="I442" s="161"/>
      <c r="L442" s="157"/>
      <c r="M442" s="162"/>
      <c r="T442" s="163"/>
      <c r="AT442" s="158" t="s">
        <v>187</v>
      </c>
      <c r="AU442" s="158" t="s">
        <v>83</v>
      </c>
      <c r="AV442" s="13" t="s">
        <v>83</v>
      </c>
      <c r="AW442" s="13" t="s">
        <v>34</v>
      </c>
      <c r="AX442" s="13" t="s">
        <v>74</v>
      </c>
      <c r="AY442" s="158" t="s">
        <v>177</v>
      </c>
    </row>
    <row r="443" spans="2:65" s="14" customFormat="1" ht="10.199999999999999">
      <c r="B443" s="164"/>
      <c r="D443" s="151" t="s">
        <v>187</v>
      </c>
      <c r="E443" s="165" t="s">
        <v>19</v>
      </c>
      <c r="F443" s="166" t="s">
        <v>224</v>
      </c>
      <c r="H443" s="167">
        <v>373.1</v>
      </c>
      <c r="I443" s="168"/>
      <c r="L443" s="164"/>
      <c r="M443" s="169"/>
      <c r="T443" s="170"/>
      <c r="AT443" s="165" t="s">
        <v>187</v>
      </c>
      <c r="AU443" s="165" t="s">
        <v>83</v>
      </c>
      <c r="AV443" s="14" t="s">
        <v>183</v>
      </c>
      <c r="AW443" s="14" t="s">
        <v>34</v>
      </c>
      <c r="AX443" s="14" t="s">
        <v>81</v>
      </c>
      <c r="AY443" s="165" t="s">
        <v>177</v>
      </c>
    </row>
    <row r="444" spans="2:65" s="1" customFormat="1" ht="16.5" customHeight="1">
      <c r="B444" s="33"/>
      <c r="C444" s="133" t="s">
        <v>740</v>
      </c>
      <c r="D444" s="133" t="s">
        <v>179</v>
      </c>
      <c r="E444" s="134" t="s">
        <v>741</v>
      </c>
      <c r="F444" s="135" t="s">
        <v>742</v>
      </c>
      <c r="G444" s="136" t="s">
        <v>347</v>
      </c>
      <c r="H444" s="137">
        <v>137.28</v>
      </c>
      <c r="I444" s="138"/>
      <c r="J444" s="139">
        <f>ROUND(I444*H444,2)</f>
        <v>0</v>
      </c>
      <c r="K444" s="135" t="s">
        <v>199</v>
      </c>
      <c r="L444" s="33"/>
      <c r="M444" s="140" t="s">
        <v>19</v>
      </c>
      <c r="N444" s="141" t="s">
        <v>45</v>
      </c>
      <c r="P444" s="142">
        <f>O444*H444</f>
        <v>0</v>
      </c>
      <c r="Q444" s="142">
        <v>3.4779999999999998E-2</v>
      </c>
      <c r="R444" s="142">
        <f>Q444*H444</f>
        <v>4.7745983999999995</v>
      </c>
      <c r="S444" s="142">
        <v>0</v>
      </c>
      <c r="T444" s="143">
        <f>S444*H444</f>
        <v>0</v>
      </c>
      <c r="AR444" s="144" t="s">
        <v>276</v>
      </c>
      <c r="AT444" s="144" t="s">
        <v>179</v>
      </c>
      <c r="AU444" s="144" t="s">
        <v>83</v>
      </c>
      <c r="AY444" s="18" t="s">
        <v>177</v>
      </c>
      <c r="BE444" s="145">
        <f>IF(N444="základní",J444,0)</f>
        <v>0</v>
      </c>
      <c r="BF444" s="145">
        <f>IF(N444="snížená",J444,0)</f>
        <v>0</v>
      </c>
      <c r="BG444" s="145">
        <f>IF(N444="zákl. přenesená",J444,0)</f>
        <v>0</v>
      </c>
      <c r="BH444" s="145">
        <f>IF(N444="sníž. přenesená",J444,0)</f>
        <v>0</v>
      </c>
      <c r="BI444" s="145">
        <f>IF(N444="nulová",J444,0)</f>
        <v>0</v>
      </c>
      <c r="BJ444" s="18" t="s">
        <v>81</v>
      </c>
      <c r="BK444" s="145">
        <f>ROUND(I444*H444,2)</f>
        <v>0</v>
      </c>
      <c r="BL444" s="18" t="s">
        <v>276</v>
      </c>
      <c r="BM444" s="144" t="s">
        <v>743</v>
      </c>
    </row>
    <row r="445" spans="2:65" s="13" customFormat="1" ht="10.199999999999999">
      <c r="B445" s="157"/>
      <c r="D445" s="151" t="s">
        <v>187</v>
      </c>
      <c r="E445" s="158" t="s">
        <v>19</v>
      </c>
      <c r="F445" s="159" t="s">
        <v>744</v>
      </c>
      <c r="H445" s="160">
        <v>137.28</v>
      </c>
      <c r="I445" s="161"/>
      <c r="L445" s="157"/>
      <c r="M445" s="162"/>
      <c r="T445" s="163"/>
      <c r="AT445" s="158" t="s">
        <v>187</v>
      </c>
      <c r="AU445" s="158" t="s">
        <v>83</v>
      </c>
      <c r="AV445" s="13" t="s">
        <v>83</v>
      </c>
      <c r="AW445" s="13" t="s">
        <v>34</v>
      </c>
      <c r="AX445" s="13" t="s">
        <v>81</v>
      </c>
      <c r="AY445" s="158" t="s">
        <v>177</v>
      </c>
    </row>
    <row r="446" spans="2:65" s="1" customFormat="1" ht="24.15" customHeight="1">
      <c r="B446" s="33"/>
      <c r="C446" s="133" t="s">
        <v>745</v>
      </c>
      <c r="D446" s="133" t="s">
        <v>179</v>
      </c>
      <c r="E446" s="134" t="s">
        <v>746</v>
      </c>
      <c r="F446" s="135" t="s">
        <v>747</v>
      </c>
      <c r="G446" s="136" t="s">
        <v>228</v>
      </c>
      <c r="H446" s="137">
        <v>17.327999999999999</v>
      </c>
      <c r="I446" s="138"/>
      <c r="J446" s="139">
        <f>ROUND(I446*H446,2)</f>
        <v>0</v>
      </c>
      <c r="K446" s="135" t="s">
        <v>182</v>
      </c>
      <c r="L446" s="33"/>
      <c r="M446" s="140" t="s">
        <v>19</v>
      </c>
      <c r="N446" s="141" t="s">
        <v>45</v>
      </c>
      <c r="P446" s="142">
        <f>O446*H446</f>
        <v>0</v>
      </c>
      <c r="Q446" s="142">
        <v>0</v>
      </c>
      <c r="R446" s="142">
        <f>Q446*H446</f>
        <v>0</v>
      </c>
      <c r="S446" s="142">
        <v>0</v>
      </c>
      <c r="T446" s="143">
        <f>S446*H446</f>
        <v>0</v>
      </c>
      <c r="AR446" s="144" t="s">
        <v>276</v>
      </c>
      <c r="AT446" s="144" t="s">
        <v>179</v>
      </c>
      <c r="AU446" s="144" t="s">
        <v>83</v>
      </c>
      <c r="AY446" s="18" t="s">
        <v>177</v>
      </c>
      <c r="BE446" s="145">
        <f>IF(N446="základní",J446,0)</f>
        <v>0</v>
      </c>
      <c r="BF446" s="145">
        <f>IF(N446="snížená",J446,0)</f>
        <v>0</v>
      </c>
      <c r="BG446" s="145">
        <f>IF(N446="zákl. přenesená",J446,0)</f>
        <v>0</v>
      </c>
      <c r="BH446" s="145">
        <f>IF(N446="sníž. přenesená",J446,0)</f>
        <v>0</v>
      </c>
      <c r="BI446" s="145">
        <f>IF(N446="nulová",J446,0)</f>
        <v>0</v>
      </c>
      <c r="BJ446" s="18" t="s">
        <v>81</v>
      </c>
      <c r="BK446" s="145">
        <f>ROUND(I446*H446,2)</f>
        <v>0</v>
      </c>
      <c r="BL446" s="18" t="s">
        <v>276</v>
      </c>
      <c r="BM446" s="144" t="s">
        <v>748</v>
      </c>
    </row>
    <row r="447" spans="2:65" s="1" customFormat="1" ht="10.199999999999999">
      <c r="B447" s="33"/>
      <c r="D447" s="146" t="s">
        <v>185</v>
      </c>
      <c r="F447" s="147" t="s">
        <v>749</v>
      </c>
      <c r="I447" s="148"/>
      <c r="L447" s="33"/>
      <c r="M447" s="149"/>
      <c r="T447" s="54"/>
      <c r="AT447" s="18" t="s">
        <v>185</v>
      </c>
      <c r="AU447" s="18" t="s">
        <v>83</v>
      </c>
    </row>
    <row r="448" spans="2:65" s="11" customFormat="1" ht="22.8" customHeight="1">
      <c r="B448" s="121"/>
      <c r="D448" s="122" t="s">
        <v>73</v>
      </c>
      <c r="E448" s="131" t="s">
        <v>750</v>
      </c>
      <c r="F448" s="131" t="s">
        <v>751</v>
      </c>
      <c r="I448" s="124"/>
      <c r="J448" s="132">
        <f>BK448</f>
        <v>0</v>
      </c>
      <c r="L448" s="121"/>
      <c r="M448" s="126"/>
      <c r="P448" s="127">
        <f>SUM(P449:P524)</f>
        <v>0</v>
      </c>
      <c r="R448" s="127">
        <f>SUM(R449:R524)</f>
        <v>25.199002919999998</v>
      </c>
      <c r="T448" s="128">
        <f>SUM(T449:T524)</f>
        <v>0</v>
      </c>
      <c r="AR448" s="122" t="s">
        <v>83</v>
      </c>
      <c r="AT448" s="129" t="s">
        <v>73</v>
      </c>
      <c r="AU448" s="129" t="s">
        <v>81</v>
      </c>
      <c r="AY448" s="122" t="s">
        <v>177</v>
      </c>
      <c r="BK448" s="130">
        <f>SUM(BK449:BK524)</f>
        <v>0</v>
      </c>
    </row>
    <row r="449" spans="2:65" s="1" customFormat="1" ht="37.799999999999997" customHeight="1">
      <c r="B449" s="33"/>
      <c r="C449" s="133" t="s">
        <v>752</v>
      </c>
      <c r="D449" s="133" t="s">
        <v>179</v>
      </c>
      <c r="E449" s="134" t="s">
        <v>753</v>
      </c>
      <c r="F449" s="135" t="s">
        <v>754</v>
      </c>
      <c r="G449" s="136" t="s">
        <v>119</v>
      </c>
      <c r="H449" s="137">
        <v>13.531000000000001</v>
      </c>
      <c r="I449" s="138"/>
      <c r="J449" s="139">
        <f>ROUND(I449*H449,2)</f>
        <v>0</v>
      </c>
      <c r="K449" s="135" t="s">
        <v>199</v>
      </c>
      <c r="L449" s="33"/>
      <c r="M449" s="140" t="s">
        <v>19</v>
      </c>
      <c r="N449" s="141" t="s">
        <v>45</v>
      </c>
      <c r="P449" s="142">
        <f>O449*H449</f>
        <v>0</v>
      </c>
      <c r="Q449" s="142">
        <v>1.07E-3</v>
      </c>
      <c r="R449" s="142">
        <f>Q449*H449</f>
        <v>1.447817E-2</v>
      </c>
      <c r="S449" s="142">
        <v>0</v>
      </c>
      <c r="T449" s="143">
        <f>S449*H449</f>
        <v>0</v>
      </c>
      <c r="AR449" s="144" t="s">
        <v>276</v>
      </c>
      <c r="AT449" s="144" t="s">
        <v>179</v>
      </c>
      <c r="AU449" s="144" t="s">
        <v>83</v>
      </c>
      <c r="AY449" s="18" t="s">
        <v>177</v>
      </c>
      <c r="BE449" s="145">
        <f>IF(N449="základní",J449,0)</f>
        <v>0</v>
      </c>
      <c r="BF449" s="145">
        <f>IF(N449="snížená",J449,0)</f>
        <v>0</v>
      </c>
      <c r="BG449" s="145">
        <f>IF(N449="zákl. přenesená",J449,0)</f>
        <v>0</v>
      </c>
      <c r="BH449" s="145">
        <f>IF(N449="sníž. přenesená",J449,0)</f>
        <v>0</v>
      </c>
      <c r="BI449" s="145">
        <f>IF(N449="nulová",J449,0)</f>
        <v>0</v>
      </c>
      <c r="BJ449" s="18" t="s">
        <v>81</v>
      </c>
      <c r="BK449" s="145">
        <f>ROUND(I449*H449,2)</f>
        <v>0</v>
      </c>
      <c r="BL449" s="18" t="s">
        <v>276</v>
      </c>
      <c r="BM449" s="144" t="s">
        <v>755</v>
      </c>
    </row>
    <row r="450" spans="2:65" s="13" customFormat="1" ht="10.199999999999999">
      <c r="B450" s="157"/>
      <c r="D450" s="151" t="s">
        <v>187</v>
      </c>
      <c r="E450" s="158" t="s">
        <v>19</v>
      </c>
      <c r="F450" s="159" t="s">
        <v>756</v>
      </c>
      <c r="H450" s="160">
        <v>6.2430000000000003</v>
      </c>
      <c r="I450" s="161"/>
      <c r="L450" s="157"/>
      <c r="M450" s="162"/>
      <c r="T450" s="163"/>
      <c r="AT450" s="158" t="s">
        <v>187</v>
      </c>
      <c r="AU450" s="158" t="s">
        <v>83</v>
      </c>
      <c r="AV450" s="13" t="s">
        <v>83</v>
      </c>
      <c r="AW450" s="13" t="s">
        <v>34</v>
      </c>
      <c r="AX450" s="13" t="s">
        <v>74</v>
      </c>
      <c r="AY450" s="158" t="s">
        <v>177</v>
      </c>
    </row>
    <row r="451" spans="2:65" s="13" customFormat="1" ht="10.199999999999999">
      <c r="B451" s="157"/>
      <c r="D451" s="151" t="s">
        <v>187</v>
      </c>
      <c r="E451" s="158" t="s">
        <v>19</v>
      </c>
      <c r="F451" s="159" t="s">
        <v>757</v>
      </c>
      <c r="H451" s="160">
        <v>7.2880000000000003</v>
      </c>
      <c r="I451" s="161"/>
      <c r="L451" s="157"/>
      <c r="M451" s="162"/>
      <c r="T451" s="163"/>
      <c r="AT451" s="158" t="s">
        <v>187</v>
      </c>
      <c r="AU451" s="158" t="s">
        <v>83</v>
      </c>
      <c r="AV451" s="13" t="s">
        <v>83</v>
      </c>
      <c r="AW451" s="13" t="s">
        <v>34</v>
      </c>
      <c r="AX451" s="13" t="s">
        <v>74</v>
      </c>
      <c r="AY451" s="158" t="s">
        <v>177</v>
      </c>
    </row>
    <row r="452" spans="2:65" s="14" customFormat="1" ht="10.199999999999999">
      <c r="B452" s="164"/>
      <c r="D452" s="151" t="s">
        <v>187</v>
      </c>
      <c r="E452" s="165" t="s">
        <v>19</v>
      </c>
      <c r="F452" s="166" t="s">
        <v>224</v>
      </c>
      <c r="H452" s="167">
        <v>13.531000000000001</v>
      </c>
      <c r="I452" s="168"/>
      <c r="L452" s="164"/>
      <c r="M452" s="169"/>
      <c r="T452" s="170"/>
      <c r="AT452" s="165" t="s">
        <v>187</v>
      </c>
      <c r="AU452" s="165" t="s">
        <v>83</v>
      </c>
      <c r="AV452" s="14" t="s">
        <v>183</v>
      </c>
      <c r="AW452" s="14" t="s">
        <v>34</v>
      </c>
      <c r="AX452" s="14" t="s">
        <v>81</v>
      </c>
      <c r="AY452" s="165" t="s">
        <v>177</v>
      </c>
    </row>
    <row r="453" spans="2:65" s="1" customFormat="1" ht="24.15" customHeight="1">
      <c r="B453" s="33"/>
      <c r="C453" s="133" t="s">
        <v>758</v>
      </c>
      <c r="D453" s="133" t="s">
        <v>179</v>
      </c>
      <c r="E453" s="134" t="s">
        <v>759</v>
      </c>
      <c r="F453" s="135" t="s">
        <v>760</v>
      </c>
      <c r="G453" s="136" t="s">
        <v>119</v>
      </c>
      <c r="H453" s="137">
        <v>6.4539999999999997</v>
      </c>
      <c r="I453" s="138"/>
      <c r="J453" s="139">
        <f>ROUND(I453*H453,2)</f>
        <v>0</v>
      </c>
      <c r="K453" s="135" t="s">
        <v>182</v>
      </c>
      <c r="L453" s="33"/>
      <c r="M453" s="140" t="s">
        <v>19</v>
      </c>
      <c r="N453" s="141" t="s">
        <v>45</v>
      </c>
      <c r="P453" s="142">
        <f>O453*H453</f>
        <v>0</v>
      </c>
      <c r="Q453" s="142">
        <v>1.2200000000000001E-2</v>
      </c>
      <c r="R453" s="142">
        <f>Q453*H453</f>
        <v>7.8738799999999998E-2</v>
      </c>
      <c r="S453" s="142">
        <v>0</v>
      </c>
      <c r="T453" s="143">
        <f>S453*H453</f>
        <v>0</v>
      </c>
      <c r="AR453" s="144" t="s">
        <v>276</v>
      </c>
      <c r="AT453" s="144" t="s">
        <v>179</v>
      </c>
      <c r="AU453" s="144" t="s">
        <v>83</v>
      </c>
      <c r="AY453" s="18" t="s">
        <v>177</v>
      </c>
      <c r="BE453" s="145">
        <f>IF(N453="základní",J453,0)</f>
        <v>0</v>
      </c>
      <c r="BF453" s="145">
        <f>IF(N453="snížená",J453,0)</f>
        <v>0</v>
      </c>
      <c r="BG453" s="145">
        <f>IF(N453="zákl. přenesená",J453,0)</f>
        <v>0</v>
      </c>
      <c r="BH453" s="145">
        <f>IF(N453="sníž. přenesená",J453,0)</f>
        <v>0</v>
      </c>
      <c r="BI453" s="145">
        <f>IF(N453="nulová",J453,0)</f>
        <v>0</v>
      </c>
      <c r="BJ453" s="18" t="s">
        <v>81</v>
      </c>
      <c r="BK453" s="145">
        <f>ROUND(I453*H453,2)</f>
        <v>0</v>
      </c>
      <c r="BL453" s="18" t="s">
        <v>276</v>
      </c>
      <c r="BM453" s="144" t="s">
        <v>761</v>
      </c>
    </row>
    <row r="454" spans="2:65" s="1" customFormat="1" ht="10.199999999999999">
      <c r="B454" s="33"/>
      <c r="D454" s="146" t="s">
        <v>185</v>
      </c>
      <c r="F454" s="147" t="s">
        <v>762</v>
      </c>
      <c r="I454" s="148"/>
      <c r="L454" s="33"/>
      <c r="M454" s="149"/>
      <c r="T454" s="54"/>
      <c r="AT454" s="18" t="s">
        <v>185</v>
      </c>
      <c r="AU454" s="18" t="s">
        <v>83</v>
      </c>
    </row>
    <row r="455" spans="2:65" s="12" customFormat="1" ht="10.199999999999999">
      <c r="B455" s="150"/>
      <c r="D455" s="151" t="s">
        <v>187</v>
      </c>
      <c r="E455" s="152" t="s">
        <v>19</v>
      </c>
      <c r="F455" s="153" t="s">
        <v>763</v>
      </c>
      <c r="H455" s="152" t="s">
        <v>19</v>
      </c>
      <c r="I455" s="154"/>
      <c r="L455" s="150"/>
      <c r="M455" s="155"/>
      <c r="T455" s="156"/>
      <c r="AT455" s="152" t="s">
        <v>187</v>
      </c>
      <c r="AU455" s="152" t="s">
        <v>83</v>
      </c>
      <c r="AV455" s="12" t="s">
        <v>81</v>
      </c>
      <c r="AW455" s="12" t="s">
        <v>34</v>
      </c>
      <c r="AX455" s="12" t="s">
        <v>74</v>
      </c>
      <c r="AY455" s="152" t="s">
        <v>177</v>
      </c>
    </row>
    <row r="456" spans="2:65" s="13" customFormat="1" ht="10.199999999999999">
      <c r="B456" s="157"/>
      <c r="D456" s="151" t="s">
        <v>187</v>
      </c>
      <c r="E456" s="158" t="s">
        <v>19</v>
      </c>
      <c r="F456" s="159" t="s">
        <v>764</v>
      </c>
      <c r="H456" s="160">
        <v>3.99</v>
      </c>
      <c r="I456" s="161"/>
      <c r="L456" s="157"/>
      <c r="M456" s="162"/>
      <c r="T456" s="163"/>
      <c r="AT456" s="158" t="s">
        <v>187</v>
      </c>
      <c r="AU456" s="158" t="s">
        <v>83</v>
      </c>
      <c r="AV456" s="13" t="s">
        <v>83</v>
      </c>
      <c r="AW456" s="13" t="s">
        <v>34</v>
      </c>
      <c r="AX456" s="13" t="s">
        <v>74</v>
      </c>
      <c r="AY456" s="158" t="s">
        <v>177</v>
      </c>
    </row>
    <row r="457" spans="2:65" s="13" customFormat="1" ht="10.199999999999999">
      <c r="B457" s="157"/>
      <c r="D457" s="151" t="s">
        <v>187</v>
      </c>
      <c r="E457" s="158" t="s">
        <v>19</v>
      </c>
      <c r="F457" s="159" t="s">
        <v>765</v>
      </c>
      <c r="H457" s="160">
        <v>2.464</v>
      </c>
      <c r="I457" s="161"/>
      <c r="L457" s="157"/>
      <c r="M457" s="162"/>
      <c r="T457" s="163"/>
      <c r="AT457" s="158" t="s">
        <v>187</v>
      </c>
      <c r="AU457" s="158" t="s">
        <v>83</v>
      </c>
      <c r="AV457" s="13" t="s">
        <v>83</v>
      </c>
      <c r="AW457" s="13" t="s">
        <v>34</v>
      </c>
      <c r="AX457" s="13" t="s">
        <v>74</v>
      </c>
      <c r="AY457" s="158" t="s">
        <v>177</v>
      </c>
    </row>
    <row r="458" spans="2:65" s="14" customFormat="1" ht="10.199999999999999">
      <c r="B458" s="164"/>
      <c r="D458" s="151" t="s">
        <v>187</v>
      </c>
      <c r="E458" s="165" t="s">
        <v>19</v>
      </c>
      <c r="F458" s="166" t="s">
        <v>224</v>
      </c>
      <c r="H458" s="167">
        <v>6.4540000000000006</v>
      </c>
      <c r="I458" s="168"/>
      <c r="L458" s="164"/>
      <c r="M458" s="169"/>
      <c r="T458" s="170"/>
      <c r="AT458" s="165" t="s">
        <v>187</v>
      </c>
      <c r="AU458" s="165" t="s">
        <v>83</v>
      </c>
      <c r="AV458" s="14" t="s">
        <v>183</v>
      </c>
      <c r="AW458" s="14" t="s">
        <v>34</v>
      </c>
      <c r="AX458" s="14" t="s">
        <v>81</v>
      </c>
      <c r="AY458" s="165" t="s">
        <v>177</v>
      </c>
    </row>
    <row r="459" spans="2:65" s="1" customFormat="1" ht="24.15" customHeight="1">
      <c r="B459" s="33"/>
      <c r="C459" s="133" t="s">
        <v>766</v>
      </c>
      <c r="D459" s="133" t="s">
        <v>179</v>
      </c>
      <c r="E459" s="134" t="s">
        <v>767</v>
      </c>
      <c r="F459" s="135" t="s">
        <v>768</v>
      </c>
      <c r="G459" s="136" t="s">
        <v>119</v>
      </c>
      <c r="H459" s="137">
        <v>2.9</v>
      </c>
      <c r="I459" s="138"/>
      <c r="J459" s="139">
        <f>ROUND(I459*H459,2)</f>
        <v>0</v>
      </c>
      <c r="K459" s="135" t="s">
        <v>199</v>
      </c>
      <c r="L459" s="33"/>
      <c r="M459" s="140" t="s">
        <v>19</v>
      </c>
      <c r="N459" s="141" t="s">
        <v>45</v>
      </c>
      <c r="P459" s="142">
        <f>O459*H459</f>
        <v>0</v>
      </c>
      <c r="Q459" s="142">
        <v>1.5769999999999999E-2</v>
      </c>
      <c r="R459" s="142">
        <f>Q459*H459</f>
        <v>4.5732999999999996E-2</v>
      </c>
      <c r="S459" s="142">
        <v>0</v>
      </c>
      <c r="T459" s="143">
        <f>S459*H459</f>
        <v>0</v>
      </c>
      <c r="AR459" s="144" t="s">
        <v>276</v>
      </c>
      <c r="AT459" s="144" t="s">
        <v>179</v>
      </c>
      <c r="AU459" s="144" t="s">
        <v>83</v>
      </c>
      <c r="AY459" s="18" t="s">
        <v>177</v>
      </c>
      <c r="BE459" s="145">
        <f>IF(N459="základní",J459,0)</f>
        <v>0</v>
      </c>
      <c r="BF459" s="145">
        <f>IF(N459="snížená",J459,0)</f>
        <v>0</v>
      </c>
      <c r="BG459" s="145">
        <f>IF(N459="zákl. přenesená",J459,0)</f>
        <v>0</v>
      </c>
      <c r="BH459" s="145">
        <f>IF(N459="sníž. přenesená",J459,0)</f>
        <v>0</v>
      </c>
      <c r="BI459" s="145">
        <f>IF(N459="nulová",J459,0)</f>
        <v>0</v>
      </c>
      <c r="BJ459" s="18" t="s">
        <v>81</v>
      </c>
      <c r="BK459" s="145">
        <f>ROUND(I459*H459,2)</f>
        <v>0</v>
      </c>
      <c r="BL459" s="18" t="s">
        <v>276</v>
      </c>
      <c r="BM459" s="144" t="s">
        <v>769</v>
      </c>
    </row>
    <row r="460" spans="2:65" s="12" customFormat="1" ht="10.199999999999999">
      <c r="B460" s="150"/>
      <c r="D460" s="151" t="s">
        <v>187</v>
      </c>
      <c r="E460" s="152" t="s">
        <v>19</v>
      </c>
      <c r="F460" s="153" t="s">
        <v>617</v>
      </c>
      <c r="H460" s="152" t="s">
        <v>19</v>
      </c>
      <c r="I460" s="154"/>
      <c r="L460" s="150"/>
      <c r="M460" s="155"/>
      <c r="T460" s="156"/>
      <c r="AT460" s="152" t="s">
        <v>187</v>
      </c>
      <c r="AU460" s="152" t="s">
        <v>83</v>
      </c>
      <c r="AV460" s="12" t="s">
        <v>81</v>
      </c>
      <c r="AW460" s="12" t="s">
        <v>34</v>
      </c>
      <c r="AX460" s="12" t="s">
        <v>74</v>
      </c>
      <c r="AY460" s="152" t="s">
        <v>177</v>
      </c>
    </row>
    <row r="461" spans="2:65" s="13" customFormat="1" ht="10.199999999999999">
      <c r="B461" s="157"/>
      <c r="D461" s="151" t="s">
        <v>187</v>
      </c>
      <c r="E461" s="158" t="s">
        <v>19</v>
      </c>
      <c r="F461" s="159" t="s">
        <v>770</v>
      </c>
      <c r="H461" s="160">
        <v>2.9</v>
      </c>
      <c r="I461" s="161"/>
      <c r="L461" s="157"/>
      <c r="M461" s="162"/>
      <c r="T461" s="163"/>
      <c r="AT461" s="158" t="s">
        <v>187</v>
      </c>
      <c r="AU461" s="158" t="s">
        <v>83</v>
      </c>
      <c r="AV461" s="13" t="s">
        <v>83</v>
      </c>
      <c r="AW461" s="13" t="s">
        <v>34</v>
      </c>
      <c r="AX461" s="13" t="s">
        <v>81</v>
      </c>
      <c r="AY461" s="158" t="s">
        <v>177</v>
      </c>
    </row>
    <row r="462" spans="2:65" s="1" customFormat="1" ht="33" customHeight="1">
      <c r="B462" s="33"/>
      <c r="C462" s="133" t="s">
        <v>771</v>
      </c>
      <c r="D462" s="133" t="s">
        <v>179</v>
      </c>
      <c r="E462" s="134" t="s">
        <v>772</v>
      </c>
      <c r="F462" s="135" t="s">
        <v>773</v>
      </c>
      <c r="G462" s="136" t="s">
        <v>119</v>
      </c>
      <c r="H462" s="137">
        <v>165.27</v>
      </c>
      <c r="I462" s="138"/>
      <c r="J462" s="139">
        <f>ROUND(I462*H462,2)</f>
        <v>0</v>
      </c>
      <c r="K462" s="135" t="s">
        <v>182</v>
      </c>
      <c r="L462" s="33"/>
      <c r="M462" s="140" t="s">
        <v>19</v>
      </c>
      <c r="N462" s="141" t="s">
        <v>45</v>
      </c>
      <c r="P462" s="142">
        <f>O462*H462</f>
        <v>0</v>
      </c>
      <c r="Q462" s="142">
        <v>2.487E-2</v>
      </c>
      <c r="R462" s="142">
        <f>Q462*H462</f>
        <v>4.1102648999999998</v>
      </c>
      <c r="S462" s="142">
        <v>0</v>
      </c>
      <c r="T462" s="143">
        <f>S462*H462</f>
        <v>0</v>
      </c>
      <c r="AR462" s="144" t="s">
        <v>276</v>
      </c>
      <c r="AT462" s="144" t="s">
        <v>179</v>
      </c>
      <c r="AU462" s="144" t="s">
        <v>83</v>
      </c>
      <c r="AY462" s="18" t="s">
        <v>177</v>
      </c>
      <c r="BE462" s="145">
        <f>IF(N462="základní",J462,0)</f>
        <v>0</v>
      </c>
      <c r="BF462" s="145">
        <f>IF(N462="snížená",J462,0)</f>
        <v>0</v>
      </c>
      <c r="BG462" s="145">
        <f>IF(N462="zákl. přenesená",J462,0)</f>
        <v>0</v>
      </c>
      <c r="BH462" s="145">
        <f>IF(N462="sníž. přenesená",J462,0)</f>
        <v>0</v>
      </c>
      <c r="BI462" s="145">
        <f>IF(N462="nulová",J462,0)</f>
        <v>0</v>
      </c>
      <c r="BJ462" s="18" t="s">
        <v>81</v>
      </c>
      <c r="BK462" s="145">
        <f>ROUND(I462*H462,2)</f>
        <v>0</v>
      </c>
      <c r="BL462" s="18" t="s">
        <v>276</v>
      </c>
      <c r="BM462" s="144" t="s">
        <v>774</v>
      </c>
    </row>
    <row r="463" spans="2:65" s="1" customFormat="1" ht="10.199999999999999">
      <c r="B463" s="33"/>
      <c r="D463" s="146" t="s">
        <v>185</v>
      </c>
      <c r="F463" s="147" t="s">
        <v>775</v>
      </c>
      <c r="I463" s="148"/>
      <c r="L463" s="33"/>
      <c r="M463" s="149"/>
      <c r="T463" s="54"/>
      <c r="AT463" s="18" t="s">
        <v>185</v>
      </c>
      <c r="AU463" s="18" t="s">
        <v>83</v>
      </c>
    </row>
    <row r="464" spans="2:65" s="13" customFormat="1" ht="10.199999999999999">
      <c r="B464" s="157"/>
      <c r="D464" s="151" t="s">
        <v>187</v>
      </c>
      <c r="E464" s="158" t="s">
        <v>19</v>
      </c>
      <c r="F464" s="159" t="s">
        <v>511</v>
      </c>
      <c r="H464" s="160">
        <v>136</v>
      </c>
      <c r="I464" s="161"/>
      <c r="L464" s="157"/>
      <c r="M464" s="162"/>
      <c r="T464" s="163"/>
      <c r="AT464" s="158" t="s">
        <v>187</v>
      </c>
      <c r="AU464" s="158" t="s">
        <v>83</v>
      </c>
      <c r="AV464" s="13" t="s">
        <v>83</v>
      </c>
      <c r="AW464" s="13" t="s">
        <v>34</v>
      </c>
      <c r="AX464" s="13" t="s">
        <v>74</v>
      </c>
      <c r="AY464" s="158" t="s">
        <v>177</v>
      </c>
    </row>
    <row r="465" spans="2:65" s="13" customFormat="1" ht="10.199999999999999">
      <c r="B465" s="157"/>
      <c r="D465" s="151" t="s">
        <v>187</v>
      </c>
      <c r="E465" s="158" t="s">
        <v>19</v>
      </c>
      <c r="F465" s="159" t="s">
        <v>776</v>
      </c>
      <c r="H465" s="160">
        <v>47.5</v>
      </c>
      <c r="I465" s="161"/>
      <c r="L465" s="157"/>
      <c r="M465" s="162"/>
      <c r="T465" s="163"/>
      <c r="AT465" s="158" t="s">
        <v>187</v>
      </c>
      <c r="AU465" s="158" t="s">
        <v>83</v>
      </c>
      <c r="AV465" s="13" t="s">
        <v>83</v>
      </c>
      <c r="AW465" s="13" t="s">
        <v>34</v>
      </c>
      <c r="AX465" s="13" t="s">
        <v>74</v>
      </c>
      <c r="AY465" s="158" t="s">
        <v>177</v>
      </c>
    </row>
    <row r="466" spans="2:65" s="13" customFormat="1" ht="10.199999999999999">
      <c r="B466" s="157"/>
      <c r="D466" s="151" t="s">
        <v>187</v>
      </c>
      <c r="E466" s="158" t="s">
        <v>19</v>
      </c>
      <c r="F466" s="159" t="s">
        <v>777</v>
      </c>
      <c r="H466" s="160">
        <v>-18.23</v>
      </c>
      <c r="I466" s="161"/>
      <c r="L466" s="157"/>
      <c r="M466" s="162"/>
      <c r="T466" s="163"/>
      <c r="AT466" s="158" t="s">
        <v>187</v>
      </c>
      <c r="AU466" s="158" t="s">
        <v>83</v>
      </c>
      <c r="AV466" s="13" t="s">
        <v>83</v>
      </c>
      <c r="AW466" s="13" t="s">
        <v>34</v>
      </c>
      <c r="AX466" s="13" t="s">
        <v>74</v>
      </c>
      <c r="AY466" s="158" t="s">
        <v>177</v>
      </c>
    </row>
    <row r="467" spans="2:65" s="14" customFormat="1" ht="10.199999999999999">
      <c r="B467" s="164"/>
      <c r="D467" s="151" t="s">
        <v>187</v>
      </c>
      <c r="E467" s="165" t="s">
        <v>19</v>
      </c>
      <c r="F467" s="166" t="s">
        <v>224</v>
      </c>
      <c r="H467" s="167">
        <v>165.27</v>
      </c>
      <c r="I467" s="168"/>
      <c r="L467" s="164"/>
      <c r="M467" s="169"/>
      <c r="T467" s="170"/>
      <c r="AT467" s="165" t="s">
        <v>187</v>
      </c>
      <c r="AU467" s="165" t="s">
        <v>83</v>
      </c>
      <c r="AV467" s="14" t="s">
        <v>183</v>
      </c>
      <c r="AW467" s="14" t="s">
        <v>34</v>
      </c>
      <c r="AX467" s="14" t="s">
        <v>81</v>
      </c>
      <c r="AY467" s="165" t="s">
        <v>177</v>
      </c>
    </row>
    <row r="468" spans="2:65" s="1" customFormat="1" ht="33" customHeight="1">
      <c r="B468" s="33"/>
      <c r="C468" s="133" t="s">
        <v>778</v>
      </c>
      <c r="D468" s="133" t="s">
        <v>179</v>
      </c>
      <c r="E468" s="134" t="s">
        <v>779</v>
      </c>
      <c r="F468" s="135" t="s">
        <v>780</v>
      </c>
      <c r="G468" s="136" t="s">
        <v>119</v>
      </c>
      <c r="H468" s="137">
        <v>18.23</v>
      </c>
      <c r="I468" s="138"/>
      <c r="J468" s="139">
        <f>ROUND(I468*H468,2)</f>
        <v>0</v>
      </c>
      <c r="K468" s="135" t="s">
        <v>182</v>
      </c>
      <c r="L468" s="33"/>
      <c r="M468" s="140" t="s">
        <v>19</v>
      </c>
      <c r="N468" s="141" t="s">
        <v>45</v>
      </c>
      <c r="P468" s="142">
        <f>O468*H468</f>
        <v>0</v>
      </c>
      <c r="Q468" s="142">
        <v>2.4889999999999999E-2</v>
      </c>
      <c r="R468" s="142">
        <f>Q468*H468</f>
        <v>0.4537447</v>
      </c>
      <c r="S468" s="142">
        <v>0</v>
      </c>
      <c r="T468" s="143">
        <f>S468*H468</f>
        <v>0</v>
      </c>
      <c r="AR468" s="144" t="s">
        <v>276</v>
      </c>
      <c r="AT468" s="144" t="s">
        <v>179</v>
      </c>
      <c r="AU468" s="144" t="s">
        <v>83</v>
      </c>
      <c r="AY468" s="18" t="s">
        <v>177</v>
      </c>
      <c r="BE468" s="145">
        <f>IF(N468="základní",J468,0)</f>
        <v>0</v>
      </c>
      <c r="BF468" s="145">
        <f>IF(N468="snížená",J468,0)</f>
        <v>0</v>
      </c>
      <c r="BG468" s="145">
        <f>IF(N468="zákl. přenesená",J468,0)</f>
        <v>0</v>
      </c>
      <c r="BH468" s="145">
        <f>IF(N468="sníž. přenesená",J468,0)</f>
        <v>0</v>
      </c>
      <c r="BI468" s="145">
        <f>IF(N468="nulová",J468,0)</f>
        <v>0</v>
      </c>
      <c r="BJ468" s="18" t="s">
        <v>81</v>
      </c>
      <c r="BK468" s="145">
        <f>ROUND(I468*H468,2)</f>
        <v>0</v>
      </c>
      <c r="BL468" s="18" t="s">
        <v>276</v>
      </c>
      <c r="BM468" s="144" t="s">
        <v>781</v>
      </c>
    </row>
    <row r="469" spans="2:65" s="1" customFormat="1" ht="10.199999999999999">
      <c r="B469" s="33"/>
      <c r="D469" s="146" t="s">
        <v>185</v>
      </c>
      <c r="F469" s="147" t="s">
        <v>782</v>
      </c>
      <c r="I469" s="148"/>
      <c r="L469" s="33"/>
      <c r="M469" s="149"/>
      <c r="T469" s="54"/>
      <c r="AT469" s="18" t="s">
        <v>185</v>
      </c>
      <c r="AU469" s="18" t="s">
        <v>83</v>
      </c>
    </row>
    <row r="470" spans="2:65" s="13" customFormat="1" ht="10.199999999999999">
      <c r="B470" s="157"/>
      <c r="D470" s="151" t="s">
        <v>187</v>
      </c>
      <c r="E470" s="158" t="s">
        <v>19</v>
      </c>
      <c r="F470" s="159" t="s">
        <v>401</v>
      </c>
      <c r="H470" s="160">
        <v>9</v>
      </c>
      <c r="I470" s="161"/>
      <c r="L470" s="157"/>
      <c r="M470" s="162"/>
      <c r="T470" s="163"/>
      <c r="AT470" s="158" t="s">
        <v>187</v>
      </c>
      <c r="AU470" s="158" t="s">
        <v>83</v>
      </c>
      <c r="AV470" s="13" t="s">
        <v>83</v>
      </c>
      <c r="AW470" s="13" t="s">
        <v>34</v>
      </c>
      <c r="AX470" s="13" t="s">
        <v>74</v>
      </c>
      <c r="AY470" s="158" t="s">
        <v>177</v>
      </c>
    </row>
    <row r="471" spans="2:65" s="13" customFormat="1" ht="10.199999999999999">
      <c r="B471" s="157"/>
      <c r="D471" s="151" t="s">
        <v>187</v>
      </c>
      <c r="E471" s="158" t="s">
        <v>19</v>
      </c>
      <c r="F471" s="159" t="s">
        <v>402</v>
      </c>
      <c r="H471" s="160">
        <v>7.7</v>
      </c>
      <c r="I471" s="161"/>
      <c r="L471" s="157"/>
      <c r="M471" s="162"/>
      <c r="T471" s="163"/>
      <c r="AT471" s="158" t="s">
        <v>187</v>
      </c>
      <c r="AU471" s="158" t="s">
        <v>83</v>
      </c>
      <c r="AV471" s="13" t="s">
        <v>83</v>
      </c>
      <c r="AW471" s="13" t="s">
        <v>34</v>
      </c>
      <c r="AX471" s="13" t="s">
        <v>74</v>
      </c>
      <c r="AY471" s="158" t="s">
        <v>177</v>
      </c>
    </row>
    <row r="472" spans="2:65" s="13" customFormat="1" ht="10.199999999999999">
      <c r="B472" s="157"/>
      <c r="D472" s="151" t="s">
        <v>187</v>
      </c>
      <c r="E472" s="158" t="s">
        <v>19</v>
      </c>
      <c r="F472" s="159" t="s">
        <v>403</v>
      </c>
      <c r="H472" s="160">
        <v>1.53</v>
      </c>
      <c r="I472" s="161"/>
      <c r="L472" s="157"/>
      <c r="M472" s="162"/>
      <c r="T472" s="163"/>
      <c r="AT472" s="158" t="s">
        <v>187</v>
      </c>
      <c r="AU472" s="158" t="s">
        <v>83</v>
      </c>
      <c r="AV472" s="13" t="s">
        <v>83</v>
      </c>
      <c r="AW472" s="13" t="s">
        <v>34</v>
      </c>
      <c r="AX472" s="13" t="s">
        <v>74</v>
      </c>
      <c r="AY472" s="158" t="s">
        <v>177</v>
      </c>
    </row>
    <row r="473" spans="2:65" s="14" customFormat="1" ht="10.199999999999999">
      <c r="B473" s="164"/>
      <c r="D473" s="151" t="s">
        <v>187</v>
      </c>
      <c r="E473" s="165" t="s">
        <v>19</v>
      </c>
      <c r="F473" s="166" t="s">
        <v>224</v>
      </c>
      <c r="H473" s="167">
        <v>18.23</v>
      </c>
      <c r="I473" s="168"/>
      <c r="L473" s="164"/>
      <c r="M473" s="169"/>
      <c r="T473" s="170"/>
      <c r="AT473" s="165" t="s">
        <v>187</v>
      </c>
      <c r="AU473" s="165" t="s">
        <v>83</v>
      </c>
      <c r="AV473" s="14" t="s">
        <v>183</v>
      </c>
      <c r="AW473" s="14" t="s">
        <v>34</v>
      </c>
      <c r="AX473" s="14" t="s">
        <v>81</v>
      </c>
      <c r="AY473" s="165" t="s">
        <v>177</v>
      </c>
    </row>
    <row r="474" spans="2:65" s="1" customFormat="1" ht="24.15" customHeight="1">
      <c r="B474" s="33"/>
      <c r="C474" s="133" t="s">
        <v>783</v>
      </c>
      <c r="D474" s="133" t="s">
        <v>179</v>
      </c>
      <c r="E474" s="134" t="s">
        <v>784</v>
      </c>
      <c r="F474" s="135" t="s">
        <v>785</v>
      </c>
      <c r="G474" s="136" t="s">
        <v>119</v>
      </c>
      <c r="H474" s="137">
        <v>183.5</v>
      </c>
      <c r="I474" s="138"/>
      <c r="J474" s="139">
        <f>ROUND(I474*H474,2)</f>
        <v>0</v>
      </c>
      <c r="K474" s="135" t="s">
        <v>182</v>
      </c>
      <c r="L474" s="33"/>
      <c r="M474" s="140" t="s">
        <v>19</v>
      </c>
      <c r="N474" s="141" t="s">
        <v>45</v>
      </c>
      <c r="P474" s="142">
        <f>O474*H474</f>
        <v>0</v>
      </c>
      <c r="Q474" s="142">
        <v>1E-4</v>
      </c>
      <c r="R474" s="142">
        <f>Q474*H474</f>
        <v>1.8350000000000002E-2</v>
      </c>
      <c r="S474" s="142">
        <v>0</v>
      </c>
      <c r="T474" s="143">
        <f>S474*H474</f>
        <v>0</v>
      </c>
      <c r="AR474" s="144" t="s">
        <v>276</v>
      </c>
      <c r="AT474" s="144" t="s">
        <v>179</v>
      </c>
      <c r="AU474" s="144" t="s">
        <v>83</v>
      </c>
      <c r="AY474" s="18" t="s">
        <v>177</v>
      </c>
      <c r="BE474" s="145">
        <f>IF(N474="základní",J474,0)</f>
        <v>0</v>
      </c>
      <c r="BF474" s="145">
        <f>IF(N474="snížená",J474,0)</f>
        <v>0</v>
      </c>
      <c r="BG474" s="145">
        <f>IF(N474="zákl. přenesená",J474,0)</f>
        <v>0</v>
      </c>
      <c r="BH474" s="145">
        <f>IF(N474="sníž. přenesená",J474,0)</f>
        <v>0</v>
      </c>
      <c r="BI474" s="145">
        <f>IF(N474="nulová",J474,0)</f>
        <v>0</v>
      </c>
      <c r="BJ474" s="18" t="s">
        <v>81</v>
      </c>
      <c r="BK474" s="145">
        <f>ROUND(I474*H474,2)</f>
        <v>0</v>
      </c>
      <c r="BL474" s="18" t="s">
        <v>276</v>
      </c>
      <c r="BM474" s="144" t="s">
        <v>786</v>
      </c>
    </row>
    <row r="475" spans="2:65" s="1" customFormat="1" ht="10.199999999999999">
      <c r="B475" s="33"/>
      <c r="D475" s="146" t="s">
        <v>185</v>
      </c>
      <c r="F475" s="147" t="s">
        <v>787</v>
      </c>
      <c r="I475" s="148"/>
      <c r="L475" s="33"/>
      <c r="M475" s="149"/>
      <c r="T475" s="54"/>
      <c r="AT475" s="18" t="s">
        <v>185</v>
      </c>
      <c r="AU475" s="18" t="s">
        <v>83</v>
      </c>
    </row>
    <row r="476" spans="2:65" s="13" customFormat="1" ht="10.199999999999999">
      <c r="B476" s="157"/>
      <c r="D476" s="151" t="s">
        <v>187</v>
      </c>
      <c r="E476" s="158" t="s">
        <v>19</v>
      </c>
      <c r="F476" s="159" t="s">
        <v>511</v>
      </c>
      <c r="H476" s="160">
        <v>136</v>
      </c>
      <c r="I476" s="161"/>
      <c r="L476" s="157"/>
      <c r="M476" s="162"/>
      <c r="T476" s="163"/>
      <c r="AT476" s="158" t="s">
        <v>187</v>
      </c>
      <c r="AU476" s="158" t="s">
        <v>83</v>
      </c>
      <c r="AV476" s="13" t="s">
        <v>83</v>
      </c>
      <c r="AW476" s="13" t="s">
        <v>34</v>
      </c>
      <c r="AX476" s="13" t="s">
        <v>74</v>
      </c>
      <c r="AY476" s="158" t="s">
        <v>177</v>
      </c>
    </row>
    <row r="477" spans="2:65" s="13" customFormat="1" ht="10.199999999999999">
      <c r="B477" s="157"/>
      <c r="D477" s="151" t="s">
        <v>187</v>
      </c>
      <c r="E477" s="158" t="s">
        <v>19</v>
      </c>
      <c r="F477" s="159" t="s">
        <v>776</v>
      </c>
      <c r="H477" s="160">
        <v>47.5</v>
      </c>
      <c r="I477" s="161"/>
      <c r="L477" s="157"/>
      <c r="M477" s="162"/>
      <c r="T477" s="163"/>
      <c r="AT477" s="158" t="s">
        <v>187</v>
      </c>
      <c r="AU477" s="158" t="s">
        <v>83</v>
      </c>
      <c r="AV477" s="13" t="s">
        <v>83</v>
      </c>
      <c r="AW477" s="13" t="s">
        <v>34</v>
      </c>
      <c r="AX477" s="13" t="s">
        <v>74</v>
      </c>
      <c r="AY477" s="158" t="s">
        <v>177</v>
      </c>
    </row>
    <row r="478" spans="2:65" s="14" customFormat="1" ht="10.199999999999999">
      <c r="B478" s="164"/>
      <c r="D478" s="151" t="s">
        <v>187</v>
      </c>
      <c r="E478" s="165" t="s">
        <v>19</v>
      </c>
      <c r="F478" s="166" t="s">
        <v>224</v>
      </c>
      <c r="H478" s="167">
        <v>183.5</v>
      </c>
      <c r="I478" s="168"/>
      <c r="L478" s="164"/>
      <c r="M478" s="169"/>
      <c r="T478" s="170"/>
      <c r="AT478" s="165" t="s">
        <v>187</v>
      </c>
      <c r="AU478" s="165" t="s">
        <v>83</v>
      </c>
      <c r="AV478" s="14" t="s">
        <v>183</v>
      </c>
      <c r="AW478" s="14" t="s">
        <v>34</v>
      </c>
      <c r="AX478" s="14" t="s">
        <v>81</v>
      </c>
      <c r="AY478" s="165" t="s">
        <v>177</v>
      </c>
    </row>
    <row r="479" spans="2:65" s="1" customFormat="1" ht="24.15" customHeight="1">
      <c r="B479" s="33"/>
      <c r="C479" s="133" t="s">
        <v>788</v>
      </c>
      <c r="D479" s="133" t="s">
        <v>179</v>
      </c>
      <c r="E479" s="134" t="s">
        <v>789</v>
      </c>
      <c r="F479" s="135" t="s">
        <v>790</v>
      </c>
      <c r="G479" s="136" t="s">
        <v>119</v>
      </c>
      <c r="H479" s="137">
        <v>136</v>
      </c>
      <c r="I479" s="138"/>
      <c r="J479" s="139">
        <f>ROUND(I479*H479,2)</f>
        <v>0</v>
      </c>
      <c r="K479" s="135" t="s">
        <v>182</v>
      </c>
      <c r="L479" s="33"/>
      <c r="M479" s="140" t="s">
        <v>19</v>
      </c>
      <c r="N479" s="141" t="s">
        <v>45</v>
      </c>
      <c r="P479" s="142">
        <f>O479*H479</f>
        <v>0</v>
      </c>
      <c r="Q479" s="142">
        <v>0</v>
      </c>
      <c r="R479" s="142">
        <f>Q479*H479</f>
        <v>0</v>
      </c>
      <c r="S479" s="142">
        <v>0</v>
      </c>
      <c r="T479" s="143">
        <f>S479*H479</f>
        <v>0</v>
      </c>
      <c r="AR479" s="144" t="s">
        <v>276</v>
      </c>
      <c r="AT479" s="144" t="s">
        <v>179</v>
      </c>
      <c r="AU479" s="144" t="s">
        <v>83</v>
      </c>
      <c r="AY479" s="18" t="s">
        <v>177</v>
      </c>
      <c r="BE479" s="145">
        <f>IF(N479="základní",J479,0)</f>
        <v>0</v>
      </c>
      <c r="BF479" s="145">
        <f>IF(N479="snížená",J479,0)</f>
        <v>0</v>
      </c>
      <c r="BG479" s="145">
        <f>IF(N479="zákl. přenesená",J479,0)</f>
        <v>0</v>
      </c>
      <c r="BH479" s="145">
        <f>IF(N479="sníž. přenesená",J479,0)</f>
        <v>0</v>
      </c>
      <c r="BI479" s="145">
        <f>IF(N479="nulová",J479,0)</f>
        <v>0</v>
      </c>
      <c r="BJ479" s="18" t="s">
        <v>81</v>
      </c>
      <c r="BK479" s="145">
        <f>ROUND(I479*H479,2)</f>
        <v>0</v>
      </c>
      <c r="BL479" s="18" t="s">
        <v>276</v>
      </c>
      <c r="BM479" s="144" t="s">
        <v>791</v>
      </c>
    </row>
    <row r="480" spans="2:65" s="1" customFormat="1" ht="10.199999999999999">
      <c r="B480" s="33"/>
      <c r="D480" s="146" t="s">
        <v>185</v>
      </c>
      <c r="F480" s="147" t="s">
        <v>792</v>
      </c>
      <c r="I480" s="148"/>
      <c r="L480" s="33"/>
      <c r="M480" s="149"/>
      <c r="T480" s="54"/>
      <c r="AT480" s="18" t="s">
        <v>185</v>
      </c>
      <c r="AU480" s="18" t="s">
        <v>83</v>
      </c>
    </row>
    <row r="481" spans="2:65" s="13" customFormat="1" ht="10.199999999999999">
      <c r="B481" s="157"/>
      <c r="D481" s="151" t="s">
        <v>187</v>
      </c>
      <c r="E481" s="158" t="s">
        <v>19</v>
      </c>
      <c r="F481" s="159" t="s">
        <v>511</v>
      </c>
      <c r="H481" s="160">
        <v>136</v>
      </c>
      <c r="I481" s="161"/>
      <c r="L481" s="157"/>
      <c r="M481" s="162"/>
      <c r="T481" s="163"/>
      <c r="AT481" s="158" t="s">
        <v>187</v>
      </c>
      <c r="AU481" s="158" t="s">
        <v>83</v>
      </c>
      <c r="AV481" s="13" t="s">
        <v>83</v>
      </c>
      <c r="AW481" s="13" t="s">
        <v>34</v>
      </c>
      <c r="AX481" s="13" t="s">
        <v>81</v>
      </c>
      <c r="AY481" s="158" t="s">
        <v>177</v>
      </c>
    </row>
    <row r="482" spans="2:65" s="1" customFormat="1" ht="16.5" customHeight="1">
      <c r="B482" s="33"/>
      <c r="C482" s="178" t="s">
        <v>793</v>
      </c>
      <c r="D482" s="178" t="s">
        <v>327</v>
      </c>
      <c r="E482" s="179" t="s">
        <v>794</v>
      </c>
      <c r="F482" s="180" t="s">
        <v>795</v>
      </c>
      <c r="G482" s="181" t="s">
        <v>119</v>
      </c>
      <c r="H482" s="182">
        <v>152.79599999999999</v>
      </c>
      <c r="I482" s="183"/>
      <c r="J482" s="184">
        <f>ROUND(I482*H482,2)</f>
        <v>0</v>
      </c>
      <c r="K482" s="180" t="s">
        <v>182</v>
      </c>
      <c r="L482" s="185"/>
      <c r="M482" s="186" t="s">
        <v>19</v>
      </c>
      <c r="N482" s="187" t="s">
        <v>45</v>
      </c>
      <c r="P482" s="142">
        <f>O482*H482</f>
        <v>0</v>
      </c>
      <c r="Q482" s="142">
        <v>1.7000000000000001E-4</v>
      </c>
      <c r="R482" s="142">
        <f>Q482*H482</f>
        <v>2.597532E-2</v>
      </c>
      <c r="S482" s="142">
        <v>0</v>
      </c>
      <c r="T482" s="143">
        <f>S482*H482</f>
        <v>0</v>
      </c>
      <c r="AR482" s="144" t="s">
        <v>406</v>
      </c>
      <c r="AT482" s="144" t="s">
        <v>327</v>
      </c>
      <c r="AU482" s="144" t="s">
        <v>83</v>
      </c>
      <c r="AY482" s="18" t="s">
        <v>177</v>
      </c>
      <c r="BE482" s="145">
        <f>IF(N482="základní",J482,0)</f>
        <v>0</v>
      </c>
      <c r="BF482" s="145">
        <f>IF(N482="snížená",J482,0)</f>
        <v>0</v>
      </c>
      <c r="BG482" s="145">
        <f>IF(N482="zákl. přenesená",J482,0)</f>
        <v>0</v>
      </c>
      <c r="BH482" s="145">
        <f>IF(N482="sníž. přenesená",J482,0)</f>
        <v>0</v>
      </c>
      <c r="BI482" s="145">
        <f>IF(N482="nulová",J482,0)</f>
        <v>0</v>
      </c>
      <c r="BJ482" s="18" t="s">
        <v>81</v>
      </c>
      <c r="BK482" s="145">
        <f>ROUND(I482*H482,2)</f>
        <v>0</v>
      </c>
      <c r="BL482" s="18" t="s">
        <v>276</v>
      </c>
      <c r="BM482" s="144" t="s">
        <v>796</v>
      </c>
    </row>
    <row r="483" spans="2:65" s="13" customFormat="1" ht="10.199999999999999">
      <c r="B483" s="157"/>
      <c r="D483" s="151" t="s">
        <v>187</v>
      </c>
      <c r="F483" s="159" t="s">
        <v>797</v>
      </c>
      <c r="H483" s="160">
        <v>152.79599999999999</v>
      </c>
      <c r="I483" s="161"/>
      <c r="L483" s="157"/>
      <c r="M483" s="162"/>
      <c r="T483" s="163"/>
      <c r="AT483" s="158" t="s">
        <v>187</v>
      </c>
      <c r="AU483" s="158" t="s">
        <v>83</v>
      </c>
      <c r="AV483" s="13" t="s">
        <v>83</v>
      </c>
      <c r="AW483" s="13" t="s">
        <v>4</v>
      </c>
      <c r="AX483" s="13" t="s">
        <v>81</v>
      </c>
      <c r="AY483" s="158" t="s">
        <v>177</v>
      </c>
    </row>
    <row r="484" spans="2:65" s="1" customFormat="1" ht="24.15" customHeight="1">
      <c r="B484" s="33"/>
      <c r="C484" s="133" t="s">
        <v>798</v>
      </c>
      <c r="D484" s="133" t="s">
        <v>179</v>
      </c>
      <c r="E484" s="134" t="s">
        <v>799</v>
      </c>
      <c r="F484" s="135" t="s">
        <v>800</v>
      </c>
      <c r="G484" s="136" t="s">
        <v>347</v>
      </c>
      <c r="H484" s="137">
        <v>1.08</v>
      </c>
      <c r="I484" s="138"/>
      <c r="J484" s="139">
        <f>ROUND(I484*H484,2)</f>
        <v>0</v>
      </c>
      <c r="K484" s="135" t="s">
        <v>182</v>
      </c>
      <c r="L484" s="33"/>
      <c r="M484" s="140" t="s">
        <v>19</v>
      </c>
      <c r="N484" s="141" t="s">
        <v>45</v>
      </c>
      <c r="P484" s="142">
        <f>O484*H484</f>
        <v>0</v>
      </c>
      <c r="Q484" s="142">
        <v>5.1500000000000001E-3</v>
      </c>
      <c r="R484" s="142">
        <f>Q484*H484</f>
        <v>5.5620000000000001E-3</v>
      </c>
      <c r="S484" s="142">
        <v>0</v>
      </c>
      <c r="T484" s="143">
        <f>S484*H484</f>
        <v>0</v>
      </c>
      <c r="AR484" s="144" t="s">
        <v>276</v>
      </c>
      <c r="AT484" s="144" t="s">
        <v>179</v>
      </c>
      <c r="AU484" s="144" t="s">
        <v>83</v>
      </c>
      <c r="AY484" s="18" t="s">
        <v>177</v>
      </c>
      <c r="BE484" s="145">
        <f>IF(N484="základní",J484,0)</f>
        <v>0</v>
      </c>
      <c r="BF484" s="145">
        <f>IF(N484="snížená",J484,0)</f>
        <v>0</v>
      </c>
      <c r="BG484" s="145">
        <f>IF(N484="zákl. přenesená",J484,0)</f>
        <v>0</v>
      </c>
      <c r="BH484" s="145">
        <f>IF(N484="sníž. přenesená",J484,0)</f>
        <v>0</v>
      </c>
      <c r="BI484" s="145">
        <f>IF(N484="nulová",J484,0)</f>
        <v>0</v>
      </c>
      <c r="BJ484" s="18" t="s">
        <v>81</v>
      </c>
      <c r="BK484" s="145">
        <f>ROUND(I484*H484,2)</f>
        <v>0</v>
      </c>
      <c r="BL484" s="18" t="s">
        <v>276</v>
      </c>
      <c r="BM484" s="144" t="s">
        <v>801</v>
      </c>
    </row>
    <row r="485" spans="2:65" s="1" customFormat="1" ht="10.199999999999999">
      <c r="B485" s="33"/>
      <c r="D485" s="146" t="s">
        <v>185</v>
      </c>
      <c r="F485" s="147" t="s">
        <v>802</v>
      </c>
      <c r="I485" s="148"/>
      <c r="L485" s="33"/>
      <c r="M485" s="149"/>
      <c r="T485" s="54"/>
      <c r="AT485" s="18" t="s">
        <v>185</v>
      </c>
      <c r="AU485" s="18" t="s">
        <v>83</v>
      </c>
    </row>
    <row r="486" spans="2:65" s="13" customFormat="1" ht="10.199999999999999">
      <c r="B486" s="157"/>
      <c r="D486" s="151" t="s">
        <v>187</v>
      </c>
      <c r="E486" s="158" t="s">
        <v>19</v>
      </c>
      <c r="F486" s="159" t="s">
        <v>803</v>
      </c>
      <c r="H486" s="160">
        <v>1.08</v>
      </c>
      <c r="I486" s="161"/>
      <c r="L486" s="157"/>
      <c r="M486" s="162"/>
      <c r="T486" s="163"/>
      <c r="AT486" s="158" t="s">
        <v>187</v>
      </c>
      <c r="AU486" s="158" t="s">
        <v>83</v>
      </c>
      <c r="AV486" s="13" t="s">
        <v>83</v>
      </c>
      <c r="AW486" s="13" t="s">
        <v>34</v>
      </c>
      <c r="AX486" s="13" t="s">
        <v>81</v>
      </c>
      <c r="AY486" s="158" t="s">
        <v>177</v>
      </c>
    </row>
    <row r="487" spans="2:65" s="1" customFormat="1" ht="16.5" customHeight="1">
      <c r="B487" s="33"/>
      <c r="C487" s="133" t="s">
        <v>804</v>
      </c>
      <c r="D487" s="133" t="s">
        <v>179</v>
      </c>
      <c r="E487" s="134" t="s">
        <v>805</v>
      </c>
      <c r="F487" s="135" t="s">
        <v>806</v>
      </c>
      <c r="G487" s="136" t="s">
        <v>119</v>
      </c>
      <c r="H487" s="137">
        <v>140.602</v>
      </c>
      <c r="I487" s="138"/>
      <c r="J487" s="139">
        <f>ROUND(I487*H487,2)</f>
        <v>0</v>
      </c>
      <c r="K487" s="135" t="s">
        <v>199</v>
      </c>
      <c r="L487" s="33"/>
      <c r="M487" s="140" t="s">
        <v>19</v>
      </c>
      <c r="N487" s="141" t="s">
        <v>45</v>
      </c>
      <c r="P487" s="142">
        <f>O487*H487</f>
        <v>0</v>
      </c>
      <c r="Q487" s="142">
        <v>5.2810000000000003E-2</v>
      </c>
      <c r="R487" s="142">
        <f>Q487*H487</f>
        <v>7.4251916200000005</v>
      </c>
      <c r="S487" s="142">
        <v>0</v>
      </c>
      <c r="T487" s="143">
        <f>S487*H487</f>
        <v>0</v>
      </c>
      <c r="AR487" s="144" t="s">
        <v>276</v>
      </c>
      <c r="AT487" s="144" t="s">
        <v>179</v>
      </c>
      <c r="AU487" s="144" t="s">
        <v>83</v>
      </c>
      <c r="AY487" s="18" t="s">
        <v>177</v>
      </c>
      <c r="BE487" s="145">
        <f>IF(N487="základní",J487,0)</f>
        <v>0</v>
      </c>
      <c r="BF487" s="145">
        <f>IF(N487="snížená",J487,0)</f>
        <v>0</v>
      </c>
      <c r="BG487" s="145">
        <f>IF(N487="zákl. přenesená",J487,0)</f>
        <v>0</v>
      </c>
      <c r="BH487" s="145">
        <f>IF(N487="sníž. přenesená",J487,0)</f>
        <v>0</v>
      </c>
      <c r="BI487" s="145">
        <f>IF(N487="nulová",J487,0)</f>
        <v>0</v>
      </c>
      <c r="BJ487" s="18" t="s">
        <v>81</v>
      </c>
      <c r="BK487" s="145">
        <f>ROUND(I487*H487,2)</f>
        <v>0</v>
      </c>
      <c r="BL487" s="18" t="s">
        <v>276</v>
      </c>
      <c r="BM487" s="144" t="s">
        <v>807</v>
      </c>
    </row>
    <row r="488" spans="2:65" s="13" customFormat="1" ht="10.199999999999999">
      <c r="B488" s="157"/>
      <c r="D488" s="151" t="s">
        <v>187</v>
      </c>
      <c r="E488" s="158" t="s">
        <v>19</v>
      </c>
      <c r="F488" s="159" t="s">
        <v>310</v>
      </c>
      <c r="H488" s="160">
        <v>56.348999999999997</v>
      </c>
      <c r="I488" s="161"/>
      <c r="L488" s="157"/>
      <c r="M488" s="162"/>
      <c r="T488" s="163"/>
      <c r="AT488" s="158" t="s">
        <v>187</v>
      </c>
      <c r="AU488" s="158" t="s">
        <v>83</v>
      </c>
      <c r="AV488" s="13" t="s">
        <v>83</v>
      </c>
      <c r="AW488" s="13" t="s">
        <v>34</v>
      </c>
      <c r="AX488" s="13" t="s">
        <v>74</v>
      </c>
      <c r="AY488" s="158" t="s">
        <v>177</v>
      </c>
    </row>
    <row r="489" spans="2:65" s="13" customFormat="1" ht="10.199999999999999">
      <c r="B489" s="157"/>
      <c r="D489" s="151" t="s">
        <v>187</v>
      </c>
      <c r="E489" s="158" t="s">
        <v>19</v>
      </c>
      <c r="F489" s="159" t="s">
        <v>311</v>
      </c>
      <c r="H489" s="160">
        <v>48.633000000000003</v>
      </c>
      <c r="I489" s="161"/>
      <c r="L489" s="157"/>
      <c r="M489" s="162"/>
      <c r="T489" s="163"/>
      <c r="AT489" s="158" t="s">
        <v>187</v>
      </c>
      <c r="AU489" s="158" t="s">
        <v>83</v>
      </c>
      <c r="AV489" s="13" t="s">
        <v>83</v>
      </c>
      <c r="AW489" s="13" t="s">
        <v>34</v>
      </c>
      <c r="AX489" s="13" t="s">
        <v>74</v>
      </c>
      <c r="AY489" s="158" t="s">
        <v>177</v>
      </c>
    </row>
    <row r="490" spans="2:65" s="13" customFormat="1" ht="10.199999999999999">
      <c r="B490" s="157"/>
      <c r="D490" s="151" t="s">
        <v>187</v>
      </c>
      <c r="E490" s="158" t="s">
        <v>19</v>
      </c>
      <c r="F490" s="159" t="s">
        <v>310</v>
      </c>
      <c r="H490" s="160">
        <v>56.348999999999997</v>
      </c>
      <c r="I490" s="161"/>
      <c r="L490" s="157"/>
      <c r="M490" s="162"/>
      <c r="T490" s="163"/>
      <c r="AT490" s="158" t="s">
        <v>187</v>
      </c>
      <c r="AU490" s="158" t="s">
        <v>83</v>
      </c>
      <c r="AV490" s="13" t="s">
        <v>83</v>
      </c>
      <c r="AW490" s="13" t="s">
        <v>34</v>
      </c>
      <c r="AX490" s="13" t="s">
        <v>74</v>
      </c>
      <c r="AY490" s="158" t="s">
        <v>177</v>
      </c>
    </row>
    <row r="491" spans="2:65" s="13" customFormat="1" ht="10.199999999999999">
      <c r="B491" s="157"/>
      <c r="D491" s="151" t="s">
        <v>187</v>
      </c>
      <c r="E491" s="158" t="s">
        <v>19</v>
      </c>
      <c r="F491" s="159" t="s">
        <v>312</v>
      </c>
      <c r="H491" s="160">
        <v>13.416</v>
      </c>
      <c r="I491" s="161"/>
      <c r="L491" s="157"/>
      <c r="M491" s="162"/>
      <c r="T491" s="163"/>
      <c r="AT491" s="158" t="s">
        <v>187</v>
      </c>
      <c r="AU491" s="158" t="s">
        <v>83</v>
      </c>
      <c r="AV491" s="13" t="s">
        <v>83</v>
      </c>
      <c r="AW491" s="13" t="s">
        <v>34</v>
      </c>
      <c r="AX491" s="13" t="s">
        <v>74</v>
      </c>
      <c r="AY491" s="158" t="s">
        <v>177</v>
      </c>
    </row>
    <row r="492" spans="2:65" s="15" customFormat="1" ht="10.199999999999999">
      <c r="B492" s="171"/>
      <c r="D492" s="151" t="s">
        <v>187</v>
      </c>
      <c r="E492" s="172" t="s">
        <v>19</v>
      </c>
      <c r="F492" s="173" t="s">
        <v>289</v>
      </c>
      <c r="H492" s="174">
        <v>174.74700000000001</v>
      </c>
      <c r="I492" s="175"/>
      <c r="L492" s="171"/>
      <c r="M492" s="176"/>
      <c r="T492" s="177"/>
      <c r="AT492" s="172" t="s">
        <v>187</v>
      </c>
      <c r="AU492" s="172" t="s">
        <v>83</v>
      </c>
      <c r="AV492" s="15" t="s">
        <v>121</v>
      </c>
      <c r="AW492" s="15" t="s">
        <v>34</v>
      </c>
      <c r="AX492" s="15" t="s">
        <v>74</v>
      </c>
      <c r="AY492" s="172" t="s">
        <v>177</v>
      </c>
    </row>
    <row r="493" spans="2:65" s="13" customFormat="1" ht="10.199999999999999">
      <c r="B493" s="157"/>
      <c r="D493" s="151" t="s">
        <v>187</v>
      </c>
      <c r="E493" s="158" t="s">
        <v>19</v>
      </c>
      <c r="F493" s="159" t="s">
        <v>322</v>
      </c>
      <c r="H493" s="160">
        <v>-1.26</v>
      </c>
      <c r="I493" s="161"/>
      <c r="L493" s="157"/>
      <c r="M493" s="162"/>
      <c r="T493" s="163"/>
      <c r="AT493" s="158" t="s">
        <v>187</v>
      </c>
      <c r="AU493" s="158" t="s">
        <v>83</v>
      </c>
      <c r="AV493" s="13" t="s">
        <v>83</v>
      </c>
      <c r="AW493" s="13" t="s">
        <v>34</v>
      </c>
      <c r="AX493" s="13" t="s">
        <v>74</v>
      </c>
      <c r="AY493" s="158" t="s">
        <v>177</v>
      </c>
    </row>
    <row r="494" spans="2:65" s="13" customFormat="1" ht="10.199999999999999">
      <c r="B494" s="157"/>
      <c r="D494" s="151" t="s">
        <v>187</v>
      </c>
      <c r="E494" s="158" t="s">
        <v>19</v>
      </c>
      <c r="F494" s="159" t="s">
        <v>323</v>
      </c>
      <c r="H494" s="160">
        <v>-4.05</v>
      </c>
      <c r="I494" s="161"/>
      <c r="L494" s="157"/>
      <c r="M494" s="162"/>
      <c r="T494" s="163"/>
      <c r="AT494" s="158" t="s">
        <v>187</v>
      </c>
      <c r="AU494" s="158" t="s">
        <v>83</v>
      </c>
      <c r="AV494" s="13" t="s">
        <v>83</v>
      </c>
      <c r="AW494" s="13" t="s">
        <v>34</v>
      </c>
      <c r="AX494" s="13" t="s">
        <v>74</v>
      </c>
      <c r="AY494" s="158" t="s">
        <v>177</v>
      </c>
    </row>
    <row r="495" spans="2:65" s="13" customFormat="1" ht="10.199999999999999">
      <c r="B495" s="157"/>
      <c r="D495" s="151" t="s">
        <v>187</v>
      </c>
      <c r="E495" s="158" t="s">
        <v>19</v>
      </c>
      <c r="F495" s="159" t="s">
        <v>324</v>
      </c>
      <c r="H495" s="160">
        <v>-25.92</v>
      </c>
      <c r="I495" s="161"/>
      <c r="L495" s="157"/>
      <c r="M495" s="162"/>
      <c r="T495" s="163"/>
      <c r="AT495" s="158" t="s">
        <v>187</v>
      </c>
      <c r="AU495" s="158" t="s">
        <v>83</v>
      </c>
      <c r="AV495" s="13" t="s">
        <v>83</v>
      </c>
      <c r="AW495" s="13" t="s">
        <v>34</v>
      </c>
      <c r="AX495" s="13" t="s">
        <v>74</v>
      </c>
      <c r="AY495" s="158" t="s">
        <v>177</v>
      </c>
    </row>
    <row r="496" spans="2:65" s="13" customFormat="1" ht="10.199999999999999">
      <c r="B496" s="157"/>
      <c r="D496" s="151" t="s">
        <v>187</v>
      </c>
      <c r="E496" s="158" t="s">
        <v>19</v>
      </c>
      <c r="F496" s="159" t="s">
        <v>325</v>
      </c>
      <c r="H496" s="160">
        <v>-2.915</v>
      </c>
      <c r="I496" s="161"/>
      <c r="L496" s="157"/>
      <c r="M496" s="162"/>
      <c r="T496" s="163"/>
      <c r="AT496" s="158" t="s">
        <v>187</v>
      </c>
      <c r="AU496" s="158" t="s">
        <v>83</v>
      </c>
      <c r="AV496" s="13" t="s">
        <v>83</v>
      </c>
      <c r="AW496" s="13" t="s">
        <v>34</v>
      </c>
      <c r="AX496" s="13" t="s">
        <v>74</v>
      </c>
      <c r="AY496" s="158" t="s">
        <v>177</v>
      </c>
    </row>
    <row r="497" spans="2:65" s="15" customFormat="1" ht="10.199999999999999">
      <c r="B497" s="171"/>
      <c r="D497" s="151" t="s">
        <v>187</v>
      </c>
      <c r="E497" s="172" t="s">
        <v>19</v>
      </c>
      <c r="F497" s="173" t="s">
        <v>289</v>
      </c>
      <c r="H497" s="174">
        <v>-34.145000000000003</v>
      </c>
      <c r="I497" s="175"/>
      <c r="L497" s="171"/>
      <c r="M497" s="176"/>
      <c r="T497" s="177"/>
      <c r="AT497" s="172" t="s">
        <v>187</v>
      </c>
      <c r="AU497" s="172" t="s">
        <v>83</v>
      </c>
      <c r="AV497" s="15" t="s">
        <v>121</v>
      </c>
      <c r="AW497" s="15" t="s">
        <v>34</v>
      </c>
      <c r="AX497" s="15" t="s">
        <v>74</v>
      </c>
      <c r="AY497" s="172" t="s">
        <v>177</v>
      </c>
    </row>
    <row r="498" spans="2:65" s="14" customFormat="1" ht="10.199999999999999">
      <c r="B498" s="164"/>
      <c r="D498" s="151" t="s">
        <v>187</v>
      </c>
      <c r="E498" s="165" t="s">
        <v>19</v>
      </c>
      <c r="F498" s="166" t="s">
        <v>224</v>
      </c>
      <c r="H498" s="167">
        <v>140.602</v>
      </c>
      <c r="I498" s="168"/>
      <c r="L498" s="164"/>
      <c r="M498" s="169"/>
      <c r="T498" s="170"/>
      <c r="AT498" s="165" t="s">
        <v>187</v>
      </c>
      <c r="AU498" s="165" t="s">
        <v>83</v>
      </c>
      <c r="AV498" s="14" t="s">
        <v>183</v>
      </c>
      <c r="AW498" s="14" t="s">
        <v>34</v>
      </c>
      <c r="AX498" s="14" t="s">
        <v>81</v>
      </c>
      <c r="AY498" s="165" t="s">
        <v>177</v>
      </c>
    </row>
    <row r="499" spans="2:65" s="1" customFormat="1" ht="16.5" customHeight="1">
      <c r="B499" s="33"/>
      <c r="C499" s="133" t="s">
        <v>808</v>
      </c>
      <c r="D499" s="133" t="s">
        <v>179</v>
      </c>
      <c r="E499" s="134" t="s">
        <v>809</v>
      </c>
      <c r="F499" s="135" t="s">
        <v>810</v>
      </c>
      <c r="G499" s="136" t="s">
        <v>119</v>
      </c>
      <c r="H499" s="137">
        <v>95.215999999999994</v>
      </c>
      <c r="I499" s="138"/>
      <c r="J499" s="139">
        <f>ROUND(I499*H499,2)</f>
        <v>0</v>
      </c>
      <c r="K499" s="135" t="s">
        <v>199</v>
      </c>
      <c r="L499" s="33"/>
      <c r="M499" s="140" t="s">
        <v>19</v>
      </c>
      <c r="N499" s="141" t="s">
        <v>45</v>
      </c>
      <c r="P499" s="142">
        <f>O499*H499</f>
        <v>0</v>
      </c>
      <c r="Q499" s="142">
        <v>5.2810000000000003E-2</v>
      </c>
      <c r="R499" s="142">
        <f>Q499*H499</f>
        <v>5.02835696</v>
      </c>
      <c r="S499" s="142">
        <v>0</v>
      </c>
      <c r="T499" s="143">
        <f>S499*H499</f>
        <v>0</v>
      </c>
      <c r="AR499" s="144" t="s">
        <v>276</v>
      </c>
      <c r="AT499" s="144" t="s">
        <v>179</v>
      </c>
      <c r="AU499" s="144" t="s">
        <v>83</v>
      </c>
      <c r="AY499" s="18" t="s">
        <v>177</v>
      </c>
      <c r="BE499" s="145">
        <f>IF(N499="základní",J499,0)</f>
        <v>0</v>
      </c>
      <c r="BF499" s="145">
        <f>IF(N499="snížená",J499,0)</f>
        <v>0</v>
      </c>
      <c r="BG499" s="145">
        <f>IF(N499="zákl. přenesená",J499,0)</f>
        <v>0</v>
      </c>
      <c r="BH499" s="145">
        <f>IF(N499="sníž. přenesená",J499,0)</f>
        <v>0</v>
      </c>
      <c r="BI499" s="145">
        <f>IF(N499="nulová",J499,0)</f>
        <v>0</v>
      </c>
      <c r="BJ499" s="18" t="s">
        <v>81</v>
      </c>
      <c r="BK499" s="145">
        <f>ROUND(I499*H499,2)</f>
        <v>0</v>
      </c>
      <c r="BL499" s="18" t="s">
        <v>276</v>
      </c>
      <c r="BM499" s="144" t="s">
        <v>811</v>
      </c>
    </row>
    <row r="500" spans="2:65" s="13" customFormat="1" ht="10.199999999999999">
      <c r="B500" s="157"/>
      <c r="D500" s="151" t="s">
        <v>187</v>
      </c>
      <c r="E500" s="158" t="s">
        <v>19</v>
      </c>
      <c r="F500" s="159" t="s">
        <v>812</v>
      </c>
      <c r="H500" s="160">
        <v>66.56</v>
      </c>
      <c r="I500" s="161"/>
      <c r="L500" s="157"/>
      <c r="M500" s="162"/>
      <c r="T500" s="163"/>
      <c r="AT500" s="158" t="s">
        <v>187</v>
      </c>
      <c r="AU500" s="158" t="s">
        <v>83</v>
      </c>
      <c r="AV500" s="13" t="s">
        <v>83</v>
      </c>
      <c r="AW500" s="13" t="s">
        <v>34</v>
      </c>
      <c r="AX500" s="13" t="s">
        <v>74</v>
      </c>
      <c r="AY500" s="158" t="s">
        <v>177</v>
      </c>
    </row>
    <row r="501" spans="2:65" s="13" customFormat="1" ht="10.199999999999999">
      <c r="B501" s="157"/>
      <c r="D501" s="151" t="s">
        <v>187</v>
      </c>
      <c r="E501" s="158" t="s">
        <v>19</v>
      </c>
      <c r="F501" s="159" t="s">
        <v>813</v>
      </c>
      <c r="H501" s="160">
        <v>31.02</v>
      </c>
      <c r="I501" s="161"/>
      <c r="L501" s="157"/>
      <c r="M501" s="162"/>
      <c r="T501" s="163"/>
      <c r="AT501" s="158" t="s">
        <v>187</v>
      </c>
      <c r="AU501" s="158" t="s">
        <v>83</v>
      </c>
      <c r="AV501" s="13" t="s">
        <v>83</v>
      </c>
      <c r="AW501" s="13" t="s">
        <v>34</v>
      </c>
      <c r="AX501" s="13" t="s">
        <v>74</v>
      </c>
      <c r="AY501" s="158" t="s">
        <v>177</v>
      </c>
    </row>
    <row r="502" spans="2:65" s="15" customFormat="1" ht="10.199999999999999">
      <c r="B502" s="171"/>
      <c r="D502" s="151" t="s">
        <v>187</v>
      </c>
      <c r="E502" s="172" t="s">
        <v>19</v>
      </c>
      <c r="F502" s="173" t="s">
        <v>289</v>
      </c>
      <c r="H502" s="174">
        <v>97.58</v>
      </c>
      <c r="I502" s="175"/>
      <c r="L502" s="171"/>
      <c r="M502" s="176"/>
      <c r="T502" s="177"/>
      <c r="AT502" s="172" t="s">
        <v>187</v>
      </c>
      <c r="AU502" s="172" t="s">
        <v>83</v>
      </c>
      <c r="AV502" s="15" t="s">
        <v>121</v>
      </c>
      <c r="AW502" s="15" t="s">
        <v>34</v>
      </c>
      <c r="AX502" s="15" t="s">
        <v>74</v>
      </c>
      <c r="AY502" s="172" t="s">
        <v>177</v>
      </c>
    </row>
    <row r="503" spans="2:65" s="13" customFormat="1" ht="10.199999999999999">
      <c r="B503" s="157"/>
      <c r="D503" s="151" t="s">
        <v>187</v>
      </c>
      <c r="E503" s="158" t="s">
        <v>19</v>
      </c>
      <c r="F503" s="159" t="s">
        <v>814</v>
      </c>
      <c r="H503" s="160">
        <v>3.1520000000000001</v>
      </c>
      <c r="I503" s="161"/>
      <c r="L503" s="157"/>
      <c r="M503" s="162"/>
      <c r="T503" s="163"/>
      <c r="AT503" s="158" t="s">
        <v>187</v>
      </c>
      <c r="AU503" s="158" t="s">
        <v>83</v>
      </c>
      <c r="AV503" s="13" t="s">
        <v>83</v>
      </c>
      <c r="AW503" s="13" t="s">
        <v>34</v>
      </c>
      <c r="AX503" s="13" t="s">
        <v>74</v>
      </c>
      <c r="AY503" s="158" t="s">
        <v>177</v>
      </c>
    </row>
    <row r="504" spans="2:65" s="13" customFormat="1" ht="10.199999999999999">
      <c r="B504" s="157"/>
      <c r="D504" s="151" t="s">
        <v>187</v>
      </c>
      <c r="E504" s="158" t="s">
        <v>19</v>
      </c>
      <c r="F504" s="159" t="s">
        <v>815</v>
      </c>
      <c r="H504" s="160">
        <v>-3.5459999999999998</v>
      </c>
      <c r="I504" s="161"/>
      <c r="L504" s="157"/>
      <c r="M504" s="162"/>
      <c r="T504" s="163"/>
      <c r="AT504" s="158" t="s">
        <v>187</v>
      </c>
      <c r="AU504" s="158" t="s">
        <v>83</v>
      </c>
      <c r="AV504" s="13" t="s">
        <v>83</v>
      </c>
      <c r="AW504" s="13" t="s">
        <v>34</v>
      </c>
      <c r="AX504" s="13" t="s">
        <v>74</v>
      </c>
      <c r="AY504" s="158" t="s">
        <v>177</v>
      </c>
    </row>
    <row r="505" spans="2:65" s="13" customFormat="1" ht="10.199999999999999">
      <c r="B505" s="157"/>
      <c r="D505" s="151" t="s">
        <v>187</v>
      </c>
      <c r="E505" s="158" t="s">
        <v>19</v>
      </c>
      <c r="F505" s="159" t="s">
        <v>816</v>
      </c>
      <c r="H505" s="160">
        <v>-1.97</v>
      </c>
      <c r="I505" s="161"/>
      <c r="L505" s="157"/>
      <c r="M505" s="162"/>
      <c r="T505" s="163"/>
      <c r="AT505" s="158" t="s">
        <v>187</v>
      </c>
      <c r="AU505" s="158" t="s">
        <v>83</v>
      </c>
      <c r="AV505" s="13" t="s">
        <v>83</v>
      </c>
      <c r="AW505" s="13" t="s">
        <v>34</v>
      </c>
      <c r="AX505" s="13" t="s">
        <v>74</v>
      </c>
      <c r="AY505" s="158" t="s">
        <v>177</v>
      </c>
    </row>
    <row r="506" spans="2:65" s="15" customFormat="1" ht="10.199999999999999">
      <c r="B506" s="171"/>
      <c r="D506" s="151" t="s">
        <v>187</v>
      </c>
      <c r="E506" s="172" t="s">
        <v>19</v>
      </c>
      <c r="F506" s="173" t="s">
        <v>289</v>
      </c>
      <c r="H506" s="174">
        <v>-2.3639999999999999</v>
      </c>
      <c r="I506" s="175"/>
      <c r="L506" s="171"/>
      <c r="M506" s="176"/>
      <c r="T506" s="177"/>
      <c r="AT506" s="172" t="s">
        <v>187</v>
      </c>
      <c r="AU506" s="172" t="s">
        <v>83</v>
      </c>
      <c r="AV506" s="15" t="s">
        <v>121</v>
      </c>
      <c r="AW506" s="15" t="s">
        <v>34</v>
      </c>
      <c r="AX506" s="15" t="s">
        <v>74</v>
      </c>
      <c r="AY506" s="172" t="s">
        <v>177</v>
      </c>
    </row>
    <row r="507" spans="2:65" s="14" customFormat="1" ht="10.199999999999999">
      <c r="B507" s="164"/>
      <c r="D507" s="151" t="s">
        <v>187</v>
      </c>
      <c r="E507" s="165" t="s">
        <v>19</v>
      </c>
      <c r="F507" s="166" t="s">
        <v>224</v>
      </c>
      <c r="H507" s="167">
        <v>95.215999999999994</v>
      </c>
      <c r="I507" s="168"/>
      <c r="L507" s="164"/>
      <c r="M507" s="169"/>
      <c r="T507" s="170"/>
      <c r="AT507" s="165" t="s">
        <v>187</v>
      </c>
      <c r="AU507" s="165" t="s">
        <v>83</v>
      </c>
      <c r="AV507" s="14" t="s">
        <v>183</v>
      </c>
      <c r="AW507" s="14" t="s">
        <v>34</v>
      </c>
      <c r="AX507" s="14" t="s">
        <v>81</v>
      </c>
      <c r="AY507" s="165" t="s">
        <v>177</v>
      </c>
    </row>
    <row r="508" spans="2:65" s="1" customFormat="1" ht="16.5" customHeight="1">
      <c r="B508" s="33"/>
      <c r="C508" s="133" t="s">
        <v>817</v>
      </c>
      <c r="D508" s="133" t="s">
        <v>179</v>
      </c>
      <c r="E508" s="134" t="s">
        <v>818</v>
      </c>
      <c r="F508" s="135" t="s">
        <v>819</v>
      </c>
      <c r="G508" s="136" t="s">
        <v>119</v>
      </c>
      <c r="H508" s="137">
        <v>41.488999999999997</v>
      </c>
      <c r="I508" s="138"/>
      <c r="J508" s="139">
        <f>ROUND(I508*H508,2)</f>
        <v>0</v>
      </c>
      <c r="K508" s="135" t="s">
        <v>199</v>
      </c>
      <c r="L508" s="33"/>
      <c r="M508" s="140" t="s">
        <v>19</v>
      </c>
      <c r="N508" s="141" t="s">
        <v>45</v>
      </c>
      <c r="P508" s="142">
        <f>O508*H508</f>
        <v>0</v>
      </c>
      <c r="Q508" s="142">
        <v>5.2810000000000003E-2</v>
      </c>
      <c r="R508" s="142">
        <f>Q508*H508</f>
        <v>2.19103409</v>
      </c>
      <c r="S508" s="142">
        <v>0</v>
      </c>
      <c r="T508" s="143">
        <f>S508*H508</f>
        <v>0</v>
      </c>
      <c r="AR508" s="144" t="s">
        <v>276</v>
      </c>
      <c r="AT508" s="144" t="s">
        <v>179</v>
      </c>
      <c r="AU508" s="144" t="s">
        <v>83</v>
      </c>
      <c r="AY508" s="18" t="s">
        <v>177</v>
      </c>
      <c r="BE508" s="145">
        <f>IF(N508="základní",J508,0)</f>
        <v>0</v>
      </c>
      <c r="BF508" s="145">
        <f>IF(N508="snížená",J508,0)</f>
        <v>0</v>
      </c>
      <c r="BG508" s="145">
        <f>IF(N508="zákl. přenesená",J508,0)</f>
        <v>0</v>
      </c>
      <c r="BH508" s="145">
        <f>IF(N508="sníž. přenesená",J508,0)</f>
        <v>0</v>
      </c>
      <c r="BI508" s="145">
        <f>IF(N508="nulová",J508,0)</f>
        <v>0</v>
      </c>
      <c r="BJ508" s="18" t="s">
        <v>81</v>
      </c>
      <c r="BK508" s="145">
        <f>ROUND(I508*H508,2)</f>
        <v>0</v>
      </c>
      <c r="BL508" s="18" t="s">
        <v>276</v>
      </c>
      <c r="BM508" s="144" t="s">
        <v>820</v>
      </c>
    </row>
    <row r="509" spans="2:65" s="13" customFormat="1" ht="10.199999999999999">
      <c r="B509" s="157"/>
      <c r="D509" s="151" t="s">
        <v>187</v>
      </c>
      <c r="E509" s="158" t="s">
        <v>19</v>
      </c>
      <c r="F509" s="159" t="s">
        <v>821</v>
      </c>
      <c r="H509" s="160">
        <v>1.5129999999999999</v>
      </c>
      <c r="I509" s="161"/>
      <c r="L509" s="157"/>
      <c r="M509" s="162"/>
      <c r="T509" s="163"/>
      <c r="AT509" s="158" t="s">
        <v>187</v>
      </c>
      <c r="AU509" s="158" t="s">
        <v>83</v>
      </c>
      <c r="AV509" s="13" t="s">
        <v>83</v>
      </c>
      <c r="AW509" s="13" t="s">
        <v>34</v>
      </c>
      <c r="AX509" s="13" t="s">
        <v>74</v>
      </c>
      <c r="AY509" s="158" t="s">
        <v>177</v>
      </c>
    </row>
    <row r="510" spans="2:65" s="13" customFormat="1" ht="10.199999999999999">
      <c r="B510" s="157"/>
      <c r="D510" s="151" t="s">
        <v>187</v>
      </c>
      <c r="E510" s="158" t="s">
        <v>19</v>
      </c>
      <c r="F510" s="159" t="s">
        <v>822</v>
      </c>
      <c r="H510" s="160">
        <v>18.452999999999999</v>
      </c>
      <c r="I510" s="161"/>
      <c r="L510" s="157"/>
      <c r="M510" s="162"/>
      <c r="T510" s="163"/>
      <c r="AT510" s="158" t="s">
        <v>187</v>
      </c>
      <c r="AU510" s="158" t="s">
        <v>83</v>
      </c>
      <c r="AV510" s="13" t="s">
        <v>83</v>
      </c>
      <c r="AW510" s="13" t="s">
        <v>34</v>
      </c>
      <c r="AX510" s="13" t="s">
        <v>74</v>
      </c>
      <c r="AY510" s="158" t="s">
        <v>177</v>
      </c>
    </row>
    <row r="511" spans="2:65" s="13" customFormat="1" ht="10.199999999999999">
      <c r="B511" s="157"/>
      <c r="D511" s="151" t="s">
        <v>187</v>
      </c>
      <c r="E511" s="158" t="s">
        <v>19</v>
      </c>
      <c r="F511" s="159" t="s">
        <v>823</v>
      </c>
      <c r="H511" s="160">
        <v>11.275</v>
      </c>
      <c r="I511" s="161"/>
      <c r="L511" s="157"/>
      <c r="M511" s="162"/>
      <c r="T511" s="163"/>
      <c r="AT511" s="158" t="s">
        <v>187</v>
      </c>
      <c r="AU511" s="158" t="s">
        <v>83</v>
      </c>
      <c r="AV511" s="13" t="s">
        <v>83</v>
      </c>
      <c r="AW511" s="13" t="s">
        <v>34</v>
      </c>
      <c r="AX511" s="13" t="s">
        <v>74</v>
      </c>
      <c r="AY511" s="158" t="s">
        <v>177</v>
      </c>
    </row>
    <row r="512" spans="2:65" s="13" customFormat="1" ht="10.199999999999999">
      <c r="B512" s="157"/>
      <c r="D512" s="151" t="s">
        <v>187</v>
      </c>
      <c r="E512" s="158" t="s">
        <v>19</v>
      </c>
      <c r="F512" s="159" t="s">
        <v>824</v>
      </c>
      <c r="H512" s="160">
        <v>14.976000000000001</v>
      </c>
      <c r="I512" s="161"/>
      <c r="L512" s="157"/>
      <c r="M512" s="162"/>
      <c r="T512" s="163"/>
      <c r="AT512" s="158" t="s">
        <v>187</v>
      </c>
      <c r="AU512" s="158" t="s">
        <v>83</v>
      </c>
      <c r="AV512" s="13" t="s">
        <v>83</v>
      </c>
      <c r="AW512" s="13" t="s">
        <v>34</v>
      </c>
      <c r="AX512" s="13" t="s">
        <v>74</v>
      </c>
      <c r="AY512" s="158" t="s">
        <v>177</v>
      </c>
    </row>
    <row r="513" spans="2:65" s="15" customFormat="1" ht="10.199999999999999">
      <c r="B513" s="171"/>
      <c r="D513" s="151" t="s">
        <v>187</v>
      </c>
      <c r="E513" s="172" t="s">
        <v>19</v>
      </c>
      <c r="F513" s="173" t="s">
        <v>289</v>
      </c>
      <c r="H513" s="174">
        <v>46.216999999999999</v>
      </c>
      <c r="I513" s="175"/>
      <c r="L513" s="171"/>
      <c r="M513" s="176"/>
      <c r="T513" s="177"/>
      <c r="AT513" s="172" t="s">
        <v>187</v>
      </c>
      <c r="AU513" s="172" t="s">
        <v>83</v>
      </c>
      <c r="AV513" s="15" t="s">
        <v>121</v>
      </c>
      <c r="AW513" s="15" t="s">
        <v>34</v>
      </c>
      <c r="AX513" s="15" t="s">
        <v>74</v>
      </c>
      <c r="AY513" s="172" t="s">
        <v>177</v>
      </c>
    </row>
    <row r="514" spans="2:65" s="13" customFormat="1" ht="10.199999999999999">
      <c r="B514" s="157"/>
      <c r="D514" s="151" t="s">
        <v>187</v>
      </c>
      <c r="E514" s="158" t="s">
        <v>19</v>
      </c>
      <c r="F514" s="159" t="s">
        <v>825</v>
      </c>
      <c r="H514" s="160">
        <v>-1.379</v>
      </c>
      <c r="I514" s="161"/>
      <c r="L514" s="157"/>
      <c r="M514" s="162"/>
      <c r="T514" s="163"/>
      <c r="AT514" s="158" t="s">
        <v>187</v>
      </c>
      <c r="AU514" s="158" t="s">
        <v>83</v>
      </c>
      <c r="AV514" s="13" t="s">
        <v>83</v>
      </c>
      <c r="AW514" s="13" t="s">
        <v>34</v>
      </c>
      <c r="AX514" s="13" t="s">
        <v>74</v>
      </c>
      <c r="AY514" s="158" t="s">
        <v>177</v>
      </c>
    </row>
    <row r="515" spans="2:65" s="13" customFormat="1" ht="10.199999999999999">
      <c r="B515" s="157"/>
      <c r="D515" s="151" t="s">
        <v>187</v>
      </c>
      <c r="E515" s="158" t="s">
        <v>19</v>
      </c>
      <c r="F515" s="159" t="s">
        <v>826</v>
      </c>
      <c r="H515" s="160">
        <v>-1.5760000000000001</v>
      </c>
      <c r="I515" s="161"/>
      <c r="L515" s="157"/>
      <c r="M515" s="162"/>
      <c r="T515" s="163"/>
      <c r="AT515" s="158" t="s">
        <v>187</v>
      </c>
      <c r="AU515" s="158" t="s">
        <v>83</v>
      </c>
      <c r="AV515" s="13" t="s">
        <v>83</v>
      </c>
      <c r="AW515" s="13" t="s">
        <v>34</v>
      </c>
      <c r="AX515" s="13" t="s">
        <v>74</v>
      </c>
      <c r="AY515" s="158" t="s">
        <v>177</v>
      </c>
    </row>
    <row r="516" spans="2:65" s="13" customFormat="1" ht="10.199999999999999">
      <c r="B516" s="157"/>
      <c r="D516" s="151" t="s">
        <v>187</v>
      </c>
      <c r="E516" s="158" t="s">
        <v>19</v>
      </c>
      <c r="F516" s="159" t="s">
        <v>827</v>
      </c>
      <c r="H516" s="160">
        <v>-1.7729999999999999</v>
      </c>
      <c r="I516" s="161"/>
      <c r="L516" s="157"/>
      <c r="M516" s="162"/>
      <c r="T516" s="163"/>
      <c r="AT516" s="158" t="s">
        <v>187</v>
      </c>
      <c r="AU516" s="158" t="s">
        <v>83</v>
      </c>
      <c r="AV516" s="13" t="s">
        <v>83</v>
      </c>
      <c r="AW516" s="13" t="s">
        <v>34</v>
      </c>
      <c r="AX516" s="13" t="s">
        <v>74</v>
      </c>
      <c r="AY516" s="158" t="s">
        <v>177</v>
      </c>
    </row>
    <row r="517" spans="2:65" s="15" customFormat="1" ht="10.199999999999999">
      <c r="B517" s="171"/>
      <c r="D517" s="151" t="s">
        <v>187</v>
      </c>
      <c r="E517" s="172" t="s">
        <v>19</v>
      </c>
      <c r="F517" s="173" t="s">
        <v>289</v>
      </c>
      <c r="H517" s="174">
        <v>-4.7279999999999998</v>
      </c>
      <c r="I517" s="175"/>
      <c r="L517" s="171"/>
      <c r="M517" s="176"/>
      <c r="T517" s="177"/>
      <c r="AT517" s="172" t="s">
        <v>187</v>
      </c>
      <c r="AU517" s="172" t="s">
        <v>83</v>
      </c>
      <c r="AV517" s="15" t="s">
        <v>121</v>
      </c>
      <c r="AW517" s="15" t="s">
        <v>34</v>
      </c>
      <c r="AX517" s="15" t="s">
        <v>74</v>
      </c>
      <c r="AY517" s="172" t="s">
        <v>177</v>
      </c>
    </row>
    <row r="518" spans="2:65" s="14" customFormat="1" ht="10.199999999999999">
      <c r="B518" s="164"/>
      <c r="D518" s="151" t="s">
        <v>187</v>
      </c>
      <c r="E518" s="165" t="s">
        <v>19</v>
      </c>
      <c r="F518" s="166" t="s">
        <v>224</v>
      </c>
      <c r="H518" s="167">
        <v>41.488999999999997</v>
      </c>
      <c r="I518" s="168"/>
      <c r="L518" s="164"/>
      <c r="M518" s="169"/>
      <c r="T518" s="170"/>
      <c r="AT518" s="165" t="s">
        <v>187</v>
      </c>
      <c r="AU518" s="165" t="s">
        <v>83</v>
      </c>
      <c r="AV518" s="14" t="s">
        <v>183</v>
      </c>
      <c r="AW518" s="14" t="s">
        <v>34</v>
      </c>
      <c r="AX518" s="14" t="s">
        <v>81</v>
      </c>
      <c r="AY518" s="165" t="s">
        <v>177</v>
      </c>
    </row>
    <row r="519" spans="2:65" s="1" customFormat="1" ht="16.5" customHeight="1">
      <c r="B519" s="33"/>
      <c r="C519" s="133" t="s">
        <v>828</v>
      </c>
      <c r="D519" s="133" t="s">
        <v>179</v>
      </c>
      <c r="E519" s="134" t="s">
        <v>829</v>
      </c>
      <c r="F519" s="135" t="s">
        <v>830</v>
      </c>
      <c r="G519" s="136" t="s">
        <v>347</v>
      </c>
      <c r="H519" s="137">
        <v>7.6</v>
      </c>
      <c r="I519" s="138"/>
      <c r="J519" s="139">
        <f>ROUND(I519*H519,2)</f>
        <v>0</v>
      </c>
      <c r="K519" s="135" t="s">
        <v>199</v>
      </c>
      <c r="L519" s="33"/>
      <c r="M519" s="140" t="s">
        <v>19</v>
      </c>
      <c r="N519" s="141" t="s">
        <v>45</v>
      </c>
      <c r="P519" s="142">
        <f>O519*H519</f>
        <v>0</v>
      </c>
      <c r="Q519" s="142">
        <v>3.2559999999999999E-2</v>
      </c>
      <c r="R519" s="142">
        <f>Q519*H519</f>
        <v>0.24745599999999998</v>
      </c>
      <c r="S519" s="142">
        <v>0</v>
      </c>
      <c r="T519" s="143">
        <f>S519*H519</f>
        <v>0</v>
      </c>
      <c r="AR519" s="144" t="s">
        <v>276</v>
      </c>
      <c r="AT519" s="144" t="s">
        <v>179</v>
      </c>
      <c r="AU519" s="144" t="s">
        <v>83</v>
      </c>
      <c r="AY519" s="18" t="s">
        <v>177</v>
      </c>
      <c r="BE519" s="145">
        <f>IF(N519="základní",J519,0)</f>
        <v>0</v>
      </c>
      <c r="BF519" s="145">
        <f>IF(N519="snížená",J519,0)</f>
        <v>0</v>
      </c>
      <c r="BG519" s="145">
        <f>IF(N519="zákl. přenesená",J519,0)</f>
        <v>0</v>
      </c>
      <c r="BH519" s="145">
        <f>IF(N519="sníž. přenesená",J519,0)</f>
        <v>0</v>
      </c>
      <c r="BI519" s="145">
        <f>IF(N519="nulová",J519,0)</f>
        <v>0</v>
      </c>
      <c r="BJ519" s="18" t="s">
        <v>81</v>
      </c>
      <c r="BK519" s="145">
        <f>ROUND(I519*H519,2)</f>
        <v>0</v>
      </c>
      <c r="BL519" s="18" t="s">
        <v>276</v>
      </c>
      <c r="BM519" s="144" t="s">
        <v>831</v>
      </c>
    </row>
    <row r="520" spans="2:65" s="13" customFormat="1" ht="10.199999999999999">
      <c r="B520" s="157"/>
      <c r="D520" s="151" t="s">
        <v>187</v>
      </c>
      <c r="E520" s="158" t="s">
        <v>19</v>
      </c>
      <c r="F520" s="159" t="s">
        <v>832</v>
      </c>
      <c r="H520" s="160">
        <v>7.6</v>
      </c>
      <c r="I520" s="161"/>
      <c r="L520" s="157"/>
      <c r="M520" s="162"/>
      <c r="T520" s="163"/>
      <c r="AT520" s="158" t="s">
        <v>187</v>
      </c>
      <c r="AU520" s="158" t="s">
        <v>83</v>
      </c>
      <c r="AV520" s="13" t="s">
        <v>83</v>
      </c>
      <c r="AW520" s="13" t="s">
        <v>34</v>
      </c>
      <c r="AX520" s="13" t="s">
        <v>81</v>
      </c>
      <c r="AY520" s="158" t="s">
        <v>177</v>
      </c>
    </row>
    <row r="521" spans="2:65" s="1" customFormat="1" ht="16.5" customHeight="1">
      <c r="B521" s="33"/>
      <c r="C521" s="133" t="s">
        <v>833</v>
      </c>
      <c r="D521" s="133" t="s">
        <v>179</v>
      </c>
      <c r="E521" s="134" t="s">
        <v>834</v>
      </c>
      <c r="F521" s="135" t="s">
        <v>835</v>
      </c>
      <c r="G521" s="136" t="s">
        <v>119</v>
      </c>
      <c r="H521" s="137">
        <v>170.58099999999999</v>
      </c>
      <c r="I521" s="138"/>
      <c r="J521" s="139">
        <f>ROUND(I521*H521,2)</f>
        <v>0</v>
      </c>
      <c r="K521" s="135" t="s">
        <v>199</v>
      </c>
      <c r="L521" s="33"/>
      <c r="M521" s="140" t="s">
        <v>19</v>
      </c>
      <c r="N521" s="141" t="s">
        <v>45</v>
      </c>
      <c r="P521" s="142">
        <f>O521*H521</f>
        <v>0</v>
      </c>
      <c r="Q521" s="142">
        <v>3.2559999999999999E-2</v>
      </c>
      <c r="R521" s="142">
        <f>Q521*H521</f>
        <v>5.5541173599999993</v>
      </c>
      <c r="S521" s="142">
        <v>0</v>
      </c>
      <c r="T521" s="143">
        <f>S521*H521</f>
        <v>0</v>
      </c>
      <c r="AR521" s="144" t="s">
        <v>276</v>
      </c>
      <c r="AT521" s="144" t="s">
        <v>179</v>
      </c>
      <c r="AU521" s="144" t="s">
        <v>83</v>
      </c>
      <c r="AY521" s="18" t="s">
        <v>177</v>
      </c>
      <c r="BE521" s="145">
        <f>IF(N521="základní",J521,0)</f>
        <v>0</v>
      </c>
      <c r="BF521" s="145">
        <f>IF(N521="snížená",J521,0)</f>
        <v>0</v>
      </c>
      <c r="BG521" s="145">
        <f>IF(N521="zákl. přenesená",J521,0)</f>
        <v>0</v>
      </c>
      <c r="BH521" s="145">
        <f>IF(N521="sníž. přenesená",J521,0)</f>
        <v>0</v>
      </c>
      <c r="BI521" s="145">
        <f>IF(N521="nulová",J521,0)</f>
        <v>0</v>
      </c>
      <c r="BJ521" s="18" t="s">
        <v>81</v>
      </c>
      <c r="BK521" s="145">
        <f>ROUND(I521*H521,2)</f>
        <v>0</v>
      </c>
      <c r="BL521" s="18" t="s">
        <v>276</v>
      </c>
      <c r="BM521" s="144" t="s">
        <v>836</v>
      </c>
    </row>
    <row r="522" spans="2:65" s="13" customFormat="1" ht="10.199999999999999">
      <c r="B522" s="157"/>
      <c r="D522" s="151" t="s">
        <v>187</v>
      </c>
      <c r="E522" s="158" t="s">
        <v>19</v>
      </c>
      <c r="F522" s="159" t="s">
        <v>430</v>
      </c>
      <c r="H522" s="160">
        <v>170.58099999999999</v>
      </c>
      <c r="I522" s="161"/>
      <c r="L522" s="157"/>
      <c r="M522" s="162"/>
      <c r="T522" s="163"/>
      <c r="AT522" s="158" t="s">
        <v>187</v>
      </c>
      <c r="AU522" s="158" t="s">
        <v>83</v>
      </c>
      <c r="AV522" s="13" t="s">
        <v>83</v>
      </c>
      <c r="AW522" s="13" t="s">
        <v>34</v>
      </c>
      <c r="AX522" s="13" t="s">
        <v>81</v>
      </c>
      <c r="AY522" s="158" t="s">
        <v>177</v>
      </c>
    </row>
    <row r="523" spans="2:65" s="1" customFormat="1" ht="37.799999999999997" customHeight="1">
      <c r="B523" s="33"/>
      <c r="C523" s="133" t="s">
        <v>837</v>
      </c>
      <c r="D523" s="133" t="s">
        <v>179</v>
      </c>
      <c r="E523" s="134" t="s">
        <v>838</v>
      </c>
      <c r="F523" s="135" t="s">
        <v>839</v>
      </c>
      <c r="G523" s="136" t="s">
        <v>228</v>
      </c>
      <c r="H523" s="137">
        <v>25.199000000000002</v>
      </c>
      <c r="I523" s="138"/>
      <c r="J523" s="139">
        <f>ROUND(I523*H523,2)</f>
        <v>0</v>
      </c>
      <c r="K523" s="135" t="s">
        <v>182</v>
      </c>
      <c r="L523" s="33"/>
      <c r="M523" s="140" t="s">
        <v>19</v>
      </c>
      <c r="N523" s="141" t="s">
        <v>45</v>
      </c>
      <c r="P523" s="142">
        <f>O523*H523</f>
        <v>0</v>
      </c>
      <c r="Q523" s="142">
        <v>0</v>
      </c>
      <c r="R523" s="142">
        <f>Q523*H523</f>
        <v>0</v>
      </c>
      <c r="S523" s="142">
        <v>0</v>
      </c>
      <c r="T523" s="143">
        <f>S523*H523</f>
        <v>0</v>
      </c>
      <c r="AR523" s="144" t="s">
        <v>276</v>
      </c>
      <c r="AT523" s="144" t="s">
        <v>179</v>
      </c>
      <c r="AU523" s="144" t="s">
        <v>83</v>
      </c>
      <c r="AY523" s="18" t="s">
        <v>177</v>
      </c>
      <c r="BE523" s="145">
        <f>IF(N523="základní",J523,0)</f>
        <v>0</v>
      </c>
      <c r="BF523" s="145">
        <f>IF(N523="snížená",J523,0)</f>
        <v>0</v>
      </c>
      <c r="BG523" s="145">
        <f>IF(N523="zákl. přenesená",J523,0)</f>
        <v>0</v>
      </c>
      <c r="BH523" s="145">
        <f>IF(N523="sníž. přenesená",J523,0)</f>
        <v>0</v>
      </c>
      <c r="BI523" s="145">
        <f>IF(N523="nulová",J523,0)</f>
        <v>0</v>
      </c>
      <c r="BJ523" s="18" t="s">
        <v>81</v>
      </c>
      <c r="BK523" s="145">
        <f>ROUND(I523*H523,2)</f>
        <v>0</v>
      </c>
      <c r="BL523" s="18" t="s">
        <v>276</v>
      </c>
      <c r="BM523" s="144" t="s">
        <v>840</v>
      </c>
    </row>
    <row r="524" spans="2:65" s="1" customFormat="1" ht="10.199999999999999">
      <c r="B524" s="33"/>
      <c r="D524" s="146" t="s">
        <v>185</v>
      </c>
      <c r="F524" s="147" t="s">
        <v>841</v>
      </c>
      <c r="I524" s="148"/>
      <c r="L524" s="33"/>
      <c r="M524" s="149"/>
      <c r="T524" s="54"/>
      <c r="AT524" s="18" t="s">
        <v>185</v>
      </c>
      <c r="AU524" s="18" t="s">
        <v>83</v>
      </c>
    </row>
    <row r="525" spans="2:65" s="11" customFormat="1" ht="22.8" customHeight="1">
      <c r="B525" s="121"/>
      <c r="D525" s="122" t="s">
        <v>73</v>
      </c>
      <c r="E525" s="131" t="s">
        <v>842</v>
      </c>
      <c r="F525" s="131" t="s">
        <v>843</v>
      </c>
      <c r="I525" s="124"/>
      <c r="J525" s="132">
        <f>BK525</f>
        <v>0</v>
      </c>
      <c r="L525" s="121"/>
      <c r="M525" s="126"/>
      <c r="P525" s="127">
        <f>SUM(P526:P565)</f>
        <v>0</v>
      </c>
      <c r="R525" s="127">
        <f>SUM(R526:R565)</f>
        <v>1.227026</v>
      </c>
      <c r="T525" s="128">
        <f>SUM(T526:T565)</f>
        <v>0</v>
      </c>
      <c r="AR525" s="122" t="s">
        <v>83</v>
      </c>
      <c r="AT525" s="129" t="s">
        <v>73</v>
      </c>
      <c r="AU525" s="129" t="s">
        <v>81</v>
      </c>
      <c r="AY525" s="122" t="s">
        <v>177</v>
      </c>
      <c r="BK525" s="130">
        <f>SUM(BK526:BK565)</f>
        <v>0</v>
      </c>
    </row>
    <row r="526" spans="2:65" s="1" customFormat="1" ht="16.5" customHeight="1">
      <c r="B526" s="33"/>
      <c r="C526" s="133" t="s">
        <v>844</v>
      </c>
      <c r="D526" s="133" t="s">
        <v>179</v>
      </c>
      <c r="E526" s="134" t="s">
        <v>845</v>
      </c>
      <c r="F526" s="135" t="s">
        <v>846</v>
      </c>
      <c r="G526" s="136" t="s">
        <v>347</v>
      </c>
      <c r="H526" s="137">
        <v>11.2</v>
      </c>
      <c r="I526" s="138"/>
      <c r="J526" s="139">
        <f>ROUND(I526*H526,2)</f>
        <v>0</v>
      </c>
      <c r="K526" s="135" t="s">
        <v>182</v>
      </c>
      <c r="L526" s="33"/>
      <c r="M526" s="140" t="s">
        <v>19</v>
      </c>
      <c r="N526" s="141" t="s">
        <v>45</v>
      </c>
      <c r="P526" s="142">
        <f>O526*H526</f>
        <v>0</v>
      </c>
      <c r="Q526" s="142">
        <v>1.08E-3</v>
      </c>
      <c r="R526" s="142">
        <f>Q526*H526</f>
        <v>1.2095999999999999E-2</v>
      </c>
      <c r="S526" s="142">
        <v>0</v>
      </c>
      <c r="T526" s="143">
        <f>S526*H526</f>
        <v>0</v>
      </c>
      <c r="AR526" s="144" t="s">
        <v>276</v>
      </c>
      <c r="AT526" s="144" t="s">
        <v>179</v>
      </c>
      <c r="AU526" s="144" t="s">
        <v>83</v>
      </c>
      <c r="AY526" s="18" t="s">
        <v>177</v>
      </c>
      <c r="BE526" s="145">
        <f>IF(N526="základní",J526,0)</f>
        <v>0</v>
      </c>
      <c r="BF526" s="145">
        <f>IF(N526="snížená",J526,0)</f>
        <v>0</v>
      </c>
      <c r="BG526" s="145">
        <f>IF(N526="zákl. přenesená",J526,0)</f>
        <v>0</v>
      </c>
      <c r="BH526" s="145">
        <f>IF(N526="sníž. přenesená",J526,0)</f>
        <v>0</v>
      </c>
      <c r="BI526" s="145">
        <f>IF(N526="nulová",J526,0)</f>
        <v>0</v>
      </c>
      <c r="BJ526" s="18" t="s">
        <v>81</v>
      </c>
      <c r="BK526" s="145">
        <f>ROUND(I526*H526,2)</f>
        <v>0</v>
      </c>
      <c r="BL526" s="18" t="s">
        <v>276</v>
      </c>
      <c r="BM526" s="144" t="s">
        <v>847</v>
      </c>
    </row>
    <row r="527" spans="2:65" s="1" customFormat="1" ht="10.199999999999999">
      <c r="B527" s="33"/>
      <c r="D527" s="146" t="s">
        <v>185</v>
      </c>
      <c r="F527" s="147" t="s">
        <v>848</v>
      </c>
      <c r="I527" s="148"/>
      <c r="L527" s="33"/>
      <c r="M527" s="149"/>
      <c r="T527" s="54"/>
      <c r="AT527" s="18" t="s">
        <v>185</v>
      </c>
      <c r="AU527" s="18" t="s">
        <v>83</v>
      </c>
    </row>
    <row r="528" spans="2:65" s="13" customFormat="1" ht="10.199999999999999">
      <c r="B528" s="157"/>
      <c r="D528" s="151" t="s">
        <v>187</v>
      </c>
      <c r="E528" s="158" t="s">
        <v>19</v>
      </c>
      <c r="F528" s="159" t="s">
        <v>849</v>
      </c>
      <c r="H528" s="160">
        <v>11.2</v>
      </c>
      <c r="I528" s="161"/>
      <c r="L528" s="157"/>
      <c r="M528" s="162"/>
      <c r="T528" s="163"/>
      <c r="AT528" s="158" t="s">
        <v>187</v>
      </c>
      <c r="AU528" s="158" t="s">
        <v>83</v>
      </c>
      <c r="AV528" s="13" t="s">
        <v>83</v>
      </c>
      <c r="AW528" s="13" t="s">
        <v>34</v>
      </c>
      <c r="AX528" s="13" t="s">
        <v>81</v>
      </c>
      <c r="AY528" s="158" t="s">
        <v>177</v>
      </c>
    </row>
    <row r="529" spans="2:65" s="1" customFormat="1" ht="33" customHeight="1">
      <c r="B529" s="33"/>
      <c r="C529" s="133" t="s">
        <v>850</v>
      </c>
      <c r="D529" s="133" t="s">
        <v>179</v>
      </c>
      <c r="E529" s="134" t="s">
        <v>851</v>
      </c>
      <c r="F529" s="135" t="s">
        <v>852</v>
      </c>
      <c r="G529" s="136" t="s">
        <v>119</v>
      </c>
      <c r="H529" s="137">
        <v>143</v>
      </c>
      <c r="I529" s="138"/>
      <c r="J529" s="139">
        <f>ROUND(I529*H529,2)</f>
        <v>0</v>
      </c>
      <c r="K529" s="135" t="s">
        <v>182</v>
      </c>
      <c r="L529" s="33"/>
      <c r="M529" s="140" t="s">
        <v>19</v>
      </c>
      <c r="N529" s="141" t="s">
        <v>45</v>
      </c>
      <c r="P529" s="142">
        <f>O529*H529</f>
        <v>0</v>
      </c>
      <c r="Q529" s="142">
        <v>6.6E-3</v>
      </c>
      <c r="R529" s="142">
        <f>Q529*H529</f>
        <v>0.94379999999999997</v>
      </c>
      <c r="S529" s="142">
        <v>0</v>
      </c>
      <c r="T529" s="143">
        <f>S529*H529</f>
        <v>0</v>
      </c>
      <c r="AR529" s="144" t="s">
        <v>276</v>
      </c>
      <c r="AT529" s="144" t="s">
        <v>179</v>
      </c>
      <c r="AU529" s="144" t="s">
        <v>83</v>
      </c>
      <c r="AY529" s="18" t="s">
        <v>177</v>
      </c>
      <c r="BE529" s="145">
        <f>IF(N529="základní",J529,0)</f>
        <v>0</v>
      </c>
      <c r="BF529" s="145">
        <f>IF(N529="snížená",J529,0)</f>
        <v>0</v>
      </c>
      <c r="BG529" s="145">
        <f>IF(N529="zákl. přenesená",J529,0)</f>
        <v>0</v>
      </c>
      <c r="BH529" s="145">
        <f>IF(N529="sníž. přenesená",J529,0)</f>
        <v>0</v>
      </c>
      <c r="BI529" s="145">
        <f>IF(N529="nulová",J529,0)</f>
        <v>0</v>
      </c>
      <c r="BJ529" s="18" t="s">
        <v>81</v>
      </c>
      <c r="BK529" s="145">
        <f>ROUND(I529*H529,2)</f>
        <v>0</v>
      </c>
      <c r="BL529" s="18" t="s">
        <v>276</v>
      </c>
      <c r="BM529" s="144" t="s">
        <v>853</v>
      </c>
    </row>
    <row r="530" spans="2:65" s="1" customFormat="1" ht="10.199999999999999">
      <c r="B530" s="33"/>
      <c r="D530" s="146" t="s">
        <v>185</v>
      </c>
      <c r="F530" s="147" t="s">
        <v>854</v>
      </c>
      <c r="I530" s="148"/>
      <c r="L530" s="33"/>
      <c r="M530" s="149"/>
      <c r="T530" s="54"/>
      <c r="AT530" s="18" t="s">
        <v>185</v>
      </c>
      <c r="AU530" s="18" t="s">
        <v>83</v>
      </c>
    </row>
    <row r="531" spans="2:65" s="13" customFormat="1" ht="10.199999999999999">
      <c r="B531" s="157"/>
      <c r="D531" s="151" t="s">
        <v>187</v>
      </c>
      <c r="E531" s="158" t="s">
        <v>19</v>
      </c>
      <c r="F531" s="159" t="s">
        <v>680</v>
      </c>
      <c r="H531" s="160">
        <v>143</v>
      </c>
      <c r="I531" s="161"/>
      <c r="L531" s="157"/>
      <c r="M531" s="162"/>
      <c r="T531" s="163"/>
      <c r="AT531" s="158" t="s">
        <v>187</v>
      </c>
      <c r="AU531" s="158" t="s">
        <v>83</v>
      </c>
      <c r="AV531" s="13" t="s">
        <v>83</v>
      </c>
      <c r="AW531" s="13" t="s">
        <v>34</v>
      </c>
      <c r="AX531" s="13" t="s">
        <v>81</v>
      </c>
      <c r="AY531" s="158" t="s">
        <v>177</v>
      </c>
    </row>
    <row r="532" spans="2:65" s="1" customFormat="1" ht="24.15" customHeight="1">
      <c r="B532" s="33"/>
      <c r="C532" s="133" t="s">
        <v>855</v>
      </c>
      <c r="D532" s="133" t="s">
        <v>179</v>
      </c>
      <c r="E532" s="134" t="s">
        <v>856</v>
      </c>
      <c r="F532" s="135" t="s">
        <v>857</v>
      </c>
      <c r="G532" s="136" t="s">
        <v>347</v>
      </c>
      <c r="H532" s="137">
        <v>12.5</v>
      </c>
      <c r="I532" s="138"/>
      <c r="J532" s="139">
        <f>ROUND(I532*H532,2)</f>
        <v>0</v>
      </c>
      <c r="K532" s="135" t="s">
        <v>182</v>
      </c>
      <c r="L532" s="33"/>
      <c r="M532" s="140" t="s">
        <v>19</v>
      </c>
      <c r="N532" s="141" t="s">
        <v>45</v>
      </c>
      <c r="P532" s="142">
        <f>O532*H532</f>
        <v>0</v>
      </c>
      <c r="Q532" s="142">
        <v>2.2300000000000002E-3</v>
      </c>
      <c r="R532" s="142">
        <f>Q532*H532</f>
        <v>2.7875000000000004E-2</v>
      </c>
      <c r="S532" s="142">
        <v>0</v>
      </c>
      <c r="T532" s="143">
        <f>S532*H532</f>
        <v>0</v>
      </c>
      <c r="AR532" s="144" t="s">
        <v>276</v>
      </c>
      <c r="AT532" s="144" t="s">
        <v>179</v>
      </c>
      <c r="AU532" s="144" t="s">
        <v>83</v>
      </c>
      <c r="AY532" s="18" t="s">
        <v>177</v>
      </c>
      <c r="BE532" s="145">
        <f>IF(N532="základní",J532,0)</f>
        <v>0</v>
      </c>
      <c r="BF532" s="145">
        <f>IF(N532="snížená",J532,0)</f>
        <v>0</v>
      </c>
      <c r="BG532" s="145">
        <f>IF(N532="zákl. přenesená",J532,0)</f>
        <v>0</v>
      </c>
      <c r="BH532" s="145">
        <f>IF(N532="sníž. přenesená",J532,0)</f>
        <v>0</v>
      </c>
      <c r="BI532" s="145">
        <f>IF(N532="nulová",J532,0)</f>
        <v>0</v>
      </c>
      <c r="BJ532" s="18" t="s">
        <v>81</v>
      </c>
      <c r="BK532" s="145">
        <f>ROUND(I532*H532,2)</f>
        <v>0</v>
      </c>
      <c r="BL532" s="18" t="s">
        <v>276</v>
      </c>
      <c r="BM532" s="144" t="s">
        <v>858</v>
      </c>
    </row>
    <row r="533" spans="2:65" s="1" customFormat="1" ht="10.199999999999999">
      <c r="B533" s="33"/>
      <c r="D533" s="146" t="s">
        <v>185</v>
      </c>
      <c r="F533" s="147" t="s">
        <v>859</v>
      </c>
      <c r="I533" s="148"/>
      <c r="L533" s="33"/>
      <c r="M533" s="149"/>
      <c r="T533" s="54"/>
      <c r="AT533" s="18" t="s">
        <v>185</v>
      </c>
      <c r="AU533" s="18" t="s">
        <v>83</v>
      </c>
    </row>
    <row r="534" spans="2:65" s="13" customFormat="1" ht="10.199999999999999">
      <c r="B534" s="157"/>
      <c r="D534" s="151" t="s">
        <v>187</v>
      </c>
      <c r="E534" s="158" t="s">
        <v>19</v>
      </c>
      <c r="F534" s="159" t="s">
        <v>860</v>
      </c>
      <c r="H534" s="160">
        <v>12.5</v>
      </c>
      <c r="I534" s="161"/>
      <c r="L534" s="157"/>
      <c r="M534" s="162"/>
      <c r="T534" s="163"/>
      <c r="AT534" s="158" t="s">
        <v>187</v>
      </c>
      <c r="AU534" s="158" t="s">
        <v>83</v>
      </c>
      <c r="AV534" s="13" t="s">
        <v>83</v>
      </c>
      <c r="AW534" s="13" t="s">
        <v>34</v>
      </c>
      <c r="AX534" s="13" t="s">
        <v>81</v>
      </c>
      <c r="AY534" s="158" t="s">
        <v>177</v>
      </c>
    </row>
    <row r="535" spans="2:65" s="1" customFormat="1" ht="21.75" customHeight="1">
      <c r="B535" s="33"/>
      <c r="C535" s="133" t="s">
        <v>861</v>
      </c>
      <c r="D535" s="133" t="s">
        <v>179</v>
      </c>
      <c r="E535" s="134" t="s">
        <v>862</v>
      </c>
      <c r="F535" s="135" t="s">
        <v>863</v>
      </c>
      <c r="G535" s="136" t="s">
        <v>347</v>
      </c>
      <c r="H535" s="137">
        <v>23.6</v>
      </c>
      <c r="I535" s="138"/>
      <c r="J535" s="139">
        <f>ROUND(I535*H535,2)</f>
        <v>0</v>
      </c>
      <c r="K535" s="135" t="s">
        <v>182</v>
      </c>
      <c r="L535" s="33"/>
      <c r="M535" s="140" t="s">
        <v>19</v>
      </c>
      <c r="N535" s="141" t="s">
        <v>45</v>
      </c>
      <c r="P535" s="142">
        <f>O535*H535</f>
        <v>0</v>
      </c>
      <c r="Q535" s="142">
        <v>3.47E-3</v>
      </c>
      <c r="R535" s="142">
        <f>Q535*H535</f>
        <v>8.1892000000000006E-2</v>
      </c>
      <c r="S535" s="142">
        <v>0</v>
      </c>
      <c r="T535" s="143">
        <f>S535*H535</f>
        <v>0</v>
      </c>
      <c r="AR535" s="144" t="s">
        <v>276</v>
      </c>
      <c r="AT535" s="144" t="s">
        <v>179</v>
      </c>
      <c r="AU535" s="144" t="s">
        <v>83</v>
      </c>
      <c r="AY535" s="18" t="s">
        <v>177</v>
      </c>
      <c r="BE535" s="145">
        <f>IF(N535="základní",J535,0)</f>
        <v>0</v>
      </c>
      <c r="BF535" s="145">
        <f>IF(N535="snížená",J535,0)</f>
        <v>0</v>
      </c>
      <c r="BG535" s="145">
        <f>IF(N535="zákl. přenesená",J535,0)</f>
        <v>0</v>
      </c>
      <c r="BH535" s="145">
        <f>IF(N535="sníž. přenesená",J535,0)</f>
        <v>0</v>
      </c>
      <c r="BI535" s="145">
        <f>IF(N535="nulová",J535,0)</f>
        <v>0</v>
      </c>
      <c r="BJ535" s="18" t="s">
        <v>81</v>
      </c>
      <c r="BK535" s="145">
        <f>ROUND(I535*H535,2)</f>
        <v>0</v>
      </c>
      <c r="BL535" s="18" t="s">
        <v>276</v>
      </c>
      <c r="BM535" s="144" t="s">
        <v>864</v>
      </c>
    </row>
    <row r="536" spans="2:65" s="1" customFormat="1" ht="10.199999999999999">
      <c r="B536" s="33"/>
      <c r="D536" s="146" t="s">
        <v>185</v>
      </c>
      <c r="F536" s="147" t="s">
        <v>865</v>
      </c>
      <c r="I536" s="148"/>
      <c r="L536" s="33"/>
      <c r="M536" s="149"/>
      <c r="T536" s="54"/>
      <c r="AT536" s="18" t="s">
        <v>185</v>
      </c>
      <c r="AU536" s="18" t="s">
        <v>83</v>
      </c>
    </row>
    <row r="537" spans="2:65" s="13" customFormat="1" ht="10.199999999999999">
      <c r="B537" s="157"/>
      <c r="D537" s="151" t="s">
        <v>187</v>
      </c>
      <c r="E537" s="158" t="s">
        <v>19</v>
      </c>
      <c r="F537" s="159" t="s">
        <v>866</v>
      </c>
      <c r="H537" s="160">
        <v>23.6</v>
      </c>
      <c r="I537" s="161"/>
      <c r="L537" s="157"/>
      <c r="M537" s="162"/>
      <c r="T537" s="163"/>
      <c r="AT537" s="158" t="s">
        <v>187</v>
      </c>
      <c r="AU537" s="158" t="s">
        <v>83</v>
      </c>
      <c r="AV537" s="13" t="s">
        <v>83</v>
      </c>
      <c r="AW537" s="13" t="s">
        <v>34</v>
      </c>
      <c r="AX537" s="13" t="s">
        <v>81</v>
      </c>
      <c r="AY537" s="158" t="s">
        <v>177</v>
      </c>
    </row>
    <row r="538" spans="2:65" s="1" customFormat="1" ht="24.15" customHeight="1">
      <c r="B538" s="33"/>
      <c r="C538" s="133" t="s">
        <v>867</v>
      </c>
      <c r="D538" s="133" t="s">
        <v>179</v>
      </c>
      <c r="E538" s="134" t="s">
        <v>868</v>
      </c>
      <c r="F538" s="135" t="s">
        <v>869</v>
      </c>
      <c r="G538" s="136" t="s">
        <v>347</v>
      </c>
      <c r="H538" s="137">
        <v>16.7</v>
      </c>
      <c r="I538" s="138"/>
      <c r="J538" s="139">
        <f>ROUND(I538*H538,2)</f>
        <v>0</v>
      </c>
      <c r="K538" s="135" t="s">
        <v>182</v>
      </c>
      <c r="L538" s="33"/>
      <c r="M538" s="140" t="s">
        <v>19</v>
      </c>
      <c r="N538" s="141" t="s">
        <v>45</v>
      </c>
      <c r="P538" s="142">
        <f>O538*H538</f>
        <v>0</v>
      </c>
      <c r="Q538" s="142">
        <v>1.7899999999999999E-3</v>
      </c>
      <c r="R538" s="142">
        <f>Q538*H538</f>
        <v>2.9892999999999996E-2</v>
      </c>
      <c r="S538" s="142">
        <v>0</v>
      </c>
      <c r="T538" s="143">
        <f>S538*H538</f>
        <v>0</v>
      </c>
      <c r="AR538" s="144" t="s">
        <v>276</v>
      </c>
      <c r="AT538" s="144" t="s">
        <v>179</v>
      </c>
      <c r="AU538" s="144" t="s">
        <v>83</v>
      </c>
      <c r="AY538" s="18" t="s">
        <v>177</v>
      </c>
      <c r="BE538" s="145">
        <f>IF(N538="základní",J538,0)</f>
        <v>0</v>
      </c>
      <c r="BF538" s="145">
        <f>IF(N538="snížená",J538,0)</f>
        <v>0</v>
      </c>
      <c r="BG538" s="145">
        <f>IF(N538="zákl. přenesená",J538,0)</f>
        <v>0</v>
      </c>
      <c r="BH538" s="145">
        <f>IF(N538="sníž. přenesená",J538,0)</f>
        <v>0</v>
      </c>
      <c r="BI538" s="145">
        <f>IF(N538="nulová",J538,0)</f>
        <v>0</v>
      </c>
      <c r="BJ538" s="18" t="s">
        <v>81</v>
      </c>
      <c r="BK538" s="145">
        <f>ROUND(I538*H538,2)</f>
        <v>0</v>
      </c>
      <c r="BL538" s="18" t="s">
        <v>276</v>
      </c>
      <c r="BM538" s="144" t="s">
        <v>870</v>
      </c>
    </row>
    <row r="539" spans="2:65" s="1" customFormat="1" ht="10.199999999999999">
      <c r="B539" s="33"/>
      <c r="D539" s="146" t="s">
        <v>185</v>
      </c>
      <c r="F539" s="147" t="s">
        <v>871</v>
      </c>
      <c r="I539" s="148"/>
      <c r="L539" s="33"/>
      <c r="M539" s="149"/>
      <c r="T539" s="54"/>
      <c r="AT539" s="18" t="s">
        <v>185</v>
      </c>
      <c r="AU539" s="18" t="s">
        <v>83</v>
      </c>
    </row>
    <row r="540" spans="2:65" s="13" customFormat="1" ht="10.199999999999999">
      <c r="B540" s="157"/>
      <c r="D540" s="151" t="s">
        <v>187</v>
      </c>
      <c r="E540" s="158" t="s">
        <v>19</v>
      </c>
      <c r="F540" s="159" t="s">
        <v>872</v>
      </c>
      <c r="H540" s="160">
        <v>12.5</v>
      </c>
      <c r="I540" s="161"/>
      <c r="L540" s="157"/>
      <c r="M540" s="162"/>
      <c r="T540" s="163"/>
      <c r="AT540" s="158" t="s">
        <v>187</v>
      </c>
      <c r="AU540" s="158" t="s">
        <v>83</v>
      </c>
      <c r="AV540" s="13" t="s">
        <v>83</v>
      </c>
      <c r="AW540" s="13" t="s">
        <v>34</v>
      </c>
      <c r="AX540" s="13" t="s">
        <v>74</v>
      </c>
      <c r="AY540" s="158" t="s">
        <v>177</v>
      </c>
    </row>
    <row r="541" spans="2:65" s="13" customFormat="1" ht="10.199999999999999">
      <c r="B541" s="157"/>
      <c r="D541" s="151" t="s">
        <v>187</v>
      </c>
      <c r="E541" s="158" t="s">
        <v>19</v>
      </c>
      <c r="F541" s="159" t="s">
        <v>873</v>
      </c>
      <c r="H541" s="160">
        <v>0.95</v>
      </c>
      <c r="I541" s="161"/>
      <c r="L541" s="157"/>
      <c r="M541" s="162"/>
      <c r="T541" s="163"/>
      <c r="AT541" s="158" t="s">
        <v>187</v>
      </c>
      <c r="AU541" s="158" t="s">
        <v>83</v>
      </c>
      <c r="AV541" s="13" t="s">
        <v>83</v>
      </c>
      <c r="AW541" s="13" t="s">
        <v>34</v>
      </c>
      <c r="AX541" s="13" t="s">
        <v>74</v>
      </c>
      <c r="AY541" s="158" t="s">
        <v>177</v>
      </c>
    </row>
    <row r="542" spans="2:65" s="13" customFormat="1" ht="10.199999999999999">
      <c r="B542" s="157"/>
      <c r="D542" s="151" t="s">
        <v>187</v>
      </c>
      <c r="E542" s="158" t="s">
        <v>19</v>
      </c>
      <c r="F542" s="159" t="s">
        <v>874</v>
      </c>
      <c r="H542" s="160">
        <v>2.5</v>
      </c>
      <c r="I542" s="161"/>
      <c r="L542" s="157"/>
      <c r="M542" s="162"/>
      <c r="T542" s="163"/>
      <c r="AT542" s="158" t="s">
        <v>187</v>
      </c>
      <c r="AU542" s="158" t="s">
        <v>83</v>
      </c>
      <c r="AV542" s="13" t="s">
        <v>83</v>
      </c>
      <c r="AW542" s="13" t="s">
        <v>34</v>
      </c>
      <c r="AX542" s="13" t="s">
        <v>74</v>
      </c>
      <c r="AY542" s="158" t="s">
        <v>177</v>
      </c>
    </row>
    <row r="543" spans="2:65" s="13" customFormat="1" ht="10.199999999999999">
      <c r="B543" s="157"/>
      <c r="D543" s="151" t="s">
        <v>187</v>
      </c>
      <c r="E543" s="158" t="s">
        <v>19</v>
      </c>
      <c r="F543" s="159" t="s">
        <v>875</v>
      </c>
      <c r="H543" s="160">
        <v>0.75</v>
      </c>
      <c r="I543" s="161"/>
      <c r="L543" s="157"/>
      <c r="M543" s="162"/>
      <c r="T543" s="163"/>
      <c r="AT543" s="158" t="s">
        <v>187</v>
      </c>
      <c r="AU543" s="158" t="s">
        <v>83</v>
      </c>
      <c r="AV543" s="13" t="s">
        <v>83</v>
      </c>
      <c r="AW543" s="13" t="s">
        <v>34</v>
      </c>
      <c r="AX543" s="13" t="s">
        <v>74</v>
      </c>
      <c r="AY543" s="158" t="s">
        <v>177</v>
      </c>
    </row>
    <row r="544" spans="2:65" s="14" customFormat="1" ht="10.199999999999999">
      <c r="B544" s="164"/>
      <c r="D544" s="151" t="s">
        <v>187</v>
      </c>
      <c r="E544" s="165" t="s">
        <v>19</v>
      </c>
      <c r="F544" s="166" t="s">
        <v>224</v>
      </c>
      <c r="H544" s="167">
        <v>16.7</v>
      </c>
      <c r="I544" s="168"/>
      <c r="L544" s="164"/>
      <c r="M544" s="169"/>
      <c r="T544" s="170"/>
      <c r="AT544" s="165" t="s">
        <v>187</v>
      </c>
      <c r="AU544" s="165" t="s">
        <v>83</v>
      </c>
      <c r="AV544" s="14" t="s">
        <v>183</v>
      </c>
      <c r="AW544" s="14" t="s">
        <v>34</v>
      </c>
      <c r="AX544" s="14" t="s">
        <v>81</v>
      </c>
      <c r="AY544" s="165" t="s">
        <v>177</v>
      </c>
    </row>
    <row r="545" spans="2:65" s="1" customFormat="1" ht="24.15" customHeight="1">
      <c r="B545" s="33"/>
      <c r="C545" s="133" t="s">
        <v>876</v>
      </c>
      <c r="D545" s="133" t="s">
        <v>179</v>
      </c>
      <c r="E545" s="134" t="s">
        <v>877</v>
      </c>
      <c r="F545" s="135" t="s">
        <v>878</v>
      </c>
      <c r="G545" s="136" t="s">
        <v>119</v>
      </c>
      <c r="H545" s="137">
        <v>2.5</v>
      </c>
      <c r="I545" s="138"/>
      <c r="J545" s="139">
        <f>ROUND(I545*H545,2)</f>
        <v>0</v>
      </c>
      <c r="K545" s="135" t="s">
        <v>182</v>
      </c>
      <c r="L545" s="33"/>
      <c r="M545" s="140" t="s">
        <v>19</v>
      </c>
      <c r="N545" s="141" t="s">
        <v>45</v>
      </c>
      <c r="P545" s="142">
        <f>O545*H545</f>
        <v>0</v>
      </c>
      <c r="Q545" s="142">
        <v>1.0789999999999999E-2</v>
      </c>
      <c r="R545" s="142">
        <f>Q545*H545</f>
        <v>2.6974999999999999E-2</v>
      </c>
      <c r="S545" s="142">
        <v>0</v>
      </c>
      <c r="T545" s="143">
        <f>S545*H545</f>
        <v>0</v>
      </c>
      <c r="AR545" s="144" t="s">
        <v>276</v>
      </c>
      <c r="AT545" s="144" t="s">
        <v>179</v>
      </c>
      <c r="AU545" s="144" t="s">
        <v>83</v>
      </c>
      <c r="AY545" s="18" t="s">
        <v>177</v>
      </c>
      <c r="BE545" s="145">
        <f>IF(N545="základní",J545,0)</f>
        <v>0</v>
      </c>
      <c r="BF545" s="145">
        <f>IF(N545="snížená",J545,0)</f>
        <v>0</v>
      </c>
      <c r="BG545" s="145">
        <f>IF(N545="zákl. přenesená",J545,0)</f>
        <v>0</v>
      </c>
      <c r="BH545" s="145">
        <f>IF(N545="sníž. přenesená",J545,0)</f>
        <v>0</v>
      </c>
      <c r="BI545" s="145">
        <f>IF(N545="nulová",J545,0)</f>
        <v>0</v>
      </c>
      <c r="BJ545" s="18" t="s">
        <v>81</v>
      </c>
      <c r="BK545" s="145">
        <f>ROUND(I545*H545,2)</f>
        <v>0</v>
      </c>
      <c r="BL545" s="18" t="s">
        <v>276</v>
      </c>
      <c r="BM545" s="144" t="s">
        <v>879</v>
      </c>
    </row>
    <row r="546" spans="2:65" s="1" customFormat="1" ht="10.199999999999999">
      <c r="B546" s="33"/>
      <c r="D546" s="146" t="s">
        <v>185</v>
      </c>
      <c r="F546" s="147" t="s">
        <v>880</v>
      </c>
      <c r="I546" s="148"/>
      <c r="L546" s="33"/>
      <c r="M546" s="149"/>
      <c r="T546" s="54"/>
      <c r="AT546" s="18" t="s">
        <v>185</v>
      </c>
      <c r="AU546" s="18" t="s">
        <v>83</v>
      </c>
    </row>
    <row r="547" spans="2:65" s="13" customFormat="1" ht="10.199999999999999">
      <c r="B547" s="157"/>
      <c r="D547" s="151" t="s">
        <v>187</v>
      </c>
      <c r="E547" s="158" t="s">
        <v>19</v>
      </c>
      <c r="F547" s="159" t="s">
        <v>881</v>
      </c>
      <c r="H547" s="160">
        <v>2.5</v>
      </c>
      <c r="I547" s="161"/>
      <c r="L547" s="157"/>
      <c r="M547" s="162"/>
      <c r="T547" s="163"/>
      <c r="AT547" s="158" t="s">
        <v>187</v>
      </c>
      <c r="AU547" s="158" t="s">
        <v>83</v>
      </c>
      <c r="AV547" s="13" t="s">
        <v>83</v>
      </c>
      <c r="AW547" s="13" t="s">
        <v>34</v>
      </c>
      <c r="AX547" s="13" t="s">
        <v>81</v>
      </c>
      <c r="AY547" s="158" t="s">
        <v>177</v>
      </c>
    </row>
    <row r="548" spans="2:65" s="1" customFormat="1" ht="33" customHeight="1">
      <c r="B548" s="33"/>
      <c r="C548" s="133" t="s">
        <v>882</v>
      </c>
      <c r="D548" s="133" t="s">
        <v>179</v>
      </c>
      <c r="E548" s="134" t="s">
        <v>883</v>
      </c>
      <c r="F548" s="135" t="s">
        <v>884</v>
      </c>
      <c r="G548" s="136" t="s">
        <v>383</v>
      </c>
      <c r="H548" s="137">
        <v>2</v>
      </c>
      <c r="I548" s="138"/>
      <c r="J548" s="139">
        <f>ROUND(I548*H548,2)</f>
        <v>0</v>
      </c>
      <c r="K548" s="135" t="s">
        <v>182</v>
      </c>
      <c r="L548" s="33"/>
      <c r="M548" s="140" t="s">
        <v>19</v>
      </c>
      <c r="N548" s="141" t="s">
        <v>45</v>
      </c>
      <c r="P548" s="142">
        <f>O548*H548</f>
        <v>0</v>
      </c>
      <c r="Q548" s="142">
        <v>7.4999999999999997E-3</v>
      </c>
      <c r="R548" s="142">
        <f>Q548*H548</f>
        <v>1.4999999999999999E-2</v>
      </c>
      <c r="S548" s="142">
        <v>0</v>
      </c>
      <c r="T548" s="143">
        <f>S548*H548</f>
        <v>0</v>
      </c>
      <c r="AR548" s="144" t="s">
        <v>276</v>
      </c>
      <c r="AT548" s="144" t="s">
        <v>179</v>
      </c>
      <c r="AU548" s="144" t="s">
        <v>83</v>
      </c>
      <c r="AY548" s="18" t="s">
        <v>177</v>
      </c>
      <c r="BE548" s="145">
        <f>IF(N548="základní",J548,0)</f>
        <v>0</v>
      </c>
      <c r="BF548" s="145">
        <f>IF(N548="snížená",J548,0)</f>
        <v>0</v>
      </c>
      <c r="BG548" s="145">
        <f>IF(N548="zákl. přenesená",J548,0)</f>
        <v>0</v>
      </c>
      <c r="BH548" s="145">
        <f>IF(N548="sníž. přenesená",J548,0)</f>
        <v>0</v>
      </c>
      <c r="BI548" s="145">
        <f>IF(N548="nulová",J548,0)</f>
        <v>0</v>
      </c>
      <c r="BJ548" s="18" t="s">
        <v>81</v>
      </c>
      <c r="BK548" s="145">
        <f>ROUND(I548*H548,2)</f>
        <v>0</v>
      </c>
      <c r="BL548" s="18" t="s">
        <v>276</v>
      </c>
      <c r="BM548" s="144" t="s">
        <v>885</v>
      </c>
    </row>
    <row r="549" spans="2:65" s="1" customFormat="1" ht="10.199999999999999">
      <c r="B549" s="33"/>
      <c r="D549" s="146" t="s">
        <v>185</v>
      </c>
      <c r="F549" s="147" t="s">
        <v>886</v>
      </c>
      <c r="I549" s="148"/>
      <c r="L549" s="33"/>
      <c r="M549" s="149"/>
      <c r="T549" s="54"/>
      <c r="AT549" s="18" t="s">
        <v>185</v>
      </c>
      <c r="AU549" s="18" t="s">
        <v>83</v>
      </c>
    </row>
    <row r="550" spans="2:65" s="13" customFormat="1" ht="10.199999999999999">
      <c r="B550" s="157"/>
      <c r="D550" s="151" t="s">
        <v>187</v>
      </c>
      <c r="E550" s="158" t="s">
        <v>19</v>
      </c>
      <c r="F550" s="159" t="s">
        <v>887</v>
      </c>
      <c r="H550" s="160">
        <v>2</v>
      </c>
      <c r="I550" s="161"/>
      <c r="L550" s="157"/>
      <c r="M550" s="162"/>
      <c r="T550" s="163"/>
      <c r="AT550" s="158" t="s">
        <v>187</v>
      </c>
      <c r="AU550" s="158" t="s">
        <v>83</v>
      </c>
      <c r="AV550" s="13" t="s">
        <v>83</v>
      </c>
      <c r="AW550" s="13" t="s">
        <v>34</v>
      </c>
      <c r="AX550" s="13" t="s">
        <v>81</v>
      </c>
      <c r="AY550" s="158" t="s">
        <v>177</v>
      </c>
    </row>
    <row r="551" spans="2:65" s="1" customFormat="1" ht="21.75" customHeight="1">
      <c r="B551" s="33"/>
      <c r="C551" s="133" t="s">
        <v>888</v>
      </c>
      <c r="D551" s="133" t="s">
        <v>179</v>
      </c>
      <c r="E551" s="134" t="s">
        <v>889</v>
      </c>
      <c r="F551" s="135" t="s">
        <v>890</v>
      </c>
      <c r="G551" s="136" t="s">
        <v>347</v>
      </c>
      <c r="H551" s="137">
        <v>33.1</v>
      </c>
      <c r="I551" s="138"/>
      <c r="J551" s="139">
        <f>ROUND(I551*H551,2)</f>
        <v>0</v>
      </c>
      <c r="K551" s="135" t="s">
        <v>182</v>
      </c>
      <c r="L551" s="33"/>
      <c r="M551" s="140" t="s">
        <v>19</v>
      </c>
      <c r="N551" s="141" t="s">
        <v>45</v>
      </c>
      <c r="P551" s="142">
        <f>O551*H551</f>
        <v>0</v>
      </c>
      <c r="Q551" s="142">
        <v>1.6900000000000001E-3</v>
      </c>
      <c r="R551" s="142">
        <f>Q551*H551</f>
        <v>5.5939000000000003E-2</v>
      </c>
      <c r="S551" s="142">
        <v>0</v>
      </c>
      <c r="T551" s="143">
        <f>S551*H551</f>
        <v>0</v>
      </c>
      <c r="AR551" s="144" t="s">
        <v>276</v>
      </c>
      <c r="AT551" s="144" t="s">
        <v>179</v>
      </c>
      <c r="AU551" s="144" t="s">
        <v>83</v>
      </c>
      <c r="AY551" s="18" t="s">
        <v>177</v>
      </c>
      <c r="BE551" s="145">
        <f>IF(N551="základní",J551,0)</f>
        <v>0</v>
      </c>
      <c r="BF551" s="145">
        <f>IF(N551="snížená",J551,0)</f>
        <v>0</v>
      </c>
      <c r="BG551" s="145">
        <f>IF(N551="zákl. přenesená",J551,0)</f>
        <v>0</v>
      </c>
      <c r="BH551" s="145">
        <f>IF(N551="sníž. přenesená",J551,0)</f>
        <v>0</v>
      </c>
      <c r="BI551" s="145">
        <f>IF(N551="nulová",J551,0)</f>
        <v>0</v>
      </c>
      <c r="BJ551" s="18" t="s">
        <v>81</v>
      </c>
      <c r="BK551" s="145">
        <f>ROUND(I551*H551,2)</f>
        <v>0</v>
      </c>
      <c r="BL551" s="18" t="s">
        <v>276</v>
      </c>
      <c r="BM551" s="144" t="s">
        <v>891</v>
      </c>
    </row>
    <row r="552" spans="2:65" s="1" customFormat="1" ht="10.199999999999999">
      <c r="B552" s="33"/>
      <c r="D552" s="146" t="s">
        <v>185</v>
      </c>
      <c r="F552" s="147" t="s">
        <v>892</v>
      </c>
      <c r="I552" s="148"/>
      <c r="L552" s="33"/>
      <c r="M552" s="149"/>
      <c r="T552" s="54"/>
      <c r="AT552" s="18" t="s">
        <v>185</v>
      </c>
      <c r="AU552" s="18" t="s">
        <v>83</v>
      </c>
    </row>
    <row r="553" spans="2:65" s="13" customFormat="1" ht="10.199999999999999">
      <c r="B553" s="157"/>
      <c r="D553" s="151" t="s">
        <v>187</v>
      </c>
      <c r="E553" s="158" t="s">
        <v>19</v>
      </c>
      <c r="F553" s="159" t="s">
        <v>893</v>
      </c>
      <c r="H553" s="160">
        <v>24.5</v>
      </c>
      <c r="I553" s="161"/>
      <c r="L553" s="157"/>
      <c r="M553" s="162"/>
      <c r="T553" s="163"/>
      <c r="AT553" s="158" t="s">
        <v>187</v>
      </c>
      <c r="AU553" s="158" t="s">
        <v>83</v>
      </c>
      <c r="AV553" s="13" t="s">
        <v>83</v>
      </c>
      <c r="AW553" s="13" t="s">
        <v>34</v>
      </c>
      <c r="AX553" s="13" t="s">
        <v>74</v>
      </c>
      <c r="AY553" s="158" t="s">
        <v>177</v>
      </c>
    </row>
    <row r="554" spans="2:65" s="13" customFormat="1" ht="10.199999999999999">
      <c r="B554" s="157"/>
      <c r="D554" s="151" t="s">
        <v>187</v>
      </c>
      <c r="E554" s="158" t="s">
        <v>19</v>
      </c>
      <c r="F554" s="159" t="s">
        <v>894</v>
      </c>
      <c r="H554" s="160">
        <v>8.6</v>
      </c>
      <c r="I554" s="161"/>
      <c r="L554" s="157"/>
      <c r="M554" s="162"/>
      <c r="T554" s="163"/>
      <c r="AT554" s="158" t="s">
        <v>187</v>
      </c>
      <c r="AU554" s="158" t="s">
        <v>83</v>
      </c>
      <c r="AV554" s="13" t="s">
        <v>83</v>
      </c>
      <c r="AW554" s="13" t="s">
        <v>34</v>
      </c>
      <c r="AX554" s="13" t="s">
        <v>74</v>
      </c>
      <c r="AY554" s="158" t="s">
        <v>177</v>
      </c>
    </row>
    <row r="555" spans="2:65" s="14" customFormat="1" ht="10.199999999999999">
      <c r="B555" s="164"/>
      <c r="D555" s="151" t="s">
        <v>187</v>
      </c>
      <c r="E555" s="165" t="s">
        <v>19</v>
      </c>
      <c r="F555" s="166" t="s">
        <v>224</v>
      </c>
      <c r="H555" s="167">
        <v>33.1</v>
      </c>
      <c r="I555" s="168"/>
      <c r="L555" s="164"/>
      <c r="M555" s="169"/>
      <c r="T555" s="170"/>
      <c r="AT555" s="165" t="s">
        <v>187</v>
      </c>
      <c r="AU555" s="165" t="s">
        <v>83</v>
      </c>
      <c r="AV555" s="14" t="s">
        <v>183</v>
      </c>
      <c r="AW555" s="14" t="s">
        <v>34</v>
      </c>
      <c r="AX555" s="14" t="s">
        <v>81</v>
      </c>
      <c r="AY555" s="165" t="s">
        <v>177</v>
      </c>
    </row>
    <row r="556" spans="2:65" s="1" customFormat="1" ht="24.15" customHeight="1">
      <c r="B556" s="33"/>
      <c r="C556" s="133" t="s">
        <v>895</v>
      </c>
      <c r="D556" s="133" t="s">
        <v>179</v>
      </c>
      <c r="E556" s="134" t="s">
        <v>896</v>
      </c>
      <c r="F556" s="135" t="s">
        <v>897</v>
      </c>
      <c r="G556" s="136" t="s">
        <v>383</v>
      </c>
      <c r="H556" s="137">
        <v>4</v>
      </c>
      <c r="I556" s="138"/>
      <c r="J556" s="139">
        <f>ROUND(I556*H556,2)</f>
        <v>0</v>
      </c>
      <c r="K556" s="135" t="s">
        <v>182</v>
      </c>
      <c r="L556" s="33"/>
      <c r="M556" s="140" t="s">
        <v>19</v>
      </c>
      <c r="N556" s="141" t="s">
        <v>45</v>
      </c>
      <c r="P556" s="142">
        <f>O556*H556</f>
        <v>0</v>
      </c>
      <c r="Q556" s="142">
        <v>3.6000000000000002E-4</v>
      </c>
      <c r="R556" s="142">
        <f>Q556*H556</f>
        <v>1.4400000000000001E-3</v>
      </c>
      <c r="S556" s="142">
        <v>0</v>
      </c>
      <c r="T556" s="143">
        <f>S556*H556</f>
        <v>0</v>
      </c>
      <c r="AR556" s="144" t="s">
        <v>276</v>
      </c>
      <c r="AT556" s="144" t="s">
        <v>179</v>
      </c>
      <c r="AU556" s="144" t="s">
        <v>83</v>
      </c>
      <c r="AY556" s="18" t="s">
        <v>177</v>
      </c>
      <c r="BE556" s="145">
        <f>IF(N556="základní",J556,0)</f>
        <v>0</v>
      </c>
      <c r="BF556" s="145">
        <f>IF(N556="snížená",J556,0)</f>
        <v>0</v>
      </c>
      <c r="BG556" s="145">
        <f>IF(N556="zákl. přenesená",J556,0)</f>
        <v>0</v>
      </c>
      <c r="BH556" s="145">
        <f>IF(N556="sníž. přenesená",J556,0)</f>
        <v>0</v>
      </c>
      <c r="BI556" s="145">
        <f>IF(N556="nulová",J556,0)</f>
        <v>0</v>
      </c>
      <c r="BJ556" s="18" t="s">
        <v>81</v>
      </c>
      <c r="BK556" s="145">
        <f>ROUND(I556*H556,2)</f>
        <v>0</v>
      </c>
      <c r="BL556" s="18" t="s">
        <v>276</v>
      </c>
      <c r="BM556" s="144" t="s">
        <v>898</v>
      </c>
    </row>
    <row r="557" spans="2:65" s="1" customFormat="1" ht="10.199999999999999">
      <c r="B557" s="33"/>
      <c r="D557" s="146" t="s">
        <v>185</v>
      </c>
      <c r="F557" s="147" t="s">
        <v>899</v>
      </c>
      <c r="I557" s="148"/>
      <c r="L557" s="33"/>
      <c r="M557" s="149"/>
      <c r="T557" s="54"/>
      <c r="AT557" s="18" t="s">
        <v>185</v>
      </c>
      <c r="AU557" s="18" t="s">
        <v>83</v>
      </c>
    </row>
    <row r="558" spans="2:65" s="13" customFormat="1" ht="10.199999999999999">
      <c r="B558" s="157"/>
      <c r="D558" s="151" t="s">
        <v>187</v>
      </c>
      <c r="E558" s="158" t="s">
        <v>19</v>
      </c>
      <c r="F558" s="159" t="s">
        <v>900</v>
      </c>
      <c r="H558" s="160">
        <v>4</v>
      </c>
      <c r="I558" s="161"/>
      <c r="L558" s="157"/>
      <c r="M558" s="162"/>
      <c r="T558" s="163"/>
      <c r="AT558" s="158" t="s">
        <v>187</v>
      </c>
      <c r="AU558" s="158" t="s">
        <v>83</v>
      </c>
      <c r="AV558" s="13" t="s">
        <v>83</v>
      </c>
      <c r="AW558" s="13" t="s">
        <v>34</v>
      </c>
      <c r="AX558" s="13" t="s">
        <v>81</v>
      </c>
      <c r="AY558" s="158" t="s">
        <v>177</v>
      </c>
    </row>
    <row r="559" spans="2:65" s="1" customFormat="1" ht="24.15" customHeight="1">
      <c r="B559" s="33"/>
      <c r="C559" s="133" t="s">
        <v>901</v>
      </c>
      <c r="D559" s="133" t="s">
        <v>179</v>
      </c>
      <c r="E559" s="134" t="s">
        <v>902</v>
      </c>
      <c r="F559" s="135" t="s">
        <v>903</v>
      </c>
      <c r="G559" s="136" t="s">
        <v>347</v>
      </c>
      <c r="H559" s="137">
        <v>14.8</v>
      </c>
      <c r="I559" s="138"/>
      <c r="J559" s="139">
        <f>ROUND(I559*H559,2)</f>
        <v>0</v>
      </c>
      <c r="K559" s="135" t="s">
        <v>182</v>
      </c>
      <c r="L559" s="33"/>
      <c r="M559" s="140" t="s">
        <v>19</v>
      </c>
      <c r="N559" s="141" t="s">
        <v>45</v>
      </c>
      <c r="P559" s="142">
        <f>O559*H559</f>
        <v>0</v>
      </c>
      <c r="Q559" s="142">
        <v>2.1700000000000001E-3</v>
      </c>
      <c r="R559" s="142">
        <f>Q559*H559</f>
        <v>3.2116000000000006E-2</v>
      </c>
      <c r="S559" s="142">
        <v>0</v>
      </c>
      <c r="T559" s="143">
        <f>S559*H559</f>
        <v>0</v>
      </c>
      <c r="AR559" s="144" t="s">
        <v>276</v>
      </c>
      <c r="AT559" s="144" t="s">
        <v>179</v>
      </c>
      <c r="AU559" s="144" t="s">
        <v>83</v>
      </c>
      <c r="AY559" s="18" t="s">
        <v>177</v>
      </c>
      <c r="BE559" s="145">
        <f>IF(N559="základní",J559,0)</f>
        <v>0</v>
      </c>
      <c r="BF559" s="145">
        <f>IF(N559="snížená",J559,0)</f>
        <v>0</v>
      </c>
      <c r="BG559" s="145">
        <f>IF(N559="zákl. přenesená",J559,0)</f>
        <v>0</v>
      </c>
      <c r="BH559" s="145">
        <f>IF(N559="sníž. přenesená",J559,0)</f>
        <v>0</v>
      </c>
      <c r="BI559" s="145">
        <f>IF(N559="nulová",J559,0)</f>
        <v>0</v>
      </c>
      <c r="BJ559" s="18" t="s">
        <v>81</v>
      </c>
      <c r="BK559" s="145">
        <f>ROUND(I559*H559,2)</f>
        <v>0</v>
      </c>
      <c r="BL559" s="18" t="s">
        <v>276</v>
      </c>
      <c r="BM559" s="144" t="s">
        <v>904</v>
      </c>
    </row>
    <row r="560" spans="2:65" s="1" customFormat="1" ht="10.199999999999999">
      <c r="B560" s="33"/>
      <c r="D560" s="146" t="s">
        <v>185</v>
      </c>
      <c r="F560" s="147" t="s">
        <v>905</v>
      </c>
      <c r="I560" s="148"/>
      <c r="L560" s="33"/>
      <c r="M560" s="149"/>
      <c r="T560" s="54"/>
      <c r="AT560" s="18" t="s">
        <v>185</v>
      </c>
      <c r="AU560" s="18" t="s">
        <v>83</v>
      </c>
    </row>
    <row r="561" spans="2:65" s="13" customFormat="1" ht="10.199999999999999">
      <c r="B561" s="157"/>
      <c r="D561" s="151" t="s">
        <v>187</v>
      </c>
      <c r="E561" s="158" t="s">
        <v>19</v>
      </c>
      <c r="F561" s="159" t="s">
        <v>906</v>
      </c>
      <c r="H561" s="160">
        <v>14.8</v>
      </c>
      <c r="I561" s="161"/>
      <c r="L561" s="157"/>
      <c r="M561" s="162"/>
      <c r="T561" s="163"/>
      <c r="AT561" s="158" t="s">
        <v>187</v>
      </c>
      <c r="AU561" s="158" t="s">
        <v>83</v>
      </c>
      <c r="AV561" s="13" t="s">
        <v>83</v>
      </c>
      <c r="AW561" s="13" t="s">
        <v>34</v>
      </c>
      <c r="AX561" s="13" t="s">
        <v>81</v>
      </c>
      <c r="AY561" s="158" t="s">
        <v>177</v>
      </c>
    </row>
    <row r="562" spans="2:65" s="1" customFormat="1" ht="16.5" customHeight="1">
      <c r="B562" s="33"/>
      <c r="C562" s="133" t="s">
        <v>907</v>
      </c>
      <c r="D562" s="133" t="s">
        <v>179</v>
      </c>
      <c r="E562" s="134" t="s">
        <v>908</v>
      </c>
      <c r="F562" s="135" t="s">
        <v>909</v>
      </c>
      <c r="G562" s="136" t="s">
        <v>198</v>
      </c>
      <c r="H562" s="137">
        <v>1</v>
      </c>
      <c r="I562" s="138"/>
      <c r="J562" s="139">
        <f>ROUND(I562*H562,2)</f>
        <v>0</v>
      </c>
      <c r="K562" s="135" t="s">
        <v>199</v>
      </c>
      <c r="L562" s="33"/>
      <c r="M562" s="140" t="s">
        <v>19</v>
      </c>
      <c r="N562" s="141" t="s">
        <v>45</v>
      </c>
      <c r="P562" s="142">
        <f>O562*H562</f>
        <v>0</v>
      </c>
      <c r="Q562" s="142">
        <v>0</v>
      </c>
      <c r="R562" s="142">
        <f>Q562*H562</f>
        <v>0</v>
      </c>
      <c r="S562" s="142">
        <v>0</v>
      </c>
      <c r="T562" s="143">
        <f>S562*H562</f>
        <v>0</v>
      </c>
      <c r="AR562" s="144" t="s">
        <v>276</v>
      </c>
      <c r="AT562" s="144" t="s">
        <v>179</v>
      </c>
      <c r="AU562" s="144" t="s">
        <v>83</v>
      </c>
      <c r="AY562" s="18" t="s">
        <v>177</v>
      </c>
      <c r="BE562" s="145">
        <f>IF(N562="základní",J562,0)</f>
        <v>0</v>
      </c>
      <c r="BF562" s="145">
        <f>IF(N562="snížená",J562,0)</f>
        <v>0</v>
      </c>
      <c r="BG562" s="145">
        <f>IF(N562="zákl. přenesená",J562,0)</f>
        <v>0</v>
      </c>
      <c r="BH562" s="145">
        <f>IF(N562="sníž. přenesená",J562,0)</f>
        <v>0</v>
      </c>
      <c r="BI562" s="145">
        <f>IF(N562="nulová",J562,0)</f>
        <v>0</v>
      </c>
      <c r="BJ562" s="18" t="s">
        <v>81</v>
      </c>
      <c r="BK562" s="145">
        <f>ROUND(I562*H562,2)</f>
        <v>0</v>
      </c>
      <c r="BL562" s="18" t="s">
        <v>276</v>
      </c>
      <c r="BM562" s="144" t="s">
        <v>910</v>
      </c>
    </row>
    <row r="563" spans="2:65" s="13" customFormat="1" ht="10.199999999999999">
      <c r="B563" s="157"/>
      <c r="D563" s="151" t="s">
        <v>187</v>
      </c>
      <c r="E563" s="158" t="s">
        <v>19</v>
      </c>
      <c r="F563" s="159" t="s">
        <v>911</v>
      </c>
      <c r="H563" s="160">
        <v>1</v>
      </c>
      <c r="I563" s="161"/>
      <c r="L563" s="157"/>
      <c r="M563" s="162"/>
      <c r="T563" s="163"/>
      <c r="AT563" s="158" t="s">
        <v>187</v>
      </c>
      <c r="AU563" s="158" t="s">
        <v>83</v>
      </c>
      <c r="AV563" s="13" t="s">
        <v>83</v>
      </c>
      <c r="AW563" s="13" t="s">
        <v>34</v>
      </c>
      <c r="AX563" s="13" t="s">
        <v>81</v>
      </c>
      <c r="AY563" s="158" t="s">
        <v>177</v>
      </c>
    </row>
    <row r="564" spans="2:65" s="1" customFormat="1" ht="24.15" customHeight="1">
      <c r="B564" s="33"/>
      <c r="C564" s="133" t="s">
        <v>912</v>
      </c>
      <c r="D564" s="133" t="s">
        <v>179</v>
      </c>
      <c r="E564" s="134" t="s">
        <v>913</v>
      </c>
      <c r="F564" s="135" t="s">
        <v>914</v>
      </c>
      <c r="G564" s="136" t="s">
        <v>228</v>
      </c>
      <c r="H564" s="137">
        <v>1.2270000000000001</v>
      </c>
      <c r="I564" s="138"/>
      <c r="J564" s="139">
        <f>ROUND(I564*H564,2)</f>
        <v>0</v>
      </c>
      <c r="K564" s="135" t="s">
        <v>182</v>
      </c>
      <c r="L564" s="33"/>
      <c r="M564" s="140" t="s">
        <v>19</v>
      </c>
      <c r="N564" s="141" t="s">
        <v>45</v>
      </c>
      <c r="P564" s="142">
        <f>O564*H564</f>
        <v>0</v>
      </c>
      <c r="Q564" s="142">
        <v>0</v>
      </c>
      <c r="R564" s="142">
        <f>Q564*H564</f>
        <v>0</v>
      </c>
      <c r="S564" s="142">
        <v>0</v>
      </c>
      <c r="T564" s="143">
        <f>S564*H564</f>
        <v>0</v>
      </c>
      <c r="AR564" s="144" t="s">
        <v>276</v>
      </c>
      <c r="AT564" s="144" t="s">
        <v>179</v>
      </c>
      <c r="AU564" s="144" t="s">
        <v>83</v>
      </c>
      <c r="AY564" s="18" t="s">
        <v>177</v>
      </c>
      <c r="BE564" s="145">
        <f>IF(N564="základní",J564,0)</f>
        <v>0</v>
      </c>
      <c r="BF564" s="145">
        <f>IF(N564="snížená",J564,0)</f>
        <v>0</v>
      </c>
      <c r="BG564" s="145">
        <f>IF(N564="zákl. přenesená",J564,0)</f>
        <v>0</v>
      </c>
      <c r="BH564" s="145">
        <f>IF(N564="sníž. přenesená",J564,0)</f>
        <v>0</v>
      </c>
      <c r="BI564" s="145">
        <f>IF(N564="nulová",J564,0)</f>
        <v>0</v>
      </c>
      <c r="BJ564" s="18" t="s">
        <v>81</v>
      </c>
      <c r="BK564" s="145">
        <f>ROUND(I564*H564,2)</f>
        <v>0</v>
      </c>
      <c r="BL564" s="18" t="s">
        <v>276</v>
      </c>
      <c r="BM564" s="144" t="s">
        <v>915</v>
      </c>
    </row>
    <row r="565" spans="2:65" s="1" customFormat="1" ht="10.199999999999999">
      <c r="B565" s="33"/>
      <c r="D565" s="146" t="s">
        <v>185</v>
      </c>
      <c r="F565" s="147" t="s">
        <v>916</v>
      </c>
      <c r="I565" s="148"/>
      <c r="L565" s="33"/>
      <c r="M565" s="149"/>
      <c r="T565" s="54"/>
      <c r="AT565" s="18" t="s">
        <v>185</v>
      </c>
      <c r="AU565" s="18" t="s">
        <v>83</v>
      </c>
    </row>
    <row r="566" spans="2:65" s="11" customFormat="1" ht="22.8" customHeight="1">
      <c r="B566" s="121"/>
      <c r="D566" s="122" t="s">
        <v>73</v>
      </c>
      <c r="E566" s="131" t="s">
        <v>917</v>
      </c>
      <c r="F566" s="131" t="s">
        <v>918</v>
      </c>
      <c r="I566" s="124"/>
      <c r="J566" s="132">
        <f>BK566</f>
        <v>0</v>
      </c>
      <c r="L566" s="121"/>
      <c r="M566" s="126"/>
      <c r="P566" s="127">
        <f>SUM(P567:P575)</f>
        <v>0</v>
      </c>
      <c r="R566" s="127">
        <f>SUM(R567:R575)</f>
        <v>4.5655000000000008E-2</v>
      </c>
      <c r="T566" s="128">
        <f>SUM(T567:T575)</f>
        <v>0</v>
      </c>
      <c r="AR566" s="122" t="s">
        <v>83</v>
      </c>
      <c r="AT566" s="129" t="s">
        <v>73</v>
      </c>
      <c r="AU566" s="129" t="s">
        <v>81</v>
      </c>
      <c r="AY566" s="122" t="s">
        <v>177</v>
      </c>
      <c r="BK566" s="130">
        <f>SUM(BK567:BK575)</f>
        <v>0</v>
      </c>
    </row>
    <row r="567" spans="2:65" s="1" customFormat="1" ht="16.5" customHeight="1">
      <c r="B567" s="33"/>
      <c r="C567" s="133" t="s">
        <v>919</v>
      </c>
      <c r="D567" s="133" t="s">
        <v>179</v>
      </c>
      <c r="E567" s="134" t="s">
        <v>920</v>
      </c>
      <c r="F567" s="135" t="s">
        <v>921</v>
      </c>
      <c r="G567" s="136" t="s">
        <v>347</v>
      </c>
      <c r="H567" s="137">
        <v>24.5</v>
      </c>
      <c r="I567" s="138"/>
      <c r="J567" s="139">
        <f>ROUND(I567*H567,2)</f>
        <v>0</v>
      </c>
      <c r="K567" s="135" t="s">
        <v>199</v>
      </c>
      <c r="L567" s="33"/>
      <c r="M567" s="140" t="s">
        <v>19</v>
      </c>
      <c r="N567" s="141" t="s">
        <v>45</v>
      </c>
      <c r="P567" s="142">
        <f>O567*H567</f>
        <v>0</v>
      </c>
      <c r="Q567" s="142">
        <v>2.0000000000000001E-4</v>
      </c>
      <c r="R567" s="142">
        <f>Q567*H567</f>
        <v>4.8999999999999998E-3</v>
      </c>
      <c r="S567" s="142">
        <v>0</v>
      </c>
      <c r="T567" s="143">
        <f>S567*H567</f>
        <v>0</v>
      </c>
      <c r="AR567" s="144" t="s">
        <v>276</v>
      </c>
      <c r="AT567" s="144" t="s">
        <v>179</v>
      </c>
      <c r="AU567" s="144" t="s">
        <v>83</v>
      </c>
      <c r="AY567" s="18" t="s">
        <v>177</v>
      </c>
      <c r="BE567" s="145">
        <f>IF(N567="základní",J567,0)</f>
        <v>0</v>
      </c>
      <c r="BF567" s="145">
        <f>IF(N567="snížená",J567,0)</f>
        <v>0</v>
      </c>
      <c r="BG567" s="145">
        <f>IF(N567="zákl. přenesená",J567,0)</f>
        <v>0</v>
      </c>
      <c r="BH567" s="145">
        <f>IF(N567="sníž. přenesená",J567,0)</f>
        <v>0</v>
      </c>
      <c r="BI567" s="145">
        <f>IF(N567="nulová",J567,0)</f>
        <v>0</v>
      </c>
      <c r="BJ567" s="18" t="s">
        <v>81</v>
      </c>
      <c r="BK567" s="145">
        <f>ROUND(I567*H567,2)</f>
        <v>0</v>
      </c>
      <c r="BL567" s="18" t="s">
        <v>276</v>
      </c>
      <c r="BM567" s="144" t="s">
        <v>922</v>
      </c>
    </row>
    <row r="568" spans="2:65" s="13" customFormat="1" ht="10.199999999999999">
      <c r="B568" s="157"/>
      <c r="D568" s="151" t="s">
        <v>187</v>
      </c>
      <c r="E568" s="158" t="s">
        <v>19</v>
      </c>
      <c r="F568" s="159" t="s">
        <v>923</v>
      </c>
      <c r="H568" s="160">
        <v>24.5</v>
      </c>
      <c r="I568" s="161"/>
      <c r="L568" s="157"/>
      <c r="M568" s="162"/>
      <c r="T568" s="163"/>
      <c r="AT568" s="158" t="s">
        <v>187</v>
      </c>
      <c r="AU568" s="158" t="s">
        <v>83</v>
      </c>
      <c r="AV568" s="13" t="s">
        <v>83</v>
      </c>
      <c r="AW568" s="13" t="s">
        <v>34</v>
      </c>
      <c r="AX568" s="13" t="s">
        <v>81</v>
      </c>
      <c r="AY568" s="158" t="s">
        <v>177</v>
      </c>
    </row>
    <row r="569" spans="2:65" s="1" customFormat="1" ht="24.15" customHeight="1">
      <c r="B569" s="33"/>
      <c r="C569" s="133" t="s">
        <v>924</v>
      </c>
      <c r="D569" s="133" t="s">
        <v>179</v>
      </c>
      <c r="E569" s="134" t="s">
        <v>925</v>
      </c>
      <c r="F569" s="135" t="s">
        <v>926</v>
      </c>
      <c r="G569" s="136" t="s">
        <v>119</v>
      </c>
      <c r="H569" s="137">
        <v>143</v>
      </c>
      <c r="I569" s="138"/>
      <c r="J569" s="139">
        <f>ROUND(I569*H569,2)</f>
        <v>0</v>
      </c>
      <c r="K569" s="135" t="s">
        <v>182</v>
      </c>
      <c r="L569" s="33"/>
      <c r="M569" s="140" t="s">
        <v>19</v>
      </c>
      <c r="N569" s="141" t="s">
        <v>45</v>
      </c>
      <c r="P569" s="142">
        <f>O569*H569</f>
        <v>0</v>
      </c>
      <c r="Q569" s="142">
        <v>1.0000000000000001E-5</v>
      </c>
      <c r="R569" s="142">
        <f>Q569*H569</f>
        <v>1.4300000000000001E-3</v>
      </c>
      <c r="S569" s="142">
        <v>0</v>
      </c>
      <c r="T569" s="143">
        <f>S569*H569</f>
        <v>0</v>
      </c>
      <c r="AR569" s="144" t="s">
        <v>276</v>
      </c>
      <c r="AT569" s="144" t="s">
        <v>179</v>
      </c>
      <c r="AU569" s="144" t="s">
        <v>83</v>
      </c>
      <c r="AY569" s="18" t="s">
        <v>177</v>
      </c>
      <c r="BE569" s="145">
        <f>IF(N569="základní",J569,0)</f>
        <v>0</v>
      </c>
      <c r="BF569" s="145">
        <f>IF(N569="snížená",J569,0)</f>
        <v>0</v>
      </c>
      <c r="BG569" s="145">
        <f>IF(N569="zákl. přenesená",J569,0)</f>
        <v>0</v>
      </c>
      <c r="BH569" s="145">
        <f>IF(N569="sníž. přenesená",J569,0)</f>
        <v>0</v>
      </c>
      <c r="BI569" s="145">
        <f>IF(N569="nulová",J569,0)</f>
        <v>0</v>
      </c>
      <c r="BJ569" s="18" t="s">
        <v>81</v>
      </c>
      <c r="BK569" s="145">
        <f>ROUND(I569*H569,2)</f>
        <v>0</v>
      </c>
      <c r="BL569" s="18" t="s">
        <v>276</v>
      </c>
      <c r="BM569" s="144" t="s">
        <v>927</v>
      </c>
    </row>
    <row r="570" spans="2:65" s="1" customFormat="1" ht="10.199999999999999">
      <c r="B570" s="33"/>
      <c r="D570" s="146" t="s">
        <v>185</v>
      </c>
      <c r="F570" s="147" t="s">
        <v>928</v>
      </c>
      <c r="I570" s="148"/>
      <c r="L570" s="33"/>
      <c r="M570" s="149"/>
      <c r="T570" s="54"/>
      <c r="AT570" s="18" t="s">
        <v>185</v>
      </c>
      <c r="AU570" s="18" t="s">
        <v>83</v>
      </c>
    </row>
    <row r="571" spans="2:65" s="13" customFormat="1" ht="10.199999999999999">
      <c r="B571" s="157"/>
      <c r="D571" s="151" t="s">
        <v>187</v>
      </c>
      <c r="E571" s="158" t="s">
        <v>19</v>
      </c>
      <c r="F571" s="159" t="s">
        <v>680</v>
      </c>
      <c r="H571" s="160">
        <v>143</v>
      </c>
      <c r="I571" s="161"/>
      <c r="L571" s="157"/>
      <c r="M571" s="162"/>
      <c r="T571" s="163"/>
      <c r="AT571" s="158" t="s">
        <v>187</v>
      </c>
      <c r="AU571" s="158" t="s">
        <v>83</v>
      </c>
      <c r="AV571" s="13" t="s">
        <v>83</v>
      </c>
      <c r="AW571" s="13" t="s">
        <v>34</v>
      </c>
      <c r="AX571" s="13" t="s">
        <v>81</v>
      </c>
      <c r="AY571" s="158" t="s">
        <v>177</v>
      </c>
    </row>
    <row r="572" spans="2:65" s="1" customFormat="1" ht="24.15" customHeight="1">
      <c r="B572" s="33"/>
      <c r="C572" s="178" t="s">
        <v>929</v>
      </c>
      <c r="D572" s="178" t="s">
        <v>327</v>
      </c>
      <c r="E572" s="179" t="s">
        <v>930</v>
      </c>
      <c r="F572" s="180" t="s">
        <v>931</v>
      </c>
      <c r="G572" s="181" t="s">
        <v>119</v>
      </c>
      <c r="H572" s="182">
        <v>157.30000000000001</v>
      </c>
      <c r="I572" s="183"/>
      <c r="J572" s="184">
        <f>ROUND(I572*H572,2)</f>
        <v>0</v>
      </c>
      <c r="K572" s="180" t="s">
        <v>182</v>
      </c>
      <c r="L572" s="185"/>
      <c r="M572" s="186" t="s">
        <v>19</v>
      </c>
      <c r="N572" s="187" t="s">
        <v>45</v>
      </c>
      <c r="P572" s="142">
        <f>O572*H572</f>
        <v>0</v>
      </c>
      <c r="Q572" s="142">
        <v>2.5000000000000001E-4</v>
      </c>
      <c r="R572" s="142">
        <f>Q572*H572</f>
        <v>3.9325000000000006E-2</v>
      </c>
      <c r="S572" s="142">
        <v>0</v>
      </c>
      <c r="T572" s="143">
        <f>S572*H572</f>
        <v>0</v>
      </c>
      <c r="AR572" s="144" t="s">
        <v>406</v>
      </c>
      <c r="AT572" s="144" t="s">
        <v>327</v>
      </c>
      <c r="AU572" s="144" t="s">
        <v>83</v>
      </c>
      <c r="AY572" s="18" t="s">
        <v>177</v>
      </c>
      <c r="BE572" s="145">
        <f>IF(N572="základní",J572,0)</f>
        <v>0</v>
      </c>
      <c r="BF572" s="145">
        <f>IF(N572="snížená",J572,0)</f>
        <v>0</v>
      </c>
      <c r="BG572" s="145">
        <f>IF(N572="zákl. přenesená",J572,0)</f>
        <v>0</v>
      </c>
      <c r="BH572" s="145">
        <f>IF(N572="sníž. přenesená",J572,0)</f>
        <v>0</v>
      </c>
      <c r="BI572" s="145">
        <f>IF(N572="nulová",J572,0)</f>
        <v>0</v>
      </c>
      <c r="BJ572" s="18" t="s">
        <v>81</v>
      </c>
      <c r="BK572" s="145">
        <f>ROUND(I572*H572,2)</f>
        <v>0</v>
      </c>
      <c r="BL572" s="18" t="s">
        <v>276</v>
      </c>
      <c r="BM572" s="144" t="s">
        <v>932</v>
      </c>
    </row>
    <row r="573" spans="2:65" s="13" customFormat="1" ht="10.199999999999999">
      <c r="B573" s="157"/>
      <c r="D573" s="151" t="s">
        <v>187</v>
      </c>
      <c r="F573" s="159" t="s">
        <v>933</v>
      </c>
      <c r="H573" s="160">
        <v>157.30000000000001</v>
      </c>
      <c r="I573" s="161"/>
      <c r="L573" s="157"/>
      <c r="M573" s="162"/>
      <c r="T573" s="163"/>
      <c r="AT573" s="158" t="s">
        <v>187</v>
      </c>
      <c r="AU573" s="158" t="s">
        <v>83</v>
      </c>
      <c r="AV573" s="13" t="s">
        <v>83</v>
      </c>
      <c r="AW573" s="13" t="s">
        <v>4</v>
      </c>
      <c r="AX573" s="13" t="s">
        <v>81</v>
      </c>
      <c r="AY573" s="158" t="s">
        <v>177</v>
      </c>
    </row>
    <row r="574" spans="2:65" s="1" customFormat="1" ht="24.15" customHeight="1">
      <c r="B574" s="33"/>
      <c r="C574" s="133" t="s">
        <v>934</v>
      </c>
      <c r="D574" s="133" t="s">
        <v>179</v>
      </c>
      <c r="E574" s="134" t="s">
        <v>935</v>
      </c>
      <c r="F574" s="135" t="s">
        <v>936</v>
      </c>
      <c r="G574" s="136" t="s">
        <v>228</v>
      </c>
      <c r="H574" s="137">
        <v>4.5999999999999999E-2</v>
      </c>
      <c r="I574" s="138"/>
      <c r="J574" s="139">
        <f>ROUND(I574*H574,2)</f>
        <v>0</v>
      </c>
      <c r="K574" s="135" t="s">
        <v>182</v>
      </c>
      <c r="L574" s="33"/>
      <c r="M574" s="140" t="s">
        <v>19</v>
      </c>
      <c r="N574" s="141" t="s">
        <v>45</v>
      </c>
      <c r="P574" s="142">
        <f>O574*H574</f>
        <v>0</v>
      </c>
      <c r="Q574" s="142">
        <v>0</v>
      </c>
      <c r="R574" s="142">
        <f>Q574*H574</f>
        <v>0</v>
      </c>
      <c r="S574" s="142">
        <v>0</v>
      </c>
      <c r="T574" s="143">
        <f>S574*H574</f>
        <v>0</v>
      </c>
      <c r="AR574" s="144" t="s">
        <v>276</v>
      </c>
      <c r="AT574" s="144" t="s">
        <v>179</v>
      </c>
      <c r="AU574" s="144" t="s">
        <v>83</v>
      </c>
      <c r="AY574" s="18" t="s">
        <v>177</v>
      </c>
      <c r="BE574" s="145">
        <f>IF(N574="základní",J574,0)</f>
        <v>0</v>
      </c>
      <c r="BF574" s="145">
        <f>IF(N574="snížená",J574,0)</f>
        <v>0</v>
      </c>
      <c r="BG574" s="145">
        <f>IF(N574="zákl. přenesená",J574,0)</f>
        <v>0</v>
      </c>
      <c r="BH574" s="145">
        <f>IF(N574="sníž. přenesená",J574,0)</f>
        <v>0</v>
      </c>
      <c r="BI574" s="145">
        <f>IF(N574="nulová",J574,0)</f>
        <v>0</v>
      </c>
      <c r="BJ574" s="18" t="s">
        <v>81</v>
      </c>
      <c r="BK574" s="145">
        <f>ROUND(I574*H574,2)</f>
        <v>0</v>
      </c>
      <c r="BL574" s="18" t="s">
        <v>276</v>
      </c>
      <c r="BM574" s="144" t="s">
        <v>937</v>
      </c>
    </row>
    <row r="575" spans="2:65" s="1" customFormat="1" ht="10.199999999999999">
      <c r="B575" s="33"/>
      <c r="D575" s="146" t="s">
        <v>185</v>
      </c>
      <c r="F575" s="147" t="s">
        <v>938</v>
      </c>
      <c r="I575" s="148"/>
      <c r="L575" s="33"/>
      <c r="M575" s="149"/>
      <c r="T575" s="54"/>
      <c r="AT575" s="18" t="s">
        <v>185</v>
      </c>
      <c r="AU575" s="18" t="s">
        <v>83</v>
      </c>
    </row>
    <row r="576" spans="2:65" s="11" customFormat="1" ht="22.8" customHeight="1">
      <c r="B576" s="121"/>
      <c r="D576" s="122" t="s">
        <v>73</v>
      </c>
      <c r="E576" s="131" t="s">
        <v>939</v>
      </c>
      <c r="F576" s="131" t="s">
        <v>940</v>
      </c>
      <c r="I576" s="124"/>
      <c r="J576" s="132">
        <f>BK576</f>
        <v>0</v>
      </c>
      <c r="L576" s="121"/>
      <c r="M576" s="126"/>
      <c r="P576" s="127">
        <f>SUM(P577:P624)</f>
        <v>0</v>
      </c>
      <c r="R576" s="127">
        <f>SUM(R577:R624)</f>
        <v>0.31259000000000003</v>
      </c>
      <c r="T576" s="128">
        <f>SUM(T577:T624)</f>
        <v>0</v>
      </c>
      <c r="AR576" s="122" t="s">
        <v>83</v>
      </c>
      <c r="AT576" s="129" t="s">
        <v>73</v>
      </c>
      <c r="AU576" s="129" t="s">
        <v>81</v>
      </c>
      <c r="AY576" s="122" t="s">
        <v>177</v>
      </c>
      <c r="BK576" s="130">
        <f>SUM(BK577:BK624)</f>
        <v>0</v>
      </c>
    </row>
    <row r="577" spans="2:65" s="1" customFormat="1" ht="24.15" customHeight="1">
      <c r="B577" s="33"/>
      <c r="C577" s="133" t="s">
        <v>941</v>
      </c>
      <c r="D577" s="133" t="s">
        <v>179</v>
      </c>
      <c r="E577" s="134" t="s">
        <v>942</v>
      </c>
      <c r="F577" s="135" t="s">
        <v>943</v>
      </c>
      <c r="G577" s="136" t="s">
        <v>383</v>
      </c>
      <c r="H577" s="137">
        <v>4</v>
      </c>
      <c r="I577" s="138"/>
      <c r="J577" s="139">
        <f>ROUND(I577*H577,2)</f>
        <v>0</v>
      </c>
      <c r="K577" s="135" t="s">
        <v>182</v>
      </c>
      <c r="L577" s="33"/>
      <c r="M577" s="140" t="s">
        <v>19</v>
      </c>
      <c r="N577" s="141" t="s">
        <v>45</v>
      </c>
      <c r="P577" s="142">
        <f>O577*H577</f>
        <v>0</v>
      </c>
      <c r="Q577" s="142">
        <v>0</v>
      </c>
      <c r="R577" s="142">
        <f>Q577*H577</f>
        <v>0</v>
      </c>
      <c r="S577" s="142">
        <v>0</v>
      </c>
      <c r="T577" s="143">
        <f>S577*H577</f>
        <v>0</v>
      </c>
      <c r="AR577" s="144" t="s">
        <v>276</v>
      </c>
      <c r="AT577" s="144" t="s">
        <v>179</v>
      </c>
      <c r="AU577" s="144" t="s">
        <v>83</v>
      </c>
      <c r="AY577" s="18" t="s">
        <v>177</v>
      </c>
      <c r="BE577" s="145">
        <f>IF(N577="základní",J577,0)</f>
        <v>0</v>
      </c>
      <c r="BF577" s="145">
        <f>IF(N577="snížená",J577,0)</f>
        <v>0</v>
      </c>
      <c r="BG577" s="145">
        <f>IF(N577="zákl. přenesená",J577,0)</f>
        <v>0</v>
      </c>
      <c r="BH577" s="145">
        <f>IF(N577="sníž. přenesená",J577,0)</f>
        <v>0</v>
      </c>
      <c r="BI577" s="145">
        <f>IF(N577="nulová",J577,0)</f>
        <v>0</v>
      </c>
      <c r="BJ577" s="18" t="s">
        <v>81</v>
      </c>
      <c r="BK577" s="145">
        <f>ROUND(I577*H577,2)</f>
        <v>0</v>
      </c>
      <c r="BL577" s="18" t="s">
        <v>276</v>
      </c>
      <c r="BM577" s="144" t="s">
        <v>944</v>
      </c>
    </row>
    <row r="578" spans="2:65" s="1" customFormat="1" ht="10.199999999999999">
      <c r="B578" s="33"/>
      <c r="D578" s="146" t="s">
        <v>185</v>
      </c>
      <c r="F578" s="147" t="s">
        <v>945</v>
      </c>
      <c r="I578" s="148"/>
      <c r="L578" s="33"/>
      <c r="M578" s="149"/>
      <c r="T578" s="54"/>
      <c r="AT578" s="18" t="s">
        <v>185</v>
      </c>
      <c r="AU578" s="18" t="s">
        <v>83</v>
      </c>
    </row>
    <row r="579" spans="2:65" s="1" customFormat="1" ht="24.15" customHeight="1">
      <c r="B579" s="33"/>
      <c r="C579" s="133" t="s">
        <v>946</v>
      </c>
      <c r="D579" s="133" t="s">
        <v>179</v>
      </c>
      <c r="E579" s="134" t="s">
        <v>947</v>
      </c>
      <c r="F579" s="135" t="s">
        <v>948</v>
      </c>
      <c r="G579" s="136" t="s">
        <v>383</v>
      </c>
      <c r="H579" s="137">
        <v>3</v>
      </c>
      <c r="I579" s="138"/>
      <c r="J579" s="139">
        <f>ROUND(I579*H579,2)</f>
        <v>0</v>
      </c>
      <c r="K579" s="135" t="s">
        <v>182</v>
      </c>
      <c r="L579" s="33"/>
      <c r="M579" s="140" t="s">
        <v>19</v>
      </c>
      <c r="N579" s="141" t="s">
        <v>45</v>
      </c>
      <c r="P579" s="142">
        <f>O579*H579</f>
        <v>0</v>
      </c>
      <c r="Q579" s="142">
        <v>0</v>
      </c>
      <c r="R579" s="142">
        <f>Q579*H579</f>
        <v>0</v>
      </c>
      <c r="S579" s="142">
        <v>0</v>
      </c>
      <c r="T579" s="143">
        <f>S579*H579</f>
        <v>0</v>
      </c>
      <c r="AR579" s="144" t="s">
        <v>276</v>
      </c>
      <c r="AT579" s="144" t="s">
        <v>179</v>
      </c>
      <c r="AU579" s="144" t="s">
        <v>83</v>
      </c>
      <c r="AY579" s="18" t="s">
        <v>177</v>
      </c>
      <c r="BE579" s="145">
        <f>IF(N579="základní",J579,0)</f>
        <v>0</v>
      </c>
      <c r="BF579" s="145">
        <f>IF(N579="snížená",J579,0)</f>
        <v>0</v>
      </c>
      <c r="BG579" s="145">
        <f>IF(N579="zákl. přenesená",J579,0)</f>
        <v>0</v>
      </c>
      <c r="BH579" s="145">
        <f>IF(N579="sníž. přenesená",J579,0)</f>
        <v>0</v>
      </c>
      <c r="BI579" s="145">
        <f>IF(N579="nulová",J579,0)</f>
        <v>0</v>
      </c>
      <c r="BJ579" s="18" t="s">
        <v>81</v>
      </c>
      <c r="BK579" s="145">
        <f>ROUND(I579*H579,2)</f>
        <v>0</v>
      </c>
      <c r="BL579" s="18" t="s">
        <v>276</v>
      </c>
      <c r="BM579" s="144" t="s">
        <v>949</v>
      </c>
    </row>
    <row r="580" spans="2:65" s="1" customFormat="1" ht="10.199999999999999">
      <c r="B580" s="33"/>
      <c r="D580" s="146" t="s">
        <v>185</v>
      </c>
      <c r="F580" s="147" t="s">
        <v>950</v>
      </c>
      <c r="I580" s="148"/>
      <c r="L580" s="33"/>
      <c r="M580" s="149"/>
      <c r="T580" s="54"/>
      <c r="AT580" s="18" t="s">
        <v>185</v>
      </c>
      <c r="AU580" s="18" t="s">
        <v>83</v>
      </c>
    </row>
    <row r="581" spans="2:65" s="1" customFormat="1" ht="16.5" customHeight="1">
      <c r="B581" s="33"/>
      <c r="C581" s="178" t="s">
        <v>951</v>
      </c>
      <c r="D581" s="178" t="s">
        <v>327</v>
      </c>
      <c r="E581" s="179" t="s">
        <v>952</v>
      </c>
      <c r="F581" s="180" t="s">
        <v>953</v>
      </c>
      <c r="G581" s="181" t="s">
        <v>383</v>
      </c>
      <c r="H581" s="182">
        <v>1</v>
      </c>
      <c r="I581" s="183"/>
      <c r="J581" s="184">
        <f>ROUND(I581*H581,2)</f>
        <v>0</v>
      </c>
      <c r="K581" s="180" t="s">
        <v>182</v>
      </c>
      <c r="L581" s="185"/>
      <c r="M581" s="186" t="s">
        <v>19</v>
      </c>
      <c r="N581" s="187" t="s">
        <v>45</v>
      </c>
      <c r="P581" s="142">
        <f>O581*H581</f>
        <v>0</v>
      </c>
      <c r="Q581" s="142">
        <v>1.4500000000000001E-2</v>
      </c>
      <c r="R581" s="142">
        <f>Q581*H581</f>
        <v>1.4500000000000001E-2</v>
      </c>
      <c r="S581" s="142">
        <v>0</v>
      </c>
      <c r="T581" s="143">
        <f>S581*H581</f>
        <v>0</v>
      </c>
      <c r="AR581" s="144" t="s">
        <v>406</v>
      </c>
      <c r="AT581" s="144" t="s">
        <v>327</v>
      </c>
      <c r="AU581" s="144" t="s">
        <v>83</v>
      </c>
      <c r="AY581" s="18" t="s">
        <v>177</v>
      </c>
      <c r="BE581" s="145">
        <f>IF(N581="základní",J581,0)</f>
        <v>0</v>
      </c>
      <c r="BF581" s="145">
        <f>IF(N581="snížená",J581,0)</f>
        <v>0</v>
      </c>
      <c r="BG581" s="145">
        <f>IF(N581="zákl. přenesená",J581,0)</f>
        <v>0</v>
      </c>
      <c r="BH581" s="145">
        <f>IF(N581="sníž. přenesená",J581,0)</f>
        <v>0</v>
      </c>
      <c r="BI581" s="145">
        <f>IF(N581="nulová",J581,0)</f>
        <v>0</v>
      </c>
      <c r="BJ581" s="18" t="s">
        <v>81</v>
      </c>
      <c r="BK581" s="145">
        <f>ROUND(I581*H581,2)</f>
        <v>0</v>
      </c>
      <c r="BL581" s="18" t="s">
        <v>276</v>
      </c>
      <c r="BM581" s="144" t="s">
        <v>954</v>
      </c>
    </row>
    <row r="582" spans="2:65" s="1" customFormat="1" ht="38.4">
      <c r="B582" s="33"/>
      <c r="D582" s="151" t="s">
        <v>669</v>
      </c>
      <c r="F582" s="189" t="s">
        <v>670</v>
      </c>
      <c r="I582" s="148"/>
      <c r="L582" s="33"/>
      <c r="M582" s="149"/>
      <c r="T582" s="54"/>
      <c r="AT582" s="18" t="s">
        <v>669</v>
      </c>
      <c r="AU582" s="18" t="s">
        <v>83</v>
      </c>
    </row>
    <row r="583" spans="2:65" s="1" customFormat="1" ht="16.5" customHeight="1">
      <c r="B583" s="33"/>
      <c r="C583" s="178" t="s">
        <v>955</v>
      </c>
      <c r="D583" s="178" t="s">
        <v>327</v>
      </c>
      <c r="E583" s="179" t="s">
        <v>956</v>
      </c>
      <c r="F583" s="180" t="s">
        <v>957</v>
      </c>
      <c r="G583" s="181" t="s">
        <v>383</v>
      </c>
      <c r="H583" s="182">
        <v>3</v>
      </c>
      <c r="I583" s="183"/>
      <c r="J583" s="184">
        <f>ROUND(I583*H583,2)</f>
        <v>0</v>
      </c>
      <c r="K583" s="180" t="s">
        <v>182</v>
      </c>
      <c r="L583" s="185"/>
      <c r="M583" s="186" t="s">
        <v>19</v>
      </c>
      <c r="N583" s="187" t="s">
        <v>45</v>
      </c>
      <c r="P583" s="142">
        <f>O583*H583</f>
        <v>0</v>
      </c>
      <c r="Q583" s="142">
        <v>1.6E-2</v>
      </c>
      <c r="R583" s="142">
        <f>Q583*H583</f>
        <v>4.8000000000000001E-2</v>
      </c>
      <c r="S583" s="142">
        <v>0</v>
      </c>
      <c r="T583" s="143">
        <f>S583*H583</f>
        <v>0</v>
      </c>
      <c r="AR583" s="144" t="s">
        <v>406</v>
      </c>
      <c r="AT583" s="144" t="s">
        <v>327</v>
      </c>
      <c r="AU583" s="144" t="s">
        <v>83</v>
      </c>
      <c r="AY583" s="18" t="s">
        <v>177</v>
      </c>
      <c r="BE583" s="145">
        <f>IF(N583="základní",J583,0)</f>
        <v>0</v>
      </c>
      <c r="BF583" s="145">
        <f>IF(N583="snížená",J583,0)</f>
        <v>0</v>
      </c>
      <c r="BG583" s="145">
        <f>IF(N583="zákl. přenesená",J583,0)</f>
        <v>0</v>
      </c>
      <c r="BH583" s="145">
        <f>IF(N583="sníž. přenesená",J583,0)</f>
        <v>0</v>
      </c>
      <c r="BI583" s="145">
        <f>IF(N583="nulová",J583,0)</f>
        <v>0</v>
      </c>
      <c r="BJ583" s="18" t="s">
        <v>81</v>
      </c>
      <c r="BK583" s="145">
        <f>ROUND(I583*H583,2)</f>
        <v>0</v>
      </c>
      <c r="BL583" s="18" t="s">
        <v>276</v>
      </c>
      <c r="BM583" s="144" t="s">
        <v>958</v>
      </c>
    </row>
    <row r="584" spans="2:65" s="1" customFormat="1" ht="38.4">
      <c r="B584" s="33"/>
      <c r="D584" s="151" t="s">
        <v>669</v>
      </c>
      <c r="F584" s="189" t="s">
        <v>670</v>
      </c>
      <c r="I584" s="148"/>
      <c r="L584" s="33"/>
      <c r="M584" s="149"/>
      <c r="T584" s="54"/>
      <c r="AT584" s="18" t="s">
        <v>669</v>
      </c>
      <c r="AU584" s="18" t="s">
        <v>83</v>
      </c>
    </row>
    <row r="585" spans="2:65" s="1" customFormat="1" ht="16.5" customHeight="1">
      <c r="B585" s="33"/>
      <c r="C585" s="178" t="s">
        <v>959</v>
      </c>
      <c r="D585" s="178" t="s">
        <v>327</v>
      </c>
      <c r="E585" s="179" t="s">
        <v>960</v>
      </c>
      <c r="F585" s="180" t="s">
        <v>961</v>
      </c>
      <c r="G585" s="181" t="s">
        <v>383</v>
      </c>
      <c r="H585" s="182">
        <v>3</v>
      </c>
      <c r="I585" s="183"/>
      <c r="J585" s="184">
        <f>ROUND(I585*H585,2)</f>
        <v>0</v>
      </c>
      <c r="K585" s="180" t="s">
        <v>182</v>
      </c>
      <c r="L585" s="185"/>
      <c r="M585" s="186" t="s">
        <v>19</v>
      </c>
      <c r="N585" s="187" t="s">
        <v>45</v>
      </c>
      <c r="P585" s="142">
        <f>O585*H585</f>
        <v>0</v>
      </c>
      <c r="Q585" s="142">
        <v>1.7000000000000001E-2</v>
      </c>
      <c r="R585" s="142">
        <f>Q585*H585</f>
        <v>5.1000000000000004E-2</v>
      </c>
      <c r="S585" s="142">
        <v>0</v>
      </c>
      <c r="T585" s="143">
        <f>S585*H585</f>
        <v>0</v>
      </c>
      <c r="AR585" s="144" t="s">
        <v>406</v>
      </c>
      <c r="AT585" s="144" t="s">
        <v>327</v>
      </c>
      <c r="AU585" s="144" t="s">
        <v>83</v>
      </c>
      <c r="AY585" s="18" t="s">
        <v>177</v>
      </c>
      <c r="BE585" s="145">
        <f>IF(N585="základní",J585,0)</f>
        <v>0</v>
      </c>
      <c r="BF585" s="145">
        <f>IF(N585="snížená",J585,0)</f>
        <v>0</v>
      </c>
      <c r="BG585" s="145">
        <f>IF(N585="zákl. přenesená",J585,0)</f>
        <v>0</v>
      </c>
      <c r="BH585" s="145">
        <f>IF(N585="sníž. přenesená",J585,0)</f>
        <v>0</v>
      </c>
      <c r="BI585" s="145">
        <f>IF(N585="nulová",J585,0)</f>
        <v>0</v>
      </c>
      <c r="BJ585" s="18" t="s">
        <v>81</v>
      </c>
      <c r="BK585" s="145">
        <f>ROUND(I585*H585,2)</f>
        <v>0</v>
      </c>
      <c r="BL585" s="18" t="s">
        <v>276</v>
      </c>
      <c r="BM585" s="144" t="s">
        <v>962</v>
      </c>
    </row>
    <row r="586" spans="2:65" s="1" customFormat="1" ht="38.4">
      <c r="B586" s="33"/>
      <c r="D586" s="151" t="s">
        <v>669</v>
      </c>
      <c r="F586" s="189" t="s">
        <v>670</v>
      </c>
      <c r="I586" s="148"/>
      <c r="L586" s="33"/>
      <c r="M586" s="149"/>
      <c r="T586" s="54"/>
      <c r="AT586" s="18" t="s">
        <v>669</v>
      </c>
      <c r="AU586" s="18" t="s">
        <v>83</v>
      </c>
    </row>
    <row r="587" spans="2:65" s="1" customFormat="1" ht="16.5" customHeight="1">
      <c r="B587" s="33"/>
      <c r="C587" s="178" t="s">
        <v>963</v>
      </c>
      <c r="D587" s="178" t="s">
        <v>327</v>
      </c>
      <c r="E587" s="179" t="s">
        <v>964</v>
      </c>
      <c r="F587" s="180" t="s">
        <v>965</v>
      </c>
      <c r="G587" s="181" t="s">
        <v>383</v>
      </c>
      <c r="H587" s="182">
        <v>1</v>
      </c>
      <c r="I587" s="183"/>
      <c r="J587" s="184">
        <f>ROUND(I587*H587,2)</f>
        <v>0</v>
      </c>
      <c r="K587" s="180" t="s">
        <v>199</v>
      </c>
      <c r="L587" s="185"/>
      <c r="M587" s="186" t="s">
        <v>19</v>
      </c>
      <c r="N587" s="187" t="s">
        <v>45</v>
      </c>
      <c r="P587" s="142">
        <f>O587*H587</f>
        <v>0</v>
      </c>
      <c r="Q587" s="142">
        <v>1.7000000000000001E-2</v>
      </c>
      <c r="R587" s="142">
        <f>Q587*H587</f>
        <v>1.7000000000000001E-2</v>
      </c>
      <c r="S587" s="142">
        <v>0</v>
      </c>
      <c r="T587" s="143">
        <f>S587*H587</f>
        <v>0</v>
      </c>
      <c r="AR587" s="144" t="s">
        <v>406</v>
      </c>
      <c r="AT587" s="144" t="s">
        <v>327</v>
      </c>
      <c r="AU587" s="144" t="s">
        <v>83</v>
      </c>
      <c r="AY587" s="18" t="s">
        <v>177</v>
      </c>
      <c r="BE587" s="145">
        <f>IF(N587="základní",J587,0)</f>
        <v>0</v>
      </c>
      <c r="BF587" s="145">
        <f>IF(N587="snížená",J587,0)</f>
        <v>0</v>
      </c>
      <c r="BG587" s="145">
        <f>IF(N587="zákl. přenesená",J587,0)</f>
        <v>0</v>
      </c>
      <c r="BH587" s="145">
        <f>IF(N587="sníž. přenesená",J587,0)</f>
        <v>0</v>
      </c>
      <c r="BI587" s="145">
        <f>IF(N587="nulová",J587,0)</f>
        <v>0</v>
      </c>
      <c r="BJ587" s="18" t="s">
        <v>81</v>
      </c>
      <c r="BK587" s="145">
        <f>ROUND(I587*H587,2)</f>
        <v>0</v>
      </c>
      <c r="BL587" s="18" t="s">
        <v>276</v>
      </c>
      <c r="BM587" s="144" t="s">
        <v>966</v>
      </c>
    </row>
    <row r="588" spans="2:65" s="1" customFormat="1" ht="21.75" customHeight="1">
      <c r="B588" s="33"/>
      <c r="C588" s="133" t="s">
        <v>967</v>
      </c>
      <c r="D588" s="133" t="s">
        <v>179</v>
      </c>
      <c r="E588" s="134" t="s">
        <v>968</v>
      </c>
      <c r="F588" s="135" t="s">
        <v>969</v>
      </c>
      <c r="G588" s="136" t="s">
        <v>383</v>
      </c>
      <c r="H588" s="137">
        <v>7</v>
      </c>
      <c r="I588" s="138"/>
      <c r="J588" s="139">
        <f>ROUND(I588*H588,2)</f>
        <v>0</v>
      </c>
      <c r="K588" s="135" t="s">
        <v>182</v>
      </c>
      <c r="L588" s="33"/>
      <c r="M588" s="140" t="s">
        <v>19</v>
      </c>
      <c r="N588" s="141" t="s">
        <v>45</v>
      </c>
      <c r="P588" s="142">
        <f>O588*H588</f>
        <v>0</v>
      </c>
      <c r="Q588" s="142">
        <v>4.6999999999999999E-4</v>
      </c>
      <c r="R588" s="142">
        <f>Q588*H588</f>
        <v>3.29E-3</v>
      </c>
      <c r="S588" s="142">
        <v>0</v>
      </c>
      <c r="T588" s="143">
        <f>S588*H588</f>
        <v>0</v>
      </c>
      <c r="AR588" s="144" t="s">
        <v>276</v>
      </c>
      <c r="AT588" s="144" t="s">
        <v>179</v>
      </c>
      <c r="AU588" s="144" t="s">
        <v>83</v>
      </c>
      <c r="AY588" s="18" t="s">
        <v>177</v>
      </c>
      <c r="BE588" s="145">
        <f>IF(N588="základní",J588,0)</f>
        <v>0</v>
      </c>
      <c r="BF588" s="145">
        <f>IF(N588="snížená",J588,0)</f>
        <v>0</v>
      </c>
      <c r="BG588" s="145">
        <f>IF(N588="zákl. přenesená",J588,0)</f>
        <v>0</v>
      </c>
      <c r="BH588" s="145">
        <f>IF(N588="sníž. přenesená",J588,0)</f>
        <v>0</v>
      </c>
      <c r="BI588" s="145">
        <f>IF(N588="nulová",J588,0)</f>
        <v>0</v>
      </c>
      <c r="BJ588" s="18" t="s">
        <v>81</v>
      </c>
      <c r="BK588" s="145">
        <f>ROUND(I588*H588,2)</f>
        <v>0</v>
      </c>
      <c r="BL588" s="18" t="s">
        <v>276</v>
      </c>
      <c r="BM588" s="144" t="s">
        <v>970</v>
      </c>
    </row>
    <row r="589" spans="2:65" s="1" customFormat="1" ht="10.199999999999999">
      <c r="B589" s="33"/>
      <c r="D589" s="146" t="s">
        <v>185</v>
      </c>
      <c r="F589" s="147" t="s">
        <v>971</v>
      </c>
      <c r="I589" s="148"/>
      <c r="L589" s="33"/>
      <c r="M589" s="149"/>
      <c r="T589" s="54"/>
      <c r="AT589" s="18" t="s">
        <v>185</v>
      </c>
      <c r="AU589" s="18" t="s">
        <v>83</v>
      </c>
    </row>
    <row r="590" spans="2:65" s="1" customFormat="1" ht="21.75" customHeight="1">
      <c r="B590" s="33"/>
      <c r="C590" s="178" t="s">
        <v>972</v>
      </c>
      <c r="D590" s="178" t="s">
        <v>327</v>
      </c>
      <c r="E590" s="179" t="s">
        <v>973</v>
      </c>
      <c r="F590" s="180" t="s">
        <v>974</v>
      </c>
      <c r="G590" s="181" t="s">
        <v>383</v>
      </c>
      <c r="H590" s="182">
        <v>7</v>
      </c>
      <c r="I590" s="183"/>
      <c r="J590" s="184">
        <f>ROUND(I590*H590,2)</f>
        <v>0</v>
      </c>
      <c r="K590" s="180" t="s">
        <v>182</v>
      </c>
      <c r="L590" s="185"/>
      <c r="M590" s="186" t="s">
        <v>19</v>
      </c>
      <c r="N590" s="187" t="s">
        <v>45</v>
      </c>
      <c r="P590" s="142">
        <f>O590*H590</f>
        <v>0</v>
      </c>
      <c r="Q590" s="142">
        <v>1.6E-2</v>
      </c>
      <c r="R590" s="142">
        <f>Q590*H590</f>
        <v>0.112</v>
      </c>
      <c r="S590" s="142">
        <v>0</v>
      </c>
      <c r="T590" s="143">
        <f>S590*H590</f>
        <v>0</v>
      </c>
      <c r="AR590" s="144" t="s">
        <v>406</v>
      </c>
      <c r="AT590" s="144" t="s">
        <v>327</v>
      </c>
      <c r="AU590" s="144" t="s">
        <v>83</v>
      </c>
      <c r="AY590" s="18" t="s">
        <v>177</v>
      </c>
      <c r="BE590" s="145">
        <f>IF(N590="základní",J590,0)</f>
        <v>0</v>
      </c>
      <c r="BF590" s="145">
        <f>IF(N590="snížená",J590,0)</f>
        <v>0</v>
      </c>
      <c r="BG590" s="145">
        <f>IF(N590="zákl. přenesená",J590,0)</f>
        <v>0</v>
      </c>
      <c r="BH590" s="145">
        <f>IF(N590="sníž. přenesená",J590,0)</f>
        <v>0</v>
      </c>
      <c r="BI590" s="145">
        <f>IF(N590="nulová",J590,0)</f>
        <v>0</v>
      </c>
      <c r="BJ590" s="18" t="s">
        <v>81</v>
      </c>
      <c r="BK590" s="145">
        <f>ROUND(I590*H590,2)</f>
        <v>0</v>
      </c>
      <c r="BL590" s="18" t="s">
        <v>276</v>
      </c>
      <c r="BM590" s="144" t="s">
        <v>975</v>
      </c>
    </row>
    <row r="591" spans="2:65" s="1" customFormat="1" ht="38.4">
      <c r="B591" s="33"/>
      <c r="D591" s="151" t="s">
        <v>669</v>
      </c>
      <c r="F591" s="189" t="s">
        <v>670</v>
      </c>
      <c r="I591" s="148"/>
      <c r="L591" s="33"/>
      <c r="M591" s="149"/>
      <c r="T591" s="54"/>
      <c r="AT591" s="18" t="s">
        <v>669</v>
      </c>
      <c r="AU591" s="18" t="s">
        <v>83</v>
      </c>
    </row>
    <row r="592" spans="2:65" s="1" customFormat="1" ht="21.75" customHeight="1">
      <c r="B592" s="33"/>
      <c r="C592" s="133" t="s">
        <v>976</v>
      </c>
      <c r="D592" s="133" t="s">
        <v>179</v>
      </c>
      <c r="E592" s="134" t="s">
        <v>977</v>
      </c>
      <c r="F592" s="135" t="s">
        <v>978</v>
      </c>
      <c r="G592" s="136" t="s">
        <v>347</v>
      </c>
      <c r="H592" s="137">
        <v>16.7</v>
      </c>
      <c r="I592" s="138"/>
      <c r="J592" s="139">
        <f>ROUND(I592*H592,2)</f>
        <v>0</v>
      </c>
      <c r="K592" s="135" t="s">
        <v>182</v>
      </c>
      <c r="L592" s="33"/>
      <c r="M592" s="140" t="s">
        <v>19</v>
      </c>
      <c r="N592" s="141" t="s">
        <v>45</v>
      </c>
      <c r="P592" s="142">
        <f>O592*H592</f>
        <v>0</v>
      </c>
      <c r="Q592" s="142">
        <v>0</v>
      </c>
      <c r="R592" s="142">
        <f>Q592*H592</f>
        <v>0</v>
      </c>
      <c r="S592" s="142">
        <v>0</v>
      </c>
      <c r="T592" s="143">
        <f>S592*H592</f>
        <v>0</v>
      </c>
      <c r="AR592" s="144" t="s">
        <v>276</v>
      </c>
      <c r="AT592" s="144" t="s">
        <v>179</v>
      </c>
      <c r="AU592" s="144" t="s">
        <v>83</v>
      </c>
      <c r="AY592" s="18" t="s">
        <v>177</v>
      </c>
      <c r="BE592" s="145">
        <f>IF(N592="základní",J592,0)</f>
        <v>0</v>
      </c>
      <c r="BF592" s="145">
        <f>IF(N592="snížená",J592,0)</f>
        <v>0</v>
      </c>
      <c r="BG592" s="145">
        <f>IF(N592="zákl. přenesená",J592,0)</f>
        <v>0</v>
      </c>
      <c r="BH592" s="145">
        <f>IF(N592="sníž. přenesená",J592,0)</f>
        <v>0</v>
      </c>
      <c r="BI592" s="145">
        <f>IF(N592="nulová",J592,0)</f>
        <v>0</v>
      </c>
      <c r="BJ592" s="18" t="s">
        <v>81</v>
      </c>
      <c r="BK592" s="145">
        <f>ROUND(I592*H592,2)</f>
        <v>0</v>
      </c>
      <c r="BL592" s="18" t="s">
        <v>276</v>
      </c>
      <c r="BM592" s="144" t="s">
        <v>979</v>
      </c>
    </row>
    <row r="593" spans="2:65" s="1" customFormat="1" ht="10.199999999999999">
      <c r="B593" s="33"/>
      <c r="D593" s="146" t="s">
        <v>185</v>
      </c>
      <c r="F593" s="147" t="s">
        <v>980</v>
      </c>
      <c r="I593" s="148"/>
      <c r="L593" s="33"/>
      <c r="M593" s="149"/>
      <c r="T593" s="54"/>
      <c r="AT593" s="18" t="s">
        <v>185</v>
      </c>
      <c r="AU593" s="18" t="s">
        <v>83</v>
      </c>
    </row>
    <row r="594" spans="2:65" s="13" customFormat="1" ht="10.199999999999999">
      <c r="B594" s="157"/>
      <c r="D594" s="151" t="s">
        <v>187</v>
      </c>
      <c r="E594" s="158" t="s">
        <v>19</v>
      </c>
      <c r="F594" s="159" t="s">
        <v>872</v>
      </c>
      <c r="H594" s="160">
        <v>12.5</v>
      </c>
      <c r="I594" s="161"/>
      <c r="L594" s="157"/>
      <c r="M594" s="162"/>
      <c r="T594" s="163"/>
      <c r="AT594" s="158" t="s">
        <v>187</v>
      </c>
      <c r="AU594" s="158" t="s">
        <v>83</v>
      </c>
      <c r="AV594" s="13" t="s">
        <v>83</v>
      </c>
      <c r="AW594" s="13" t="s">
        <v>34</v>
      </c>
      <c r="AX594" s="13" t="s">
        <v>74</v>
      </c>
      <c r="AY594" s="158" t="s">
        <v>177</v>
      </c>
    </row>
    <row r="595" spans="2:65" s="13" customFormat="1" ht="10.199999999999999">
      <c r="B595" s="157"/>
      <c r="D595" s="151" t="s">
        <v>187</v>
      </c>
      <c r="E595" s="158" t="s">
        <v>19</v>
      </c>
      <c r="F595" s="159" t="s">
        <v>873</v>
      </c>
      <c r="H595" s="160">
        <v>0.95</v>
      </c>
      <c r="I595" s="161"/>
      <c r="L595" s="157"/>
      <c r="M595" s="162"/>
      <c r="T595" s="163"/>
      <c r="AT595" s="158" t="s">
        <v>187</v>
      </c>
      <c r="AU595" s="158" t="s">
        <v>83</v>
      </c>
      <c r="AV595" s="13" t="s">
        <v>83</v>
      </c>
      <c r="AW595" s="13" t="s">
        <v>34</v>
      </c>
      <c r="AX595" s="13" t="s">
        <v>74</v>
      </c>
      <c r="AY595" s="158" t="s">
        <v>177</v>
      </c>
    </row>
    <row r="596" spans="2:65" s="13" customFormat="1" ht="10.199999999999999">
      <c r="B596" s="157"/>
      <c r="D596" s="151" t="s">
        <v>187</v>
      </c>
      <c r="E596" s="158" t="s">
        <v>19</v>
      </c>
      <c r="F596" s="159" t="s">
        <v>874</v>
      </c>
      <c r="H596" s="160">
        <v>2.5</v>
      </c>
      <c r="I596" s="161"/>
      <c r="L596" s="157"/>
      <c r="M596" s="162"/>
      <c r="T596" s="163"/>
      <c r="AT596" s="158" t="s">
        <v>187</v>
      </c>
      <c r="AU596" s="158" t="s">
        <v>83</v>
      </c>
      <c r="AV596" s="13" t="s">
        <v>83</v>
      </c>
      <c r="AW596" s="13" t="s">
        <v>34</v>
      </c>
      <c r="AX596" s="13" t="s">
        <v>74</v>
      </c>
      <c r="AY596" s="158" t="s">
        <v>177</v>
      </c>
    </row>
    <row r="597" spans="2:65" s="13" customFormat="1" ht="10.199999999999999">
      <c r="B597" s="157"/>
      <c r="D597" s="151" t="s">
        <v>187</v>
      </c>
      <c r="E597" s="158" t="s">
        <v>19</v>
      </c>
      <c r="F597" s="159" t="s">
        <v>875</v>
      </c>
      <c r="H597" s="160">
        <v>0.75</v>
      </c>
      <c r="I597" s="161"/>
      <c r="L597" s="157"/>
      <c r="M597" s="162"/>
      <c r="T597" s="163"/>
      <c r="AT597" s="158" t="s">
        <v>187</v>
      </c>
      <c r="AU597" s="158" t="s">
        <v>83</v>
      </c>
      <c r="AV597" s="13" t="s">
        <v>83</v>
      </c>
      <c r="AW597" s="13" t="s">
        <v>34</v>
      </c>
      <c r="AX597" s="13" t="s">
        <v>74</v>
      </c>
      <c r="AY597" s="158" t="s">
        <v>177</v>
      </c>
    </row>
    <row r="598" spans="2:65" s="14" customFormat="1" ht="10.199999999999999">
      <c r="B598" s="164"/>
      <c r="D598" s="151" t="s">
        <v>187</v>
      </c>
      <c r="E598" s="165" t="s">
        <v>19</v>
      </c>
      <c r="F598" s="166" t="s">
        <v>224</v>
      </c>
      <c r="H598" s="167">
        <v>16.7</v>
      </c>
      <c r="I598" s="168"/>
      <c r="L598" s="164"/>
      <c r="M598" s="169"/>
      <c r="T598" s="170"/>
      <c r="AT598" s="165" t="s">
        <v>187</v>
      </c>
      <c r="AU598" s="165" t="s">
        <v>83</v>
      </c>
      <c r="AV598" s="14" t="s">
        <v>183</v>
      </c>
      <c r="AW598" s="14" t="s">
        <v>34</v>
      </c>
      <c r="AX598" s="14" t="s">
        <v>81</v>
      </c>
      <c r="AY598" s="165" t="s">
        <v>177</v>
      </c>
    </row>
    <row r="599" spans="2:65" s="1" customFormat="1" ht="16.5" customHeight="1">
      <c r="B599" s="33"/>
      <c r="C599" s="178" t="s">
        <v>981</v>
      </c>
      <c r="D599" s="178" t="s">
        <v>327</v>
      </c>
      <c r="E599" s="179" t="s">
        <v>982</v>
      </c>
      <c r="F599" s="180" t="s">
        <v>983</v>
      </c>
      <c r="G599" s="181" t="s">
        <v>347</v>
      </c>
      <c r="H599" s="182">
        <v>16.7</v>
      </c>
      <c r="I599" s="183"/>
      <c r="J599" s="184">
        <f>ROUND(I599*H599,2)</f>
        <v>0</v>
      </c>
      <c r="K599" s="180" t="s">
        <v>182</v>
      </c>
      <c r="L599" s="185"/>
      <c r="M599" s="186" t="s">
        <v>19</v>
      </c>
      <c r="N599" s="187" t="s">
        <v>45</v>
      </c>
      <c r="P599" s="142">
        <f>O599*H599</f>
        <v>0</v>
      </c>
      <c r="Q599" s="142">
        <v>4.0000000000000001E-3</v>
      </c>
      <c r="R599" s="142">
        <f>Q599*H599</f>
        <v>6.6799999999999998E-2</v>
      </c>
      <c r="S599" s="142">
        <v>0</v>
      </c>
      <c r="T599" s="143">
        <f>S599*H599</f>
        <v>0</v>
      </c>
      <c r="AR599" s="144" t="s">
        <v>406</v>
      </c>
      <c r="AT599" s="144" t="s">
        <v>327</v>
      </c>
      <c r="AU599" s="144" t="s">
        <v>83</v>
      </c>
      <c r="AY599" s="18" t="s">
        <v>177</v>
      </c>
      <c r="BE599" s="145">
        <f>IF(N599="základní",J599,0)</f>
        <v>0</v>
      </c>
      <c r="BF599" s="145">
        <f>IF(N599="snížená",J599,0)</f>
        <v>0</v>
      </c>
      <c r="BG599" s="145">
        <f>IF(N599="zákl. přenesená",J599,0)</f>
        <v>0</v>
      </c>
      <c r="BH599" s="145">
        <f>IF(N599="sníž. přenesená",J599,0)</f>
        <v>0</v>
      </c>
      <c r="BI599" s="145">
        <f>IF(N599="nulová",J599,0)</f>
        <v>0</v>
      </c>
      <c r="BJ599" s="18" t="s">
        <v>81</v>
      </c>
      <c r="BK599" s="145">
        <f>ROUND(I599*H599,2)</f>
        <v>0</v>
      </c>
      <c r="BL599" s="18" t="s">
        <v>276</v>
      </c>
      <c r="BM599" s="144" t="s">
        <v>984</v>
      </c>
    </row>
    <row r="600" spans="2:65" s="1" customFormat="1" ht="38.4">
      <c r="B600" s="33"/>
      <c r="D600" s="151" t="s">
        <v>669</v>
      </c>
      <c r="F600" s="189" t="s">
        <v>670</v>
      </c>
      <c r="I600" s="148"/>
      <c r="L600" s="33"/>
      <c r="M600" s="149"/>
      <c r="T600" s="54"/>
      <c r="AT600" s="18" t="s">
        <v>669</v>
      </c>
      <c r="AU600" s="18" t="s">
        <v>83</v>
      </c>
    </row>
    <row r="601" spans="2:65" s="1" customFormat="1" ht="16.5" customHeight="1">
      <c r="B601" s="33"/>
      <c r="C601" s="133" t="s">
        <v>985</v>
      </c>
      <c r="D601" s="133" t="s">
        <v>179</v>
      </c>
      <c r="E601" s="134" t="s">
        <v>986</v>
      </c>
      <c r="F601" s="135" t="s">
        <v>987</v>
      </c>
      <c r="G601" s="136" t="s">
        <v>119</v>
      </c>
      <c r="H601" s="137">
        <v>20.547000000000001</v>
      </c>
      <c r="I601" s="138"/>
      <c r="J601" s="139">
        <f>ROUND(I601*H601,2)</f>
        <v>0</v>
      </c>
      <c r="K601" s="135" t="s">
        <v>199</v>
      </c>
      <c r="L601" s="33"/>
      <c r="M601" s="140" t="s">
        <v>19</v>
      </c>
      <c r="N601" s="141" t="s">
        <v>45</v>
      </c>
      <c r="P601" s="142">
        <f>O601*H601</f>
        <v>0</v>
      </c>
      <c r="Q601" s="142">
        <v>0</v>
      </c>
      <c r="R601" s="142">
        <f>Q601*H601</f>
        <v>0</v>
      </c>
      <c r="S601" s="142">
        <v>0</v>
      </c>
      <c r="T601" s="143">
        <f>S601*H601</f>
        <v>0</v>
      </c>
      <c r="AR601" s="144" t="s">
        <v>276</v>
      </c>
      <c r="AT601" s="144" t="s">
        <v>179</v>
      </c>
      <c r="AU601" s="144" t="s">
        <v>83</v>
      </c>
      <c r="AY601" s="18" t="s">
        <v>177</v>
      </c>
      <c r="BE601" s="145">
        <f>IF(N601="základní",J601,0)</f>
        <v>0</v>
      </c>
      <c r="BF601" s="145">
        <f>IF(N601="snížená",J601,0)</f>
        <v>0</v>
      </c>
      <c r="BG601" s="145">
        <f>IF(N601="zákl. přenesená",J601,0)</f>
        <v>0</v>
      </c>
      <c r="BH601" s="145">
        <f>IF(N601="sníž. přenesená",J601,0)</f>
        <v>0</v>
      </c>
      <c r="BI601" s="145">
        <f>IF(N601="nulová",J601,0)</f>
        <v>0</v>
      </c>
      <c r="BJ601" s="18" t="s">
        <v>81</v>
      </c>
      <c r="BK601" s="145">
        <f>ROUND(I601*H601,2)</f>
        <v>0</v>
      </c>
      <c r="BL601" s="18" t="s">
        <v>276</v>
      </c>
      <c r="BM601" s="144" t="s">
        <v>988</v>
      </c>
    </row>
    <row r="602" spans="2:65" s="1" customFormat="1" ht="38.4">
      <c r="B602" s="33"/>
      <c r="D602" s="151" t="s">
        <v>669</v>
      </c>
      <c r="F602" s="189" t="s">
        <v>670</v>
      </c>
      <c r="I602" s="148"/>
      <c r="L602" s="33"/>
      <c r="M602" s="149"/>
      <c r="T602" s="54"/>
      <c r="AT602" s="18" t="s">
        <v>669</v>
      </c>
      <c r="AU602" s="18" t="s">
        <v>83</v>
      </c>
    </row>
    <row r="603" spans="2:65" s="13" customFormat="1" ht="10.199999999999999">
      <c r="B603" s="157"/>
      <c r="D603" s="151" t="s">
        <v>187</v>
      </c>
      <c r="E603" s="158" t="s">
        <v>19</v>
      </c>
      <c r="F603" s="159" t="s">
        <v>989</v>
      </c>
      <c r="H603" s="160">
        <v>12.978</v>
      </c>
      <c r="I603" s="161"/>
      <c r="L603" s="157"/>
      <c r="M603" s="162"/>
      <c r="T603" s="163"/>
      <c r="AT603" s="158" t="s">
        <v>187</v>
      </c>
      <c r="AU603" s="158" t="s">
        <v>83</v>
      </c>
      <c r="AV603" s="13" t="s">
        <v>83</v>
      </c>
      <c r="AW603" s="13" t="s">
        <v>34</v>
      </c>
      <c r="AX603" s="13" t="s">
        <v>74</v>
      </c>
      <c r="AY603" s="158" t="s">
        <v>177</v>
      </c>
    </row>
    <row r="604" spans="2:65" s="13" customFormat="1" ht="10.199999999999999">
      <c r="B604" s="157"/>
      <c r="D604" s="151" t="s">
        <v>187</v>
      </c>
      <c r="E604" s="158" t="s">
        <v>19</v>
      </c>
      <c r="F604" s="159" t="s">
        <v>990</v>
      </c>
      <c r="H604" s="160">
        <v>3.7080000000000002</v>
      </c>
      <c r="I604" s="161"/>
      <c r="L604" s="157"/>
      <c r="M604" s="162"/>
      <c r="T604" s="163"/>
      <c r="AT604" s="158" t="s">
        <v>187</v>
      </c>
      <c r="AU604" s="158" t="s">
        <v>83</v>
      </c>
      <c r="AV604" s="13" t="s">
        <v>83</v>
      </c>
      <c r="AW604" s="13" t="s">
        <v>34</v>
      </c>
      <c r="AX604" s="13" t="s">
        <v>74</v>
      </c>
      <c r="AY604" s="158" t="s">
        <v>177</v>
      </c>
    </row>
    <row r="605" spans="2:65" s="13" customFormat="1" ht="10.199999999999999">
      <c r="B605" s="157"/>
      <c r="D605" s="151" t="s">
        <v>187</v>
      </c>
      <c r="E605" s="158" t="s">
        <v>19</v>
      </c>
      <c r="F605" s="159" t="s">
        <v>991</v>
      </c>
      <c r="H605" s="160">
        <v>3.8610000000000002</v>
      </c>
      <c r="I605" s="161"/>
      <c r="L605" s="157"/>
      <c r="M605" s="162"/>
      <c r="T605" s="163"/>
      <c r="AT605" s="158" t="s">
        <v>187</v>
      </c>
      <c r="AU605" s="158" t="s">
        <v>83</v>
      </c>
      <c r="AV605" s="13" t="s">
        <v>83</v>
      </c>
      <c r="AW605" s="13" t="s">
        <v>34</v>
      </c>
      <c r="AX605" s="13" t="s">
        <v>74</v>
      </c>
      <c r="AY605" s="158" t="s">
        <v>177</v>
      </c>
    </row>
    <row r="606" spans="2:65" s="14" customFormat="1" ht="10.199999999999999">
      <c r="B606" s="164"/>
      <c r="D606" s="151" t="s">
        <v>187</v>
      </c>
      <c r="E606" s="165" t="s">
        <v>19</v>
      </c>
      <c r="F606" s="166" t="s">
        <v>224</v>
      </c>
      <c r="H606" s="167">
        <v>20.547000000000001</v>
      </c>
      <c r="I606" s="168"/>
      <c r="L606" s="164"/>
      <c r="M606" s="169"/>
      <c r="T606" s="170"/>
      <c r="AT606" s="165" t="s">
        <v>187</v>
      </c>
      <c r="AU606" s="165" t="s">
        <v>83</v>
      </c>
      <c r="AV606" s="14" t="s">
        <v>183</v>
      </c>
      <c r="AW606" s="14" t="s">
        <v>34</v>
      </c>
      <c r="AX606" s="14" t="s">
        <v>81</v>
      </c>
      <c r="AY606" s="165" t="s">
        <v>177</v>
      </c>
    </row>
    <row r="607" spans="2:65" s="1" customFormat="1" ht="16.5" customHeight="1">
      <c r="B607" s="33"/>
      <c r="C607" s="133" t="s">
        <v>992</v>
      </c>
      <c r="D607" s="133" t="s">
        <v>179</v>
      </c>
      <c r="E607" s="134" t="s">
        <v>993</v>
      </c>
      <c r="F607" s="135" t="s">
        <v>994</v>
      </c>
      <c r="G607" s="136" t="s">
        <v>243</v>
      </c>
      <c r="H607" s="137">
        <v>4</v>
      </c>
      <c r="I607" s="138"/>
      <c r="J607" s="139">
        <f>ROUND(I607*H607,2)</f>
        <v>0</v>
      </c>
      <c r="K607" s="135" t="s">
        <v>199</v>
      </c>
      <c r="L607" s="33"/>
      <c r="M607" s="140" t="s">
        <v>19</v>
      </c>
      <c r="N607" s="141" t="s">
        <v>45</v>
      </c>
      <c r="P607" s="142">
        <f>O607*H607</f>
        <v>0</v>
      </c>
      <c r="Q607" s="142">
        <v>0</v>
      </c>
      <c r="R607" s="142">
        <f>Q607*H607</f>
        <v>0</v>
      </c>
      <c r="S607" s="142">
        <v>0</v>
      </c>
      <c r="T607" s="143">
        <f>S607*H607</f>
        <v>0</v>
      </c>
      <c r="AR607" s="144" t="s">
        <v>276</v>
      </c>
      <c r="AT607" s="144" t="s">
        <v>179</v>
      </c>
      <c r="AU607" s="144" t="s">
        <v>83</v>
      </c>
      <c r="AY607" s="18" t="s">
        <v>177</v>
      </c>
      <c r="BE607" s="145">
        <f>IF(N607="základní",J607,0)</f>
        <v>0</v>
      </c>
      <c r="BF607" s="145">
        <f>IF(N607="snížená",J607,0)</f>
        <v>0</v>
      </c>
      <c r="BG607" s="145">
        <f>IF(N607="zákl. přenesená",J607,0)</f>
        <v>0</v>
      </c>
      <c r="BH607" s="145">
        <f>IF(N607="sníž. přenesená",J607,0)</f>
        <v>0</v>
      </c>
      <c r="BI607" s="145">
        <f>IF(N607="nulová",J607,0)</f>
        <v>0</v>
      </c>
      <c r="BJ607" s="18" t="s">
        <v>81</v>
      </c>
      <c r="BK607" s="145">
        <f>ROUND(I607*H607,2)</f>
        <v>0</v>
      </c>
      <c r="BL607" s="18" t="s">
        <v>276</v>
      </c>
      <c r="BM607" s="144" t="s">
        <v>995</v>
      </c>
    </row>
    <row r="608" spans="2:65" s="13" customFormat="1" ht="10.199999999999999">
      <c r="B608" s="157"/>
      <c r="D608" s="151" t="s">
        <v>187</v>
      </c>
      <c r="E608" s="158" t="s">
        <v>19</v>
      </c>
      <c r="F608" s="159" t="s">
        <v>996</v>
      </c>
      <c r="H608" s="160">
        <v>4</v>
      </c>
      <c r="I608" s="161"/>
      <c r="L608" s="157"/>
      <c r="M608" s="162"/>
      <c r="T608" s="163"/>
      <c r="AT608" s="158" t="s">
        <v>187</v>
      </c>
      <c r="AU608" s="158" t="s">
        <v>83</v>
      </c>
      <c r="AV608" s="13" t="s">
        <v>83</v>
      </c>
      <c r="AW608" s="13" t="s">
        <v>34</v>
      </c>
      <c r="AX608" s="13" t="s">
        <v>81</v>
      </c>
      <c r="AY608" s="158" t="s">
        <v>177</v>
      </c>
    </row>
    <row r="609" spans="2:65" s="1" customFormat="1" ht="16.5" customHeight="1">
      <c r="B609" s="33"/>
      <c r="C609" s="133" t="s">
        <v>997</v>
      </c>
      <c r="D609" s="133" t="s">
        <v>179</v>
      </c>
      <c r="E609" s="134" t="s">
        <v>998</v>
      </c>
      <c r="F609" s="135" t="s">
        <v>999</v>
      </c>
      <c r="G609" s="136" t="s">
        <v>243</v>
      </c>
      <c r="H609" s="137">
        <v>5</v>
      </c>
      <c r="I609" s="138"/>
      <c r="J609" s="139">
        <f>ROUND(I609*H609,2)</f>
        <v>0</v>
      </c>
      <c r="K609" s="135" t="s">
        <v>199</v>
      </c>
      <c r="L609" s="33"/>
      <c r="M609" s="140" t="s">
        <v>19</v>
      </c>
      <c r="N609" s="141" t="s">
        <v>45</v>
      </c>
      <c r="P609" s="142">
        <f>O609*H609</f>
        <v>0</v>
      </c>
      <c r="Q609" s="142">
        <v>0</v>
      </c>
      <c r="R609" s="142">
        <f>Q609*H609</f>
        <v>0</v>
      </c>
      <c r="S609" s="142">
        <v>0</v>
      </c>
      <c r="T609" s="143">
        <f>S609*H609</f>
        <v>0</v>
      </c>
      <c r="AR609" s="144" t="s">
        <v>276</v>
      </c>
      <c r="AT609" s="144" t="s">
        <v>179</v>
      </c>
      <c r="AU609" s="144" t="s">
        <v>83</v>
      </c>
      <c r="AY609" s="18" t="s">
        <v>177</v>
      </c>
      <c r="BE609" s="145">
        <f>IF(N609="základní",J609,0)</f>
        <v>0</v>
      </c>
      <c r="BF609" s="145">
        <f>IF(N609="snížená",J609,0)</f>
        <v>0</v>
      </c>
      <c r="BG609" s="145">
        <f>IF(N609="zákl. přenesená",J609,0)</f>
        <v>0</v>
      </c>
      <c r="BH609" s="145">
        <f>IF(N609="sníž. přenesená",J609,0)</f>
        <v>0</v>
      </c>
      <c r="BI609" s="145">
        <f>IF(N609="nulová",J609,0)</f>
        <v>0</v>
      </c>
      <c r="BJ609" s="18" t="s">
        <v>81</v>
      </c>
      <c r="BK609" s="145">
        <f>ROUND(I609*H609,2)</f>
        <v>0</v>
      </c>
      <c r="BL609" s="18" t="s">
        <v>276</v>
      </c>
      <c r="BM609" s="144" t="s">
        <v>1000</v>
      </c>
    </row>
    <row r="610" spans="2:65" s="1" customFormat="1" ht="38.4">
      <c r="B610" s="33"/>
      <c r="D610" s="151" t="s">
        <v>669</v>
      </c>
      <c r="F610" s="189" t="s">
        <v>670</v>
      </c>
      <c r="I610" s="148"/>
      <c r="L610" s="33"/>
      <c r="M610" s="149"/>
      <c r="T610" s="54"/>
      <c r="AT610" s="18" t="s">
        <v>669</v>
      </c>
      <c r="AU610" s="18" t="s">
        <v>83</v>
      </c>
    </row>
    <row r="611" spans="2:65" s="13" customFormat="1" ht="10.199999999999999">
      <c r="B611" s="157"/>
      <c r="D611" s="151" t="s">
        <v>187</v>
      </c>
      <c r="E611" s="158" t="s">
        <v>19</v>
      </c>
      <c r="F611" s="159" t="s">
        <v>1001</v>
      </c>
      <c r="H611" s="160">
        <v>5</v>
      </c>
      <c r="I611" s="161"/>
      <c r="L611" s="157"/>
      <c r="M611" s="162"/>
      <c r="T611" s="163"/>
      <c r="AT611" s="158" t="s">
        <v>187</v>
      </c>
      <c r="AU611" s="158" t="s">
        <v>83</v>
      </c>
      <c r="AV611" s="13" t="s">
        <v>83</v>
      </c>
      <c r="AW611" s="13" t="s">
        <v>34</v>
      </c>
      <c r="AX611" s="13" t="s">
        <v>81</v>
      </c>
      <c r="AY611" s="158" t="s">
        <v>177</v>
      </c>
    </row>
    <row r="612" spans="2:65" s="1" customFormat="1" ht="16.5" customHeight="1">
      <c r="B612" s="33"/>
      <c r="C612" s="133" t="s">
        <v>1002</v>
      </c>
      <c r="D612" s="133" t="s">
        <v>179</v>
      </c>
      <c r="E612" s="134" t="s">
        <v>1003</v>
      </c>
      <c r="F612" s="135" t="s">
        <v>1004</v>
      </c>
      <c r="G612" s="136" t="s">
        <v>243</v>
      </c>
      <c r="H612" s="137">
        <v>2</v>
      </c>
      <c r="I612" s="138"/>
      <c r="J612" s="139">
        <f>ROUND(I612*H612,2)</f>
        <v>0</v>
      </c>
      <c r="K612" s="135" t="s">
        <v>199</v>
      </c>
      <c r="L612" s="33"/>
      <c r="M612" s="140" t="s">
        <v>19</v>
      </c>
      <c r="N612" s="141" t="s">
        <v>45</v>
      </c>
      <c r="P612" s="142">
        <f>O612*H612</f>
        <v>0</v>
      </c>
      <c r="Q612" s="142">
        <v>0</v>
      </c>
      <c r="R612" s="142">
        <f>Q612*H612</f>
        <v>0</v>
      </c>
      <c r="S612" s="142">
        <v>0</v>
      </c>
      <c r="T612" s="143">
        <f>S612*H612</f>
        <v>0</v>
      </c>
      <c r="AR612" s="144" t="s">
        <v>276</v>
      </c>
      <c r="AT612" s="144" t="s">
        <v>179</v>
      </c>
      <c r="AU612" s="144" t="s">
        <v>83</v>
      </c>
      <c r="AY612" s="18" t="s">
        <v>177</v>
      </c>
      <c r="BE612" s="145">
        <f>IF(N612="základní",J612,0)</f>
        <v>0</v>
      </c>
      <c r="BF612" s="145">
        <f>IF(N612="snížená",J612,0)</f>
        <v>0</v>
      </c>
      <c r="BG612" s="145">
        <f>IF(N612="zákl. přenesená",J612,0)</f>
        <v>0</v>
      </c>
      <c r="BH612" s="145">
        <f>IF(N612="sníž. přenesená",J612,0)</f>
        <v>0</v>
      </c>
      <c r="BI612" s="145">
        <f>IF(N612="nulová",J612,0)</f>
        <v>0</v>
      </c>
      <c r="BJ612" s="18" t="s">
        <v>81</v>
      </c>
      <c r="BK612" s="145">
        <f>ROUND(I612*H612,2)</f>
        <v>0</v>
      </c>
      <c r="BL612" s="18" t="s">
        <v>276</v>
      </c>
      <c r="BM612" s="144" t="s">
        <v>1005</v>
      </c>
    </row>
    <row r="613" spans="2:65" s="1" customFormat="1" ht="38.4">
      <c r="B613" s="33"/>
      <c r="D613" s="151" t="s">
        <v>669</v>
      </c>
      <c r="F613" s="189" t="s">
        <v>670</v>
      </c>
      <c r="I613" s="148"/>
      <c r="L613" s="33"/>
      <c r="M613" s="149"/>
      <c r="T613" s="54"/>
      <c r="AT613" s="18" t="s">
        <v>669</v>
      </c>
      <c r="AU613" s="18" t="s">
        <v>83</v>
      </c>
    </row>
    <row r="614" spans="2:65" s="13" customFormat="1" ht="10.199999999999999">
      <c r="B614" s="157"/>
      <c r="D614" s="151" t="s">
        <v>187</v>
      </c>
      <c r="E614" s="158" t="s">
        <v>19</v>
      </c>
      <c r="F614" s="159" t="s">
        <v>1006</v>
      </c>
      <c r="H614" s="160">
        <v>2</v>
      </c>
      <c r="I614" s="161"/>
      <c r="L614" s="157"/>
      <c r="M614" s="162"/>
      <c r="T614" s="163"/>
      <c r="AT614" s="158" t="s">
        <v>187</v>
      </c>
      <c r="AU614" s="158" t="s">
        <v>83</v>
      </c>
      <c r="AV614" s="13" t="s">
        <v>83</v>
      </c>
      <c r="AW614" s="13" t="s">
        <v>34</v>
      </c>
      <c r="AX614" s="13" t="s">
        <v>81</v>
      </c>
      <c r="AY614" s="158" t="s">
        <v>177</v>
      </c>
    </row>
    <row r="615" spans="2:65" s="1" customFormat="1" ht="16.5" customHeight="1">
      <c r="B615" s="33"/>
      <c r="C615" s="133" t="s">
        <v>1007</v>
      </c>
      <c r="D615" s="133" t="s">
        <v>179</v>
      </c>
      <c r="E615" s="134" t="s">
        <v>1008</v>
      </c>
      <c r="F615" s="135" t="s">
        <v>1009</v>
      </c>
      <c r="G615" s="136" t="s">
        <v>198</v>
      </c>
      <c r="H615" s="137">
        <v>1</v>
      </c>
      <c r="I615" s="138"/>
      <c r="J615" s="139">
        <f>ROUND(I615*H615,2)</f>
        <v>0</v>
      </c>
      <c r="K615" s="135" t="s">
        <v>199</v>
      </c>
      <c r="L615" s="33"/>
      <c r="M615" s="140" t="s">
        <v>19</v>
      </c>
      <c r="N615" s="141" t="s">
        <v>45</v>
      </c>
      <c r="P615" s="142">
        <f>O615*H615</f>
        <v>0</v>
      </c>
      <c r="Q615" s="142">
        <v>0</v>
      </c>
      <c r="R615" s="142">
        <f>Q615*H615</f>
        <v>0</v>
      </c>
      <c r="S615" s="142">
        <v>0</v>
      </c>
      <c r="T615" s="143">
        <f>S615*H615</f>
        <v>0</v>
      </c>
      <c r="AR615" s="144" t="s">
        <v>276</v>
      </c>
      <c r="AT615" s="144" t="s">
        <v>179</v>
      </c>
      <c r="AU615" s="144" t="s">
        <v>83</v>
      </c>
      <c r="AY615" s="18" t="s">
        <v>177</v>
      </c>
      <c r="BE615" s="145">
        <f>IF(N615="základní",J615,0)</f>
        <v>0</v>
      </c>
      <c r="BF615" s="145">
        <f>IF(N615="snížená",J615,0)</f>
        <v>0</v>
      </c>
      <c r="BG615" s="145">
        <f>IF(N615="zákl. přenesená",J615,0)</f>
        <v>0</v>
      </c>
      <c r="BH615" s="145">
        <f>IF(N615="sníž. přenesená",J615,0)</f>
        <v>0</v>
      </c>
      <c r="BI615" s="145">
        <f>IF(N615="nulová",J615,0)</f>
        <v>0</v>
      </c>
      <c r="BJ615" s="18" t="s">
        <v>81</v>
      </c>
      <c r="BK615" s="145">
        <f>ROUND(I615*H615,2)</f>
        <v>0</v>
      </c>
      <c r="BL615" s="18" t="s">
        <v>276</v>
      </c>
      <c r="BM615" s="144" t="s">
        <v>1010</v>
      </c>
    </row>
    <row r="616" spans="2:65" s="1" customFormat="1" ht="24.15" customHeight="1">
      <c r="B616" s="33"/>
      <c r="C616" s="133" t="s">
        <v>1011</v>
      </c>
      <c r="D616" s="133" t="s">
        <v>179</v>
      </c>
      <c r="E616" s="134" t="s">
        <v>1012</v>
      </c>
      <c r="F616" s="135" t="s">
        <v>1013</v>
      </c>
      <c r="G616" s="136" t="s">
        <v>228</v>
      </c>
      <c r="H616" s="137">
        <v>0.313</v>
      </c>
      <c r="I616" s="138"/>
      <c r="J616" s="139">
        <f>ROUND(I616*H616,2)</f>
        <v>0</v>
      </c>
      <c r="K616" s="135" t="s">
        <v>182</v>
      </c>
      <c r="L616" s="33"/>
      <c r="M616" s="140" t="s">
        <v>19</v>
      </c>
      <c r="N616" s="141" t="s">
        <v>45</v>
      </c>
      <c r="P616" s="142">
        <f>O616*H616</f>
        <v>0</v>
      </c>
      <c r="Q616" s="142">
        <v>0</v>
      </c>
      <c r="R616" s="142">
        <f>Q616*H616</f>
        <v>0</v>
      </c>
      <c r="S616" s="142">
        <v>0</v>
      </c>
      <c r="T616" s="143">
        <f>S616*H616</f>
        <v>0</v>
      </c>
      <c r="AR616" s="144" t="s">
        <v>276</v>
      </c>
      <c r="AT616" s="144" t="s">
        <v>179</v>
      </c>
      <c r="AU616" s="144" t="s">
        <v>83</v>
      </c>
      <c r="AY616" s="18" t="s">
        <v>177</v>
      </c>
      <c r="BE616" s="145">
        <f>IF(N616="základní",J616,0)</f>
        <v>0</v>
      </c>
      <c r="BF616" s="145">
        <f>IF(N616="snížená",J616,0)</f>
        <v>0</v>
      </c>
      <c r="BG616" s="145">
        <f>IF(N616="zákl. přenesená",J616,0)</f>
        <v>0</v>
      </c>
      <c r="BH616" s="145">
        <f>IF(N616="sníž. přenesená",J616,0)</f>
        <v>0</v>
      </c>
      <c r="BI616" s="145">
        <f>IF(N616="nulová",J616,0)</f>
        <v>0</v>
      </c>
      <c r="BJ616" s="18" t="s">
        <v>81</v>
      </c>
      <c r="BK616" s="145">
        <f>ROUND(I616*H616,2)</f>
        <v>0</v>
      </c>
      <c r="BL616" s="18" t="s">
        <v>276</v>
      </c>
      <c r="BM616" s="144" t="s">
        <v>1014</v>
      </c>
    </row>
    <row r="617" spans="2:65" s="1" customFormat="1" ht="10.199999999999999">
      <c r="B617" s="33"/>
      <c r="D617" s="146" t="s">
        <v>185</v>
      </c>
      <c r="F617" s="147" t="s">
        <v>1015</v>
      </c>
      <c r="I617" s="148"/>
      <c r="L617" s="33"/>
      <c r="M617" s="149"/>
      <c r="T617" s="54"/>
      <c r="AT617" s="18" t="s">
        <v>185</v>
      </c>
      <c r="AU617" s="18" t="s">
        <v>83</v>
      </c>
    </row>
    <row r="618" spans="2:65" s="1" customFormat="1" ht="16.5" customHeight="1">
      <c r="B618" s="33"/>
      <c r="C618" s="133" t="s">
        <v>1016</v>
      </c>
      <c r="D618" s="133" t="s">
        <v>179</v>
      </c>
      <c r="E618" s="134" t="s">
        <v>1017</v>
      </c>
      <c r="F618" s="135" t="s">
        <v>1018</v>
      </c>
      <c r="G618" s="136" t="s">
        <v>243</v>
      </c>
      <c r="H618" s="137">
        <v>10</v>
      </c>
      <c r="I618" s="138"/>
      <c r="J618" s="139">
        <f t="shared" ref="J618:J624" si="0">ROUND(I618*H618,2)</f>
        <v>0</v>
      </c>
      <c r="K618" s="135" t="s">
        <v>199</v>
      </c>
      <c r="L618" s="33"/>
      <c r="M618" s="140" t="s">
        <v>19</v>
      </c>
      <c r="N618" s="141" t="s">
        <v>45</v>
      </c>
      <c r="P618" s="142">
        <f t="shared" ref="P618:P624" si="1">O618*H618</f>
        <v>0</v>
      </c>
      <c r="Q618" s="142">
        <v>0</v>
      </c>
      <c r="R618" s="142">
        <f t="shared" ref="R618:R624" si="2">Q618*H618</f>
        <v>0</v>
      </c>
      <c r="S618" s="142">
        <v>0</v>
      </c>
      <c r="T618" s="143">
        <f t="shared" ref="T618:T624" si="3">S618*H618</f>
        <v>0</v>
      </c>
      <c r="AR618" s="144" t="s">
        <v>276</v>
      </c>
      <c r="AT618" s="144" t="s">
        <v>179</v>
      </c>
      <c r="AU618" s="144" t="s">
        <v>83</v>
      </c>
      <c r="AY618" s="18" t="s">
        <v>177</v>
      </c>
      <c r="BE618" s="145">
        <f t="shared" ref="BE618:BE624" si="4">IF(N618="základní",J618,0)</f>
        <v>0</v>
      </c>
      <c r="BF618" s="145">
        <f t="shared" ref="BF618:BF624" si="5">IF(N618="snížená",J618,0)</f>
        <v>0</v>
      </c>
      <c r="BG618" s="145">
        <f t="shared" ref="BG618:BG624" si="6">IF(N618="zákl. přenesená",J618,0)</f>
        <v>0</v>
      </c>
      <c r="BH618" s="145">
        <f t="shared" ref="BH618:BH624" si="7">IF(N618="sníž. přenesená",J618,0)</f>
        <v>0</v>
      </c>
      <c r="BI618" s="145">
        <f t="shared" ref="BI618:BI624" si="8">IF(N618="nulová",J618,0)</f>
        <v>0</v>
      </c>
      <c r="BJ618" s="18" t="s">
        <v>81</v>
      </c>
      <c r="BK618" s="145">
        <f t="shared" ref="BK618:BK624" si="9">ROUND(I618*H618,2)</f>
        <v>0</v>
      </c>
      <c r="BL618" s="18" t="s">
        <v>276</v>
      </c>
      <c r="BM618" s="144" t="s">
        <v>1019</v>
      </c>
    </row>
    <row r="619" spans="2:65" s="1" customFormat="1" ht="16.5" customHeight="1">
      <c r="B619" s="33"/>
      <c r="C619" s="133" t="s">
        <v>1020</v>
      </c>
      <c r="D619" s="133" t="s">
        <v>179</v>
      </c>
      <c r="E619" s="134" t="s">
        <v>1021</v>
      </c>
      <c r="F619" s="135" t="s">
        <v>1022</v>
      </c>
      <c r="G619" s="136" t="s">
        <v>243</v>
      </c>
      <c r="H619" s="137">
        <v>1</v>
      </c>
      <c r="I619" s="138"/>
      <c r="J619" s="139">
        <f t="shared" si="0"/>
        <v>0</v>
      </c>
      <c r="K619" s="135" t="s">
        <v>199</v>
      </c>
      <c r="L619" s="33"/>
      <c r="M619" s="140" t="s">
        <v>19</v>
      </c>
      <c r="N619" s="141" t="s">
        <v>45</v>
      </c>
      <c r="P619" s="142">
        <f t="shared" si="1"/>
        <v>0</v>
      </c>
      <c r="Q619" s="142">
        <v>0</v>
      </c>
      <c r="R619" s="142">
        <f t="shared" si="2"/>
        <v>0</v>
      </c>
      <c r="S619" s="142">
        <v>0</v>
      </c>
      <c r="T619" s="143">
        <f t="shared" si="3"/>
        <v>0</v>
      </c>
      <c r="AR619" s="144" t="s">
        <v>276</v>
      </c>
      <c r="AT619" s="144" t="s">
        <v>179</v>
      </c>
      <c r="AU619" s="144" t="s">
        <v>83</v>
      </c>
      <c r="AY619" s="18" t="s">
        <v>177</v>
      </c>
      <c r="BE619" s="145">
        <f t="shared" si="4"/>
        <v>0</v>
      </c>
      <c r="BF619" s="145">
        <f t="shared" si="5"/>
        <v>0</v>
      </c>
      <c r="BG619" s="145">
        <f t="shared" si="6"/>
        <v>0</v>
      </c>
      <c r="BH619" s="145">
        <f t="shared" si="7"/>
        <v>0</v>
      </c>
      <c r="BI619" s="145">
        <f t="shared" si="8"/>
        <v>0</v>
      </c>
      <c r="BJ619" s="18" t="s">
        <v>81</v>
      </c>
      <c r="BK619" s="145">
        <f t="shared" si="9"/>
        <v>0</v>
      </c>
      <c r="BL619" s="18" t="s">
        <v>276</v>
      </c>
      <c r="BM619" s="144" t="s">
        <v>1023</v>
      </c>
    </row>
    <row r="620" spans="2:65" s="1" customFormat="1" ht="16.5" customHeight="1">
      <c r="B620" s="33"/>
      <c r="C620" s="133" t="s">
        <v>1024</v>
      </c>
      <c r="D620" s="133" t="s">
        <v>179</v>
      </c>
      <c r="E620" s="134" t="s">
        <v>1025</v>
      </c>
      <c r="F620" s="135" t="s">
        <v>1026</v>
      </c>
      <c r="G620" s="136" t="s">
        <v>243</v>
      </c>
      <c r="H620" s="137">
        <v>2</v>
      </c>
      <c r="I620" s="138"/>
      <c r="J620" s="139">
        <f t="shared" si="0"/>
        <v>0</v>
      </c>
      <c r="K620" s="135" t="s">
        <v>199</v>
      </c>
      <c r="L620" s="33"/>
      <c r="M620" s="140" t="s">
        <v>19</v>
      </c>
      <c r="N620" s="141" t="s">
        <v>45</v>
      </c>
      <c r="P620" s="142">
        <f t="shared" si="1"/>
        <v>0</v>
      </c>
      <c r="Q620" s="142">
        <v>0</v>
      </c>
      <c r="R620" s="142">
        <f t="shared" si="2"/>
        <v>0</v>
      </c>
      <c r="S620" s="142">
        <v>0</v>
      </c>
      <c r="T620" s="143">
        <f t="shared" si="3"/>
        <v>0</v>
      </c>
      <c r="AR620" s="144" t="s">
        <v>276</v>
      </c>
      <c r="AT620" s="144" t="s">
        <v>179</v>
      </c>
      <c r="AU620" s="144" t="s">
        <v>83</v>
      </c>
      <c r="AY620" s="18" t="s">
        <v>177</v>
      </c>
      <c r="BE620" s="145">
        <f t="shared" si="4"/>
        <v>0</v>
      </c>
      <c r="BF620" s="145">
        <f t="shared" si="5"/>
        <v>0</v>
      </c>
      <c r="BG620" s="145">
        <f t="shared" si="6"/>
        <v>0</v>
      </c>
      <c r="BH620" s="145">
        <f t="shared" si="7"/>
        <v>0</v>
      </c>
      <c r="BI620" s="145">
        <f t="shared" si="8"/>
        <v>0</v>
      </c>
      <c r="BJ620" s="18" t="s">
        <v>81</v>
      </c>
      <c r="BK620" s="145">
        <f t="shared" si="9"/>
        <v>0</v>
      </c>
      <c r="BL620" s="18" t="s">
        <v>276</v>
      </c>
      <c r="BM620" s="144" t="s">
        <v>1027</v>
      </c>
    </row>
    <row r="621" spans="2:65" s="1" customFormat="1" ht="16.5" customHeight="1">
      <c r="B621" s="33"/>
      <c r="C621" s="133" t="s">
        <v>1028</v>
      </c>
      <c r="D621" s="133" t="s">
        <v>179</v>
      </c>
      <c r="E621" s="134" t="s">
        <v>1029</v>
      </c>
      <c r="F621" s="135" t="s">
        <v>1030</v>
      </c>
      <c r="G621" s="136" t="s">
        <v>243</v>
      </c>
      <c r="H621" s="137">
        <v>1</v>
      </c>
      <c r="I621" s="138"/>
      <c r="J621" s="139">
        <f t="shared" si="0"/>
        <v>0</v>
      </c>
      <c r="K621" s="135" t="s">
        <v>199</v>
      </c>
      <c r="L621" s="33"/>
      <c r="M621" s="140" t="s">
        <v>19</v>
      </c>
      <c r="N621" s="141" t="s">
        <v>45</v>
      </c>
      <c r="P621" s="142">
        <f t="shared" si="1"/>
        <v>0</v>
      </c>
      <c r="Q621" s="142">
        <v>0</v>
      </c>
      <c r="R621" s="142">
        <f t="shared" si="2"/>
        <v>0</v>
      </c>
      <c r="S621" s="142">
        <v>0</v>
      </c>
      <c r="T621" s="143">
        <f t="shared" si="3"/>
        <v>0</v>
      </c>
      <c r="AR621" s="144" t="s">
        <v>276</v>
      </c>
      <c r="AT621" s="144" t="s">
        <v>179</v>
      </c>
      <c r="AU621" s="144" t="s">
        <v>83</v>
      </c>
      <c r="AY621" s="18" t="s">
        <v>177</v>
      </c>
      <c r="BE621" s="145">
        <f t="shared" si="4"/>
        <v>0</v>
      </c>
      <c r="BF621" s="145">
        <f t="shared" si="5"/>
        <v>0</v>
      </c>
      <c r="BG621" s="145">
        <f t="shared" si="6"/>
        <v>0</v>
      </c>
      <c r="BH621" s="145">
        <f t="shared" si="7"/>
        <v>0</v>
      </c>
      <c r="BI621" s="145">
        <f t="shared" si="8"/>
        <v>0</v>
      </c>
      <c r="BJ621" s="18" t="s">
        <v>81</v>
      </c>
      <c r="BK621" s="145">
        <f t="shared" si="9"/>
        <v>0</v>
      </c>
      <c r="BL621" s="18" t="s">
        <v>276</v>
      </c>
      <c r="BM621" s="144" t="s">
        <v>1031</v>
      </c>
    </row>
    <row r="622" spans="2:65" s="1" customFormat="1" ht="16.5" customHeight="1">
      <c r="B622" s="33"/>
      <c r="C622" s="133" t="s">
        <v>1032</v>
      </c>
      <c r="D622" s="133" t="s">
        <v>179</v>
      </c>
      <c r="E622" s="134" t="s">
        <v>1033</v>
      </c>
      <c r="F622" s="135" t="s">
        <v>1034</v>
      </c>
      <c r="G622" s="136" t="s">
        <v>243</v>
      </c>
      <c r="H622" s="137">
        <v>1</v>
      </c>
      <c r="I622" s="138"/>
      <c r="J622" s="139">
        <f t="shared" si="0"/>
        <v>0</v>
      </c>
      <c r="K622" s="135" t="s">
        <v>199</v>
      </c>
      <c r="L622" s="33"/>
      <c r="M622" s="140" t="s">
        <v>19</v>
      </c>
      <c r="N622" s="141" t="s">
        <v>45</v>
      </c>
      <c r="P622" s="142">
        <f t="shared" si="1"/>
        <v>0</v>
      </c>
      <c r="Q622" s="142">
        <v>0</v>
      </c>
      <c r="R622" s="142">
        <f t="shared" si="2"/>
        <v>0</v>
      </c>
      <c r="S622" s="142">
        <v>0</v>
      </c>
      <c r="T622" s="143">
        <f t="shared" si="3"/>
        <v>0</v>
      </c>
      <c r="AR622" s="144" t="s">
        <v>276</v>
      </c>
      <c r="AT622" s="144" t="s">
        <v>179</v>
      </c>
      <c r="AU622" s="144" t="s">
        <v>83</v>
      </c>
      <c r="AY622" s="18" t="s">
        <v>177</v>
      </c>
      <c r="BE622" s="145">
        <f t="shared" si="4"/>
        <v>0</v>
      </c>
      <c r="BF622" s="145">
        <f t="shared" si="5"/>
        <v>0</v>
      </c>
      <c r="BG622" s="145">
        <f t="shared" si="6"/>
        <v>0</v>
      </c>
      <c r="BH622" s="145">
        <f t="shared" si="7"/>
        <v>0</v>
      </c>
      <c r="BI622" s="145">
        <f t="shared" si="8"/>
        <v>0</v>
      </c>
      <c r="BJ622" s="18" t="s">
        <v>81</v>
      </c>
      <c r="BK622" s="145">
        <f t="shared" si="9"/>
        <v>0</v>
      </c>
      <c r="BL622" s="18" t="s">
        <v>276</v>
      </c>
      <c r="BM622" s="144" t="s">
        <v>1035</v>
      </c>
    </row>
    <row r="623" spans="2:65" s="1" customFormat="1" ht="16.5" customHeight="1">
      <c r="B623" s="33"/>
      <c r="C623" s="133" t="s">
        <v>1036</v>
      </c>
      <c r="D623" s="133" t="s">
        <v>179</v>
      </c>
      <c r="E623" s="134" t="s">
        <v>1037</v>
      </c>
      <c r="F623" s="135" t="s">
        <v>1038</v>
      </c>
      <c r="G623" s="136" t="s">
        <v>243</v>
      </c>
      <c r="H623" s="137">
        <v>1</v>
      </c>
      <c r="I623" s="138"/>
      <c r="J623" s="139">
        <f t="shared" si="0"/>
        <v>0</v>
      </c>
      <c r="K623" s="135" t="s">
        <v>199</v>
      </c>
      <c r="L623" s="33"/>
      <c r="M623" s="140" t="s">
        <v>19</v>
      </c>
      <c r="N623" s="141" t="s">
        <v>45</v>
      </c>
      <c r="P623" s="142">
        <f t="shared" si="1"/>
        <v>0</v>
      </c>
      <c r="Q623" s="142">
        <v>0</v>
      </c>
      <c r="R623" s="142">
        <f t="shared" si="2"/>
        <v>0</v>
      </c>
      <c r="S623" s="142">
        <v>0</v>
      </c>
      <c r="T623" s="143">
        <f t="shared" si="3"/>
        <v>0</v>
      </c>
      <c r="AR623" s="144" t="s">
        <v>276</v>
      </c>
      <c r="AT623" s="144" t="s">
        <v>179</v>
      </c>
      <c r="AU623" s="144" t="s">
        <v>83</v>
      </c>
      <c r="AY623" s="18" t="s">
        <v>177</v>
      </c>
      <c r="BE623" s="145">
        <f t="shared" si="4"/>
        <v>0</v>
      </c>
      <c r="BF623" s="145">
        <f t="shared" si="5"/>
        <v>0</v>
      </c>
      <c r="BG623" s="145">
        <f t="shared" si="6"/>
        <v>0</v>
      </c>
      <c r="BH623" s="145">
        <f t="shared" si="7"/>
        <v>0</v>
      </c>
      <c r="BI623" s="145">
        <f t="shared" si="8"/>
        <v>0</v>
      </c>
      <c r="BJ623" s="18" t="s">
        <v>81</v>
      </c>
      <c r="BK623" s="145">
        <f t="shared" si="9"/>
        <v>0</v>
      </c>
      <c r="BL623" s="18" t="s">
        <v>276</v>
      </c>
      <c r="BM623" s="144" t="s">
        <v>1039</v>
      </c>
    </row>
    <row r="624" spans="2:65" s="1" customFormat="1" ht="16.5" customHeight="1">
      <c r="B624" s="33"/>
      <c r="C624" s="133" t="s">
        <v>1040</v>
      </c>
      <c r="D624" s="133" t="s">
        <v>179</v>
      </c>
      <c r="E624" s="134" t="s">
        <v>1041</v>
      </c>
      <c r="F624" s="135" t="s">
        <v>1042</v>
      </c>
      <c r="G624" s="136" t="s">
        <v>198</v>
      </c>
      <c r="H624" s="137">
        <v>1</v>
      </c>
      <c r="I624" s="138"/>
      <c r="J624" s="139">
        <f t="shared" si="0"/>
        <v>0</v>
      </c>
      <c r="K624" s="135" t="s">
        <v>199</v>
      </c>
      <c r="L624" s="33"/>
      <c r="M624" s="140" t="s">
        <v>19</v>
      </c>
      <c r="N624" s="141" t="s">
        <v>45</v>
      </c>
      <c r="P624" s="142">
        <f t="shared" si="1"/>
        <v>0</v>
      </c>
      <c r="Q624" s="142">
        <v>0</v>
      </c>
      <c r="R624" s="142">
        <f t="shared" si="2"/>
        <v>0</v>
      </c>
      <c r="S624" s="142">
        <v>0</v>
      </c>
      <c r="T624" s="143">
        <f t="shared" si="3"/>
        <v>0</v>
      </c>
      <c r="AR624" s="144" t="s">
        <v>276</v>
      </c>
      <c r="AT624" s="144" t="s">
        <v>179</v>
      </c>
      <c r="AU624" s="144" t="s">
        <v>83</v>
      </c>
      <c r="AY624" s="18" t="s">
        <v>177</v>
      </c>
      <c r="BE624" s="145">
        <f t="shared" si="4"/>
        <v>0</v>
      </c>
      <c r="BF624" s="145">
        <f t="shared" si="5"/>
        <v>0</v>
      </c>
      <c r="BG624" s="145">
        <f t="shared" si="6"/>
        <v>0</v>
      </c>
      <c r="BH624" s="145">
        <f t="shared" si="7"/>
        <v>0</v>
      </c>
      <c r="BI624" s="145">
        <f t="shared" si="8"/>
        <v>0</v>
      </c>
      <c r="BJ624" s="18" t="s">
        <v>81</v>
      </c>
      <c r="BK624" s="145">
        <f t="shared" si="9"/>
        <v>0</v>
      </c>
      <c r="BL624" s="18" t="s">
        <v>276</v>
      </c>
      <c r="BM624" s="144" t="s">
        <v>1043</v>
      </c>
    </row>
    <row r="625" spans="2:65" s="11" customFormat="1" ht="22.8" customHeight="1">
      <c r="B625" s="121"/>
      <c r="D625" s="122" t="s">
        <v>73</v>
      </c>
      <c r="E625" s="131" t="s">
        <v>1044</v>
      </c>
      <c r="F625" s="131" t="s">
        <v>1045</v>
      </c>
      <c r="I625" s="124"/>
      <c r="J625" s="132">
        <f>BK625</f>
        <v>0</v>
      </c>
      <c r="L625" s="121"/>
      <c r="M625" s="126"/>
      <c r="P625" s="127">
        <f>SUM(P626:P644)</f>
        <v>0</v>
      </c>
      <c r="R625" s="127">
        <f>SUM(R626:R644)</f>
        <v>2.2994000000000001E-2</v>
      </c>
      <c r="T625" s="128">
        <f>SUM(T626:T644)</f>
        <v>0</v>
      </c>
      <c r="AR625" s="122" t="s">
        <v>83</v>
      </c>
      <c r="AT625" s="129" t="s">
        <v>73</v>
      </c>
      <c r="AU625" s="129" t="s">
        <v>81</v>
      </c>
      <c r="AY625" s="122" t="s">
        <v>177</v>
      </c>
      <c r="BK625" s="130">
        <f>SUM(BK626:BK644)</f>
        <v>0</v>
      </c>
    </row>
    <row r="626" spans="2:65" s="1" customFormat="1" ht="16.5" customHeight="1">
      <c r="B626" s="33"/>
      <c r="C626" s="133" t="s">
        <v>1046</v>
      </c>
      <c r="D626" s="133" t="s">
        <v>179</v>
      </c>
      <c r="E626" s="134" t="s">
        <v>1047</v>
      </c>
      <c r="F626" s="135" t="s">
        <v>1048</v>
      </c>
      <c r="G626" s="136" t="s">
        <v>347</v>
      </c>
      <c r="H626" s="137">
        <v>4.5999999999999996</v>
      </c>
      <c r="I626" s="138"/>
      <c r="J626" s="139">
        <f>ROUND(I626*H626,2)</f>
        <v>0</v>
      </c>
      <c r="K626" s="135" t="s">
        <v>199</v>
      </c>
      <c r="L626" s="33"/>
      <c r="M626" s="140" t="s">
        <v>19</v>
      </c>
      <c r="N626" s="141" t="s">
        <v>45</v>
      </c>
      <c r="P626" s="142">
        <f>O626*H626</f>
        <v>0</v>
      </c>
      <c r="Q626" s="142">
        <v>0</v>
      </c>
      <c r="R626" s="142">
        <f>Q626*H626</f>
        <v>0</v>
      </c>
      <c r="S626" s="142">
        <v>0</v>
      </c>
      <c r="T626" s="143">
        <f>S626*H626</f>
        <v>0</v>
      </c>
      <c r="AR626" s="144" t="s">
        <v>276</v>
      </c>
      <c r="AT626" s="144" t="s">
        <v>179</v>
      </c>
      <c r="AU626" s="144" t="s">
        <v>83</v>
      </c>
      <c r="AY626" s="18" t="s">
        <v>177</v>
      </c>
      <c r="BE626" s="145">
        <f>IF(N626="základní",J626,0)</f>
        <v>0</v>
      </c>
      <c r="BF626" s="145">
        <f>IF(N626="snížená",J626,0)</f>
        <v>0</v>
      </c>
      <c r="BG626" s="145">
        <f>IF(N626="zákl. přenesená",J626,0)</f>
        <v>0</v>
      </c>
      <c r="BH626" s="145">
        <f>IF(N626="sníž. přenesená",J626,0)</f>
        <v>0</v>
      </c>
      <c r="BI626" s="145">
        <f>IF(N626="nulová",J626,0)</f>
        <v>0</v>
      </c>
      <c r="BJ626" s="18" t="s">
        <v>81</v>
      </c>
      <c r="BK626" s="145">
        <f>ROUND(I626*H626,2)</f>
        <v>0</v>
      </c>
      <c r="BL626" s="18" t="s">
        <v>276</v>
      </c>
      <c r="BM626" s="144" t="s">
        <v>1049</v>
      </c>
    </row>
    <row r="627" spans="2:65" s="13" customFormat="1" ht="10.199999999999999">
      <c r="B627" s="157"/>
      <c r="D627" s="151" t="s">
        <v>187</v>
      </c>
      <c r="E627" s="158" t="s">
        <v>19</v>
      </c>
      <c r="F627" s="159" t="s">
        <v>1050</v>
      </c>
      <c r="H627" s="160">
        <v>4.5999999999999996</v>
      </c>
      <c r="I627" s="161"/>
      <c r="L627" s="157"/>
      <c r="M627" s="162"/>
      <c r="T627" s="163"/>
      <c r="AT627" s="158" t="s">
        <v>187</v>
      </c>
      <c r="AU627" s="158" t="s">
        <v>83</v>
      </c>
      <c r="AV627" s="13" t="s">
        <v>83</v>
      </c>
      <c r="AW627" s="13" t="s">
        <v>34</v>
      </c>
      <c r="AX627" s="13" t="s">
        <v>81</v>
      </c>
      <c r="AY627" s="158" t="s">
        <v>177</v>
      </c>
    </row>
    <row r="628" spans="2:65" s="1" customFormat="1" ht="16.5" customHeight="1">
      <c r="B628" s="33"/>
      <c r="C628" s="133" t="s">
        <v>1051</v>
      </c>
      <c r="D628" s="133" t="s">
        <v>179</v>
      </c>
      <c r="E628" s="134" t="s">
        <v>1052</v>
      </c>
      <c r="F628" s="135" t="s">
        <v>1053</v>
      </c>
      <c r="G628" s="136" t="s">
        <v>347</v>
      </c>
      <c r="H628" s="137">
        <v>7.5</v>
      </c>
      <c r="I628" s="138"/>
      <c r="J628" s="139">
        <f>ROUND(I628*H628,2)</f>
        <v>0</v>
      </c>
      <c r="K628" s="135" t="s">
        <v>199</v>
      </c>
      <c r="L628" s="33"/>
      <c r="M628" s="140" t="s">
        <v>19</v>
      </c>
      <c r="N628" s="141" t="s">
        <v>45</v>
      </c>
      <c r="P628" s="142">
        <f>O628*H628</f>
        <v>0</v>
      </c>
      <c r="Q628" s="142">
        <v>6.0000000000000002E-5</v>
      </c>
      <c r="R628" s="142">
        <f>Q628*H628</f>
        <v>4.4999999999999999E-4</v>
      </c>
      <c r="S628" s="142">
        <v>0</v>
      </c>
      <c r="T628" s="143">
        <f>S628*H628</f>
        <v>0</v>
      </c>
      <c r="AR628" s="144" t="s">
        <v>276</v>
      </c>
      <c r="AT628" s="144" t="s">
        <v>179</v>
      </c>
      <c r="AU628" s="144" t="s">
        <v>83</v>
      </c>
      <c r="AY628" s="18" t="s">
        <v>177</v>
      </c>
      <c r="BE628" s="145">
        <f>IF(N628="základní",J628,0)</f>
        <v>0</v>
      </c>
      <c r="BF628" s="145">
        <f>IF(N628="snížená",J628,0)</f>
        <v>0</v>
      </c>
      <c r="BG628" s="145">
        <f>IF(N628="zákl. přenesená",J628,0)</f>
        <v>0</v>
      </c>
      <c r="BH628" s="145">
        <f>IF(N628="sníž. přenesená",J628,0)</f>
        <v>0</v>
      </c>
      <c r="BI628" s="145">
        <f>IF(N628="nulová",J628,0)</f>
        <v>0</v>
      </c>
      <c r="BJ628" s="18" t="s">
        <v>81</v>
      </c>
      <c r="BK628" s="145">
        <f>ROUND(I628*H628,2)</f>
        <v>0</v>
      </c>
      <c r="BL628" s="18" t="s">
        <v>276</v>
      </c>
      <c r="BM628" s="144" t="s">
        <v>1054</v>
      </c>
    </row>
    <row r="629" spans="2:65" s="13" customFormat="1" ht="10.199999999999999">
      <c r="B629" s="157"/>
      <c r="D629" s="151" t="s">
        <v>187</v>
      </c>
      <c r="E629" s="158" t="s">
        <v>19</v>
      </c>
      <c r="F629" s="159" t="s">
        <v>1055</v>
      </c>
      <c r="H629" s="160">
        <v>3</v>
      </c>
      <c r="I629" s="161"/>
      <c r="L629" s="157"/>
      <c r="M629" s="162"/>
      <c r="T629" s="163"/>
      <c r="AT629" s="158" t="s">
        <v>187</v>
      </c>
      <c r="AU629" s="158" t="s">
        <v>83</v>
      </c>
      <c r="AV629" s="13" t="s">
        <v>83</v>
      </c>
      <c r="AW629" s="13" t="s">
        <v>34</v>
      </c>
      <c r="AX629" s="13" t="s">
        <v>74</v>
      </c>
      <c r="AY629" s="158" t="s">
        <v>177</v>
      </c>
    </row>
    <row r="630" spans="2:65" s="13" customFormat="1" ht="10.199999999999999">
      <c r="B630" s="157"/>
      <c r="D630" s="151" t="s">
        <v>187</v>
      </c>
      <c r="E630" s="158" t="s">
        <v>19</v>
      </c>
      <c r="F630" s="159" t="s">
        <v>1056</v>
      </c>
      <c r="H630" s="160">
        <v>2</v>
      </c>
      <c r="I630" s="161"/>
      <c r="L630" s="157"/>
      <c r="M630" s="162"/>
      <c r="T630" s="163"/>
      <c r="AT630" s="158" t="s">
        <v>187</v>
      </c>
      <c r="AU630" s="158" t="s">
        <v>83</v>
      </c>
      <c r="AV630" s="13" t="s">
        <v>83</v>
      </c>
      <c r="AW630" s="13" t="s">
        <v>34</v>
      </c>
      <c r="AX630" s="13" t="s">
        <v>74</v>
      </c>
      <c r="AY630" s="158" t="s">
        <v>177</v>
      </c>
    </row>
    <row r="631" spans="2:65" s="13" customFormat="1" ht="10.199999999999999">
      <c r="B631" s="157"/>
      <c r="D631" s="151" t="s">
        <v>187</v>
      </c>
      <c r="E631" s="158" t="s">
        <v>19</v>
      </c>
      <c r="F631" s="159" t="s">
        <v>1057</v>
      </c>
      <c r="H631" s="160">
        <v>2.5</v>
      </c>
      <c r="I631" s="161"/>
      <c r="L631" s="157"/>
      <c r="M631" s="162"/>
      <c r="T631" s="163"/>
      <c r="AT631" s="158" t="s">
        <v>187</v>
      </c>
      <c r="AU631" s="158" t="s">
        <v>83</v>
      </c>
      <c r="AV631" s="13" t="s">
        <v>83</v>
      </c>
      <c r="AW631" s="13" t="s">
        <v>34</v>
      </c>
      <c r="AX631" s="13" t="s">
        <v>74</v>
      </c>
      <c r="AY631" s="158" t="s">
        <v>177</v>
      </c>
    </row>
    <row r="632" spans="2:65" s="14" customFormat="1" ht="10.199999999999999">
      <c r="B632" s="164"/>
      <c r="D632" s="151" t="s">
        <v>187</v>
      </c>
      <c r="E632" s="165" t="s">
        <v>19</v>
      </c>
      <c r="F632" s="166" t="s">
        <v>224</v>
      </c>
      <c r="H632" s="167">
        <v>7.5</v>
      </c>
      <c r="I632" s="168"/>
      <c r="L632" s="164"/>
      <c r="M632" s="169"/>
      <c r="T632" s="170"/>
      <c r="AT632" s="165" t="s">
        <v>187</v>
      </c>
      <c r="AU632" s="165" t="s">
        <v>83</v>
      </c>
      <c r="AV632" s="14" t="s">
        <v>183</v>
      </c>
      <c r="AW632" s="14" t="s">
        <v>34</v>
      </c>
      <c r="AX632" s="14" t="s">
        <v>81</v>
      </c>
      <c r="AY632" s="165" t="s">
        <v>177</v>
      </c>
    </row>
    <row r="633" spans="2:65" s="1" customFormat="1" ht="21.75" customHeight="1">
      <c r="B633" s="33"/>
      <c r="C633" s="133" t="s">
        <v>1058</v>
      </c>
      <c r="D633" s="133" t="s">
        <v>179</v>
      </c>
      <c r="E633" s="134" t="s">
        <v>1059</v>
      </c>
      <c r="F633" s="135" t="s">
        <v>1060</v>
      </c>
      <c r="G633" s="136" t="s">
        <v>347</v>
      </c>
      <c r="H633" s="137">
        <v>5.2</v>
      </c>
      <c r="I633" s="138"/>
      <c r="J633" s="139">
        <f>ROUND(I633*H633,2)</f>
        <v>0</v>
      </c>
      <c r="K633" s="135" t="s">
        <v>199</v>
      </c>
      <c r="L633" s="33"/>
      <c r="M633" s="140" t="s">
        <v>19</v>
      </c>
      <c r="N633" s="141" t="s">
        <v>45</v>
      </c>
      <c r="P633" s="142">
        <f>O633*H633</f>
        <v>0</v>
      </c>
      <c r="Q633" s="142">
        <v>0</v>
      </c>
      <c r="R633" s="142">
        <f>Q633*H633</f>
        <v>0</v>
      </c>
      <c r="S633" s="142">
        <v>0</v>
      </c>
      <c r="T633" s="143">
        <f>S633*H633</f>
        <v>0</v>
      </c>
      <c r="AR633" s="144" t="s">
        <v>276</v>
      </c>
      <c r="AT633" s="144" t="s">
        <v>179</v>
      </c>
      <c r="AU633" s="144" t="s">
        <v>83</v>
      </c>
      <c r="AY633" s="18" t="s">
        <v>177</v>
      </c>
      <c r="BE633" s="145">
        <f>IF(N633="základní",J633,0)</f>
        <v>0</v>
      </c>
      <c r="BF633" s="145">
        <f>IF(N633="snížená",J633,0)</f>
        <v>0</v>
      </c>
      <c r="BG633" s="145">
        <f>IF(N633="zákl. přenesená",J633,0)</f>
        <v>0</v>
      </c>
      <c r="BH633" s="145">
        <f>IF(N633="sníž. přenesená",J633,0)</f>
        <v>0</v>
      </c>
      <c r="BI633" s="145">
        <f>IF(N633="nulová",J633,0)</f>
        <v>0</v>
      </c>
      <c r="BJ633" s="18" t="s">
        <v>81</v>
      </c>
      <c r="BK633" s="145">
        <f>ROUND(I633*H633,2)</f>
        <v>0</v>
      </c>
      <c r="BL633" s="18" t="s">
        <v>276</v>
      </c>
      <c r="BM633" s="144" t="s">
        <v>1061</v>
      </c>
    </row>
    <row r="634" spans="2:65" s="13" customFormat="1" ht="10.199999999999999">
      <c r="B634" s="157"/>
      <c r="D634" s="151" t="s">
        <v>187</v>
      </c>
      <c r="E634" s="158" t="s">
        <v>19</v>
      </c>
      <c r="F634" s="159" t="s">
        <v>1062</v>
      </c>
      <c r="H634" s="160">
        <v>5.2</v>
      </c>
      <c r="I634" s="161"/>
      <c r="L634" s="157"/>
      <c r="M634" s="162"/>
      <c r="T634" s="163"/>
      <c r="AT634" s="158" t="s">
        <v>187</v>
      </c>
      <c r="AU634" s="158" t="s">
        <v>83</v>
      </c>
      <c r="AV634" s="13" t="s">
        <v>83</v>
      </c>
      <c r="AW634" s="13" t="s">
        <v>34</v>
      </c>
      <c r="AX634" s="13" t="s">
        <v>81</v>
      </c>
      <c r="AY634" s="158" t="s">
        <v>177</v>
      </c>
    </row>
    <row r="635" spans="2:65" s="1" customFormat="1" ht="16.5" customHeight="1">
      <c r="B635" s="33"/>
      <c r="C635" s="178" t="s">
        <v>1063</v>
      </c>
      <c r="D635" s="178" t="s">
        <v>327</v>
      </c>
      <c r="E635" s="179" t="s">
        <v>1064</v>
      </c>
      <c r="F635" s="180" t="s">
        <v>1065</v>
      </c>
      <c r="G635" s="181" t="s">
        <v>347</v>
      </c>
      <c r="H635" s="182">
        <v>5.72</v>
      </c>
      <c r="I635" s="183"/>
      <c r="J635" s="184">
        <f>ROUND(I635*H635,2)</f>
        <v>0</v>
      </c>
      <c r="K635" s="180" t="s">
        <v>199</v>
      </c>
      <c r="L635" s="185"/>
      <c r="M635" s="186" t="s">
        <v>19</v>
      </c>
      <c r="N635" s="187" t="s">
        <v>45</v>
      </c>
      <c r="P635" s="142">
        <f>O635*H635</f>
        <v>0</v>
      </c>
      <c r="Q635" s="142">
        <v>2.0000000000000001E-4</v>
      </c>
      <c r="R635" s="142">
        <f>Q635*H635</f>
        <v>1.1440000000000001E-3</v>
      </c>
      <c r="S635" s="142">
        <v>0</v>
      </c>
      <c r="T635" s="143">
        <f>S635*H635</f>
        <v>0</v>
      </c>
      <c r="AR635" s="144" t="s">
        <v>406</v>
      </c>
      <c r="AT635" s="144" t="s">
        <v>327</v>
      </c>
      <c r="AU635" s="144" t="s">
        <v>83</v>
      </c>
      <c r="AY635" s="18" t="s">
        <v>177</v>
      </c>
      <c r="BE635" s="145">
        <f>IF(N635="základní",J635,0)</f>
        <v>0</v>
      </c>
      <c r="BF635" s="145">
        <f>IF(N635="snížená",J635,0)</f>
        <v>0</v>
      </c>
      <c r="BG635" s="145">
        <f>IF(N635="zákl. přenesená",J635,0)</f>
        <v>0</v>
      </c>
      <c r="BH635" s="145">
        <f>IF(N635="sníž. přenesená",J635,0)</f>
        <v>0</v>
      </c>
      <c r="BI635" s="145">
        <f>IF(N635="nulová",J635,0)</f>
        <v>0</v>
      </c>
      <c r="BJ635" s="18" t="s">
        <v>81</v>
      </c>
      <c r="BK635" s="145">
        <f>ROUND(I635*H635,2)</f>
        <v>0</v>
      </c>
      <c r="BL635" s="18" t="s">
        <v>276</v>
      </c>
      <c r="BM635" s="144" t="s">
        <v>1066</v>
      </c>
    </row>
    <row r="636" spans="2:65" s="13" customFormat="1" ht="10.199999999999999">
      <c r="B636" s="157"/>
      <c r="D636" s="151" t="s">
        <v>187</v>
      </c>
      <c r="F636" s="159" t="s">
        <v>1067</v>
      </c>
      <c r="H636" s="160">
        <v>5.72</v>
      </c>
      <c r="I636" s="161"/>
      <c r="L636" s="157"/>
      <c r="M636" s="162"/>
      <c r="T636" s="163"/>
      <c r="AT636" s="158" t="s">
        <v>187</v>
      </c>
      <c r="AU636" s="158" t="s">
        <v>83</v>
      </c>
      <c r="AV636" s="13" t="s">
        <v>83</v>
      </c>
      <c r="AW636" s="13" t="s">
        <v>4</v>
      </c>
      <c r="AX636" s="13" t="s">
        <v>81</v>
      </c>
      <c r="AY636" s="158" t="s">
        <v>177</v>
      </c>
    </row>
    <row r="637" spans="2:65" s="1" customFormat="1" ht="16.5" customHeight="1">
      <c r="B637" s="33"/>
      <c r="C637" s="133" t="s">
        <v>1068</v>
      </c>
      <c r="D637" s="133" t="s">
        <v>179</v>
      </c>
      <c r="E637" s="134" t="s">
        <v>1069</v>
      </c>
      <c r="F637" s="135" t="s">
        <v>1070</v>
      </c>
      <c r="G637" s="136" t="s">
        <v>383</v>
      </c>
      <c r="H637" s="137">
        <v>1</v>
      </c>
      <c r="I637" s="138"/>
      <c r="J637" s="139">
        <f>ROUND(I637*H637,2)</f>
        <v>0</v>
      </c>
      <c r="K637" s="135" t="s">
        <v>199</v>
      </c>
      <c r="L637" s="33"/>
      <c r="M637" s="140" t="s">
        <v>19</v>
      </c>
      <c r="N637" s="141" t="s">
        <v>45</v>
      </c>
      <c r="P637" s="142">
        <f>O637*H637</f>
        <v>0</v>
      </c>
      <c r="Q637" s="142">
        <v>0</v>
      </c>
      <c r="R637" s="142">
        <f>Q637*H637</f>
        <v>0</v>
      </c>
      <c r="S637" s="142">
        <v>0</v>
      </c>
      <c r="T637" s="143">
        <f>S637*H637</f>
        <v>0</v>
      </c>
      <c r="AR637" s="144" t="s">
        <v>276</v>
      </c>
      <c r="AT637" s="144" t="s">
        <v>179</v>
      </c>
      <c r="AU637" s="144" t="s">
        <v>83</v>
      </c>
      <c r="AY637" s="18" t="s">
        <v>177</v>
      </c>
      <c r="BE637" s="145">
        <f>IF(N637="základní",J637,0)</f>
        <v>0</v>
      </c>
      <c r="BF637" s="145">
        <f>IF(N637="snížená",J637,0)</f>
        <v>0</v>
      </c>
      <c r="BG637" s="145">
        <f>IF(N637="zákl. přenesená",J637,0)</f>
        <v>0</v>
      </c>
      <c r="BH637" s="145">
        <f>IF(N637="sníž. přenesená",J637,0)</f>
        <v>0</v>
      </c>
      <c r="BI637" s="145">
        <f>IF(N637="nulová",J637,0)</f>
        <v>0</v>
      </c>
      <c r="BJ637" s="18" t="s">
        <v>81</v>
      </c>
      <c r="BK637" s="145">
        <f>ROUND(I637*H637,2)</f>
        <v>0</v>
      </c>
      <c r="BL637" s="18" t="s">
        <v>276</v>
      </c>
      <c r="BM637" s="144" t="s">
        <v>1071</v>
      </c>
    </row>
    <row r="638" spans="2:65" s="13" customFormat="1" ht="10.199999999999999">
      <c r="B638" s="157"/>
      <c r="D638" s="151" t="s">
        <v>187</v>
      </c>
      <c r="E638" s="158" t="s">
        <v>19</v>
      </c>
      <c r="F638" s="159" t="s">
        <v>1072</v>
      </c>
      <c r="H638" s="160">
        <v>1</v>
      </c>
      <c r="I638" s="161"/>
      <c r="L638" s="157"/>
      <c r="M638" s="162"/>
      <c r="T638" s="163"/>
      <c r="AT638" s="158" t="s">
        <v>187</v>
      </c>
      <c r="AU638" s="158" t="s">
        <v>83</v>
      </c>
      <c r="AV638" s="13" t="s">
        <v>83</v>
      </c>
      <c r="AW638" s="13" t="s">
        <v>34</v>
      </c>
      <c r="AX638" s="13" t="s">
        <v>81</v>
      </c>
      <c r="AY638" s="158" t="s">
        <v>177</v>
      </c>
    </row>
    <row r="639" spans="2:65" s="1" customFormat="1" ht="16.5" customHeight="1">
      <c r="B639" s="33"/>
      <c r="C639" s="178" t="s">
        <v>1073</v>
      </c>
      <c r="D639" s="178" t="s">
        <v>327</v>
      </c>
      <c r="E639" s="179" t="s">
        <v>1074</v>
      </c>
      <c r="F639" s="180" t="s">
        <v>1075</v>
      </c>
      <c r="G639" s="181" t="s">
        <v>119</v>
      </c>
      <c r="H639" s="182">
        <v>1.1000000000000001</v>
      </c>
      <c r="I639" s="183"/>
      <c r="J639" s="184">
        <f>ROUND(I639*H639,2)</f>
        <v>0</v>
      </c>
      <c r="K639" s="180" t="s">
        <v>199</v>
      </c>
      <c r="L639" s="185"/>
      <c r="M639" s="186" t="s">
        <v>19</v>
      </c>
      <c r="N639" s="187" t="s">
        <v>45</v>
      </c>
      <c r="P639" s="142">
        <f>O639*H639</f>
        <v>0</v>
      </c>
      <c r="Q639" s="142">
        <v>0.01</v>
      </c>
      <c r="R639" s="142">
        <f>Q639*H639</f>
        <v>1.1000000000000001E-2</v>
      </c>
      <c r="S639" s="142">
        <v>0</v>
      </c>
      <c r="T639" s="143">
        <f>S639*H639</f>
        <v>0</v>
      </c>
      <c r="AR639" s="144" t="s">
        <v>406</v>
      </c>
      <c r="AT639" s="144" t="s">
        <v>327</v>
      </c>
      <c r="AU639" s="144" t="s">
        <v>83</v>
      </c>
      <c r="AY639" s="18" t="s">
        <v>177</v>
      </c>
      <c r="BE639" s="145">
        <f>IF(N639="základní",J639,0)</f>
        <v>0</v>
      </c>
      <c r="BF639" s="145">
        <f>IF(N639="snížená",J639,0)</f>
        <v>0</v>
      </c>
      <c r="BG639" s="145">
        <f>IF(N639="zákl. přenesená",J639,0)</f>
        <v>0</v>
      </c>
      <c r="BH639" s="145">
        <f>IF(N639="sníž. přenesená",J639,0)</f>
        <v>0</v>
      </c>
      <c r="BI639" s="145">
        <f>IF(N639="nulová",J639,0)</f>
        <v>0</v>
      </c>
      <c r="BJ639" s="18" t="s">
        <v>81</v>
      </c>
      <c r="BK639" s="145">
        <f>ROUND(I639*H639,2)</f>
        <v>0</v>
      </c>
      <c r="BL639" s="18" t="s">
        <v>276</v>
      </c>
      <c r="BM639" s="144" t="s">
        <v>1076</v>
      </c>
    </row>
    <row r="640" spans="2:65" s="13" customFormat="1" ht="10.199999999999999">
      <c r="B640" s="157"/>
      <c r="D640" s="151" t="s">
        <v>187</v>
      </c>
      <c r="F640" s="159" t="s">
        <v>1077</v>
      </c>
      <c r="H640" s="160">
        <v>1.1000000000000001</v>
      </c>
      <c r="I640" s="161"/>
      <c r="L640" s="157"/>
      <c r="M640" s="162"/>
      <c r="T640" s="163"/>
      <c r="AT640" s="158" t="s">
        <v>187</v>
      </c>
      <c r="AU640" s="158" t="s">
        <v>83</v>
      </c>
      <c r="AV640" s="13" t="s">
        <v>83</v>
      </c>
      <c r="AW640" s="13" t="s">
        <v>4</v>
      </c>
      <c r="AX640" s="13" t="s">
        <v>81</v>
      </c>
      <c r="AY640" s="158" t="s">
        <v>177</v>
      </c>
    </row>
    <row r="641" spans="2:65" s="1" customFormat="1" ht="16.5" customHeight="1">
      <c r="B641" s="33"/>
      <c r="C641" s="133" t="s">
        <v>1078</v>
      </c>
      <c r="D641" s="133" t="s">
        <v>179</v>
      </c>
      <c r="E641" s="134" t="s">
        <v>1079</v>
      </c>
      <c r="F641" s="135" t="s">
        <v>1080</v>
      </c>
      <c r="G641" s="136" t="s">
        <v>383</v>
      </c>
      <c r="H641" s="137">
        <v>4</v>
      </c>
      <c r="I641" s="138"/>
      <c r="J641" s="139">
        <f>ROUND(I641*H641,2)</f>
        <v>0</v>
      </c>
      <c r="K641" s="135" t="s">
        <v>199</v>
      </c>
      <c r="L641" s="33"/>
      <c r="M641" s="140" t="s">
        <v>19</v>
      </c>
      <c r="N641" s="141" t="s">
        <v>45</v>
      </c>
      <c r="P641" s="142">
        <f>O641*H641</f>
        <v>0</v>
      </c>
      <c r="Q641" s="142">
        <v>0</v>
      </c>
      <c r="R641" s="142">
        <f>Q641*H641</f>
        <v>0</v>
      </c>
      <c r="S641" s="142">
        <v>0</v>
      </c>
      <c r="T641" s="143">
        <f>S641*H641</f>
        <v>0</v>
      </c>
      <c r="AR641" s="144" t="s">
        <v>276</v>
      </c>
      <c r="AT641" s="144" t="s">
        <v>179</v>
      </c>
      <c r="AU641" s="144" t="s">
        <v>83</v>
      </c>
      <c r="AY641" s="18" t="s">
        <v>177</v>
      </c>
      <c r="BE641" s="145">
        <f>IF(N641="základní",J641,0)</f>
        <v>0</v>
      </c>
      <c r="BF641" s="145">
        <f>IF(N641="snížená",J641,0)</f>
        <v>0</v>
      </c>
      <c r="BG641" s="145">
        <f>IF(N641="zákl. přenesená",J641,0)</f>
        <v>0</v>
      </c>
      <c r="BH641" s="145">
        <f>IF(N641="sníž. přenesená",J641,0)</f>
        <v>0</v>
      </c>
      <c r="BI641" s="145">
        <f>IF(N641="nulová",J641,0)</f>
        <v>0</v>
      </c>
      <c r="BJ641" s="18" t="s">
        <v>81</v>
      </c>
      <c r="BK641" s="145">
        <f>ROUND(I641*H641,2)</f>
        <v>0</v>
      </c>
      <c r="BL641" s="18" t="s">
        <v>276</v>
      </c>
      <c r="BM641" s="144" t="s">
        <v>1081</v>
      </c>
    </row>
    <row r="642" spans="2:65" s="13" customFormat="1" ht="10.199999999999999">
      <c r="B642" s="157"/>
      <c r="D642" s="151" t="s">
        <v>187</v>
      </c>
      <c r="E642" s="158" t="s">
        <v>19</v>
      </c>
      <c r="F642" s="159" t="s">
        <v>1082</v>
      </c>
      <c r="H642" s="160">
        <v>4</v>
      </c>
      <c r="I642" s="161"/>
      <c r="L642" s="157"/>
      <c r="M642" s="162"/>
      <c r="T642" s="163"/>
      <c r="AT642" s="158" t="s">
        <v>187</v>
      </c>
      <c r="AU642" s="158" t="s">
        <v>83</v>
      </c>
      <c r="AV642" s="13" t="s">
        <v>83</v>
      </c>
      <c r="AW642" s="13" t="s">
        <v>34</v>
      </c>
      <c r="AX642" s="13" t="s">
        <v>81</v>
      </c>
      <c r="AY642" s="158" t="s">
        <v>177</v>
      </c>
    </row>
    <row r="643" spans="2:65" s="1" customFormat="1" ht="16.5" customHeight="1">
      <c r="B643" s="33"/>
      <c r="C643" s="178" t="s">
        <v>1083</v>
      </c>
      <c r="D643" s="178" t="s">
        <v>327</v>
      </c>
      <c r="E643" s="179" t="s">
        <v>1084</v>
      </c>
      <c r="F643" s="180" t="s">
        <v>1085</v>
      </c>
      <c r="G643" s="181" t="s">
        <v>383</v>
      </c>
      <c r="H643" s="182">
        <v>4</v>
      </c>
      <c r="I643" s="183"/>
      <c r="J643" s="184">
        <f>ROUND(I643*H643,2)</f>
        <v>0</v>
      </c>
      <c r="K643" s="180" t="s">
        <v>199</v>
      </c>
      <c r="L643" s="185"/>
      <c r="M643" s="186" t="s">
        <v>19</v>
      </c>
      <c r="N643" s="187" t="s">
        <v>45</v>
      </c>
      <c r="P643" s="142">
        <f>O643*H643</f>
        <v>0</v>
      </c>
      <c r="Q643" s="142">
        <v>2.5999999999999999E-3</v>
      </c>
      <c r="R643" s="142">
        <f>Q643*H643</f>
        <v>1.04E-2</v>
      </c>
      <c r="S643" s="142">
        <v>0</v>
      </c>
      <c r="T643" s="143">
        <f>S643*H643</f>
        <v>0</v>
      </c>
      <c r="AR643" s="144" t="s">
        <v>406</v>
      </c>
      <c r="AT643" s="144" t="s">
        <v>327</v>
      </c>
      <c r="AU643" s="144" t="s">
        <v>83</v>
      </c>
      <c r="AY643" s="18" t="s">
        <v>177</v>
      </c>
      <c r="BE643" s="145">
        <f>IF(N643="základní",J643,0)</f>
        <v>0</v>
      </c>
      <c r="BF643" s="145">
        <f>IF(N643="snížená",J643,0)</f>
        <v>0</v>
      </c>
      <c r="BG643" s="145">
        <f>IF(N643="zákl. přenesená",J643,0)</f>
        <v>0</v>
      </c>
      <c r="BH643" s="145">
        <f>IF(N643="sníž. přenesená",J643,0)</f>
        <v>0</v>
      </c>
      <c r="BI643" s="145">
        <f>IF(N643="nulová",J643,0)</f>
        <v>0</v>
      </c>
      <c r="BJ643" s="18" t="s">
        <v>81</v>
      </c>
      <c r="BK643" s="145">
        <f>ROUND(I643*H643,2)</f>
        <v>0</v>
      </c>
      <c r="BL643" s="18" t="s">
        <v>276</v>
      </c>
      <c r="BM643" s="144" t="s">
        <v>1086</v>
      </c>
    </row>
    <row r="644" spans="2:65" s="1" customFormat="1" ht="24.15" customHeight="1">
      <c r="B644" s="33"/>
      <c r="C644" s="133" t="s">
        <v>1087</v>
      </c>
      <c r="D644" s="133" t="s">
        <v>179</v>
      </c>
      <c r="E644" s="134" t="s">
        <v>1088</v>
      </c>
      <c r="F644" s="135" t="s">
        <v>1089</v>
      </c>
      <c r="G644" s="136" t="s">
        <v>228</v>
      </c>
      <c r="H644" s="137">
        <v>2.3E-2</v>
      </c>
      <c r="I644" s="138"/>
      <c r="J644" s="139">
        <f>ROUND(I644*H644,2)</f>
        <v>0</v>
      </c>
      <c r="K644" s="135" t="s">
        <v>199</v>
      </c>
      <c r="L644" s="33"/>
      <c r="M644" s="140" t="s">
        <v>19</v>
      </c>
      <c r="N644" s="141" t="s">
        <v>45</v>
      </c>
      <c r="P644" s="142">
        <f>O644*H644</f>
        <v>0</v>
      </c>
      <c r="Q644" s="142">
        <v>0</v>
      </c>
      <c r="R644" s="142">
        <f>Q644*H644</f>
        <v>0</v>
      </c>
      <c r="S644" s="142">
        <v>0</v>
      </c>
      <c r="T644" s="143">
        <f>S644*H644</f>
        <v>0</v>
      </c>
      <c r="AR644" s="144" t="s">
        <v>276</v>
      </c>
      <c r="AT644" s="144" t="s">
        <v>179</v>
      </c>
      <c r="AU644" s="144" t="s">
        <v>83</v>
      </c>
      <c r="AY644" s="18" t="s">
        <v>177</v>
      </c>
      <c r="BE644" s="145">
        <f>IF(N644="základní",J644,0)</f>
        <v>0</v>
      </c>
      <c r="BF644" s="145">
        <f>IF(N644="snížená",J644,0)</f>
        <v>0</v>
      </c>
      <c r="BG644" s="145">
        <f>IF(N644="zákl. přenesená",J644,0)</f>
        <v>0</v>
      </c>
      <c r="BH644" s="145">
        <f>IF(N644="sníž. přenesená",J644,0)</f>
        <v>0</v>
      </c>
      <c r="BI644" s="145">
        <f>IF(N644="nulová",J644,0)</f>
        <v>0</v>
      </c>
      <c r="BJ644" s="18" t="s">
        <v>81</v>
      </c>
      <c r="BK644" s="145">
        <f>ROUND(I644*H644,2)</f>
        <v>0</v>
      </c>
      <c r="BL644" s="18" t="s">
        <v>276</v>
      </c>
      <c r="BM644" s="144" t="s">
        <v>1090</v>
      </c>
    </row>
    <row r="645" spans="2:65" s="11" customFormat="1" ht="22.8" customHeight="1">
      <c r="B645" s="121"/>
      <c r="D645" s="122" t="s">
        <v>73</v>
      </c>
      <c r="E645" s="131" t="s">
        <v>1091</v>
      </c>
      <c r="F645" s="131" t="s">
        <v>1092</v>
      </c>
      <c r="I645" s="124"/>
      <c r="J645" s="132">
        <f>BK645</f>
        <v>0</v>
      </c>
      <c r="L645" s="121"/>
      <c r="M645" s="126"/>
      <c r="P645" s="127">
        <f>SUM(P646:P670)</f>
        <v>0</v>
      </c>
      <c r="R645" s="127">
        <f>SUM(R646:R670)</f>
        <v>0.68251660000000003</v>
      </c>
      <c r="T645" s="128">
        <f>SUM(T646:T670)</f>
        <v>0</v>
      </c>
      <c r="AR645" s="122" t="s">
        <v>83</v>
      </c>
      <c r="AT645" s="129" t="s">
        <v>73</v>
      </c>
      <c r="AU645" s="129" t="s">
        <v>81</v>
      </c>
      <c r="AY645" s="122" t="s">
        <v>177</v>
      </c>
      <c r="BK645" s="130">
        <f>SUM(BK646:BK670)</f>
        <v>0</v>
      </c>
    </row>
    <row r="646" spans="2:65" s="1" customFormat="1" ht="24.15" customHeight="1">
      <c r="B646" s="33"/>
      <c r="C646" s="133" t="s">
        <v>1093</v>
      </c>
      <c r="D646" s="133" t="s">
        <v>179</v>
      </c>
      <c r="E646" s="134" t="s">
        <v>1094</v>
      </c>
      <c r="F646" s="135" t="s">
        <v>1095</v>
      </c>
      <c r="G646" s="136" t="s">
        <v>347</v>
      </c>
      <c r="H646" s="137">
        <v>5.5</v>
      </c>
      <c r="I646" s="138"/>
      <c r="J646" s="139">
        <f>ROUND(I646*H646,2)</f>
        <v>0</v>
      </c>
      <c r="K646" s="135" t="s">
        <v>182</v>
      </c>
      <c r="L646" s="33"/>
      <c r="M646" s="140" t="s">
        <v>19</v>
      </c>
      <c r="N646" s="141" t="s">
        <v>45</v>
      </c>
      <c r="P646" s="142">
        <f>O646*H646</f>
        <v>0</v>
      </c>
      <c r="Q646" s="142">
        <v>4.2999999999999999E-4</v>
      </c>
      <c r="R646" s="142">
        <f>Q646*H646</f>
        <v>2.3649999999999999E-3</v>
      </c>
      <c r="S646" s="142">
        <v>0</v>
      </c>
      <c r="T646" s="143">
        <f>S646*H646</f>
        <v>0</v>
      </c>
      <c r="AR646" s="144" t="s">
        <v>276</v>
      </c>
      <c r="AT646" s="144" t="s">
        <v>179</v>
      </c>
      <c r="AU646" s="144" t="s">
        <v>83</v>
      </c>
      <c r="AY646" s="18" t="s">
        <v>177</v>
      </c>
      <c r="BE646" s="145">
        <f>IF(N646="základní",J646,0)</f>
        <v>0</v>
      </c>
      <c r="BF646" s="145">
        <f>IF(N646="snížená",J646,0)</f>
        <v>0</v>
      </c>
      <c r="BG646" s="145">
        <f>IF(N646="zákl. přenesená",J646,0)</f>
        <v>0</v>
      </c>
      <c r="BH646" s="145">
        <f>IF(N646="sníž. přenesená",J646,0)</f>
        <v>0</v>
      </c>
      <c r="BI646" s="145">
        <f>IF(N646="nulová",J646,0)</f>
        <v>0</v>
      </c>
      <c r="BJ646" s="18" t="s">
        <v>81</v>
      </c>
      <c r="BK646" s="145">
        <f>ROUND(I646*H646,2)</f>
        <v>0</v>
      </c>
      <c r="BL646" s="18" t="s">
        <v>276</v>
      </c>
      <c r="BM646" s="144" t="s">
        <v>1096</v>
      </c>
    </row>
    <row r="647" spans="2:65" s="1" customFormat="1" ht="10.199999999999999">
      <c r="B647" s="33"/>
      <c r="D647" s="146" t="s">
        <v>185</v>
      </c>
      <c r="F647" s="147" t="s">
        <v>1097</v>
      </c>
      <c r="I647" s="148"/>
      <c r="L647" s="33"/>
      <c r="M647" s="149"/>
      <c r="T647" s="54"/>
      <c r="AT647" s="18" t="s">
        <v>185</v>
      </c>
      <c r="AU647" s="18" t="s">
        <v>83</v>
      </c>
    </row>
    <row r="648" spans="2:65" s="13" customFormat="1" ht="10.199999999999999">
      <c r="B648" s="157"/>
      <c r="D648" s="151" t="s">
        <v>187</v>
      </c>
      <c r="E648" s="158" t="s">
        <v>19</v>
      </c>
      <c r="F648" s="159" t="s">
        <v>1098</v>
      </c>
      <c r="H648" s="160">
        <v>5.5</v>
      </c>
      <c r="I648" s="161"/>
      <c r="L648" s="157"/>
      <c r="M648" s="162"/>
      <c r="T648" s="163"/>
      <c r="AT648" s="158" t="s">
        <v>187</v>
      </c>
      <c r="AU648" s="158" t="s">
        <v>83</v>
      </c>
      <c r="AV648" s="13" t="s">
        <v>83</v>
      </c>
      <c r="AW648" s="13" t="s">
        <v>34</v>
      </c>
      <c r="AX648" s="13" t="s">
        <v>81</v>
      </c>
      <c r="AY648" s="158" t="s">
        <v>177</v>
      </c>
    </row>
    <row r="649" spans="2:65" s="1" customFormat="1" ht="16.5" customHeight="1">
      <c r="B649" s="33"/>
      <c r="C649" s="178" t="s">
        <v>1099</v>
      </c>
      <c r="D649" s="178" t="s">
        <v>327</v>
      </c>
      <c r="E649" s="179" t="s">
        <v>1100</v>
      </c>
      <c r="F649" s="180" t="s">
        <v>1101</v>
      </c>
      <c r="G649" s="181" t="s">
        <v>347</v>
      </c>
      <c r="H649" s="182">
        <v>6.05</v>
      </c>
      <c r="I649" s="183"/>
      <c r="J649" s="184">
        <f>ROUND(I649*H649,2)</f>
        <v>0</v>
      </c>
      <c r="K649" s="180" t="s">
        <v>182</v>
      </c>
      <c r="L649" s="185"/>
      <c r="M649" s="186" t="s">
        <v>19</v>
      </c>
      <c r="N649" s="187" t="s">
        <v>45</v>
      </c>
      <c r="P649" s="142">
        <f>O649*H649</f>
        <v>0</v>
      </c>
      <c r="Q649" s="142">
        <v>2.64E-3</v>
      </c>
      <c r="R649" s="142">
        <f>Q649*H649</f>
        <v>1.5972E-2</v>
      </c>
      <c r="S649" s="142">
        <v>0</v>
      </c>
      <c r="T649" s="143">
        <f>S649*H649</f>
        <v>0</v>
      </c>
      <c r="AR649" s="144" t="s">
        <v>406</v>
      </c>
      <c r="AT649" s="144" t="s">
        <v>327</v>
      </c>
      <c r="AU649" s="144" t="s">
        <v>83</v>
      </c>
      <c r="AY649" s="18" t="s">
        <v>177</v>
      </c>
      <c r="BE649" s="145">
        <f>IF(N649="základní",J649,0)</f>
        <v>0</v>
      </c>
      <c r="BF649" s="145">
        <f>IF(N649="snížená",J649,0)</f>
        <v>0</v>
      </c>
      <c r="BG649" s="145">
        <f>IF(N649="zákl. přenesená",J649,0)</f>
        <v>0</v>
      </c>
      <c r="BH649" s="145">
        <f>IF(N649="sníž. přenesená",J649,0)</f>
        <v>0</v>
      </c>
      <c r="BI649" s="145">
        <f>IF(N649="nulová",J649,0)</f>
        <v>0</v>
      </c>
      <c r="BJ649" s="18" t="s">
        <v>81</v>
      </c>
      <c r="BK649" s="145">
        <f>ROUND(I649*H649,2)</f>
        <v>0</v>
      </c>
      <c r="BL649" s="18" t="s">
        <v>276</v>
      </c>
      <c r="BM649" s="144" t="s">
        <v>1102</v>
      </c>
    </row>
    <row r="650" spans="2:65" s="13" customFormat="1" ht="10.199999999999999">
      <c r="B650" s="157"/>
      <c r="D650" s="151" t="s">
        <v>187</v>
      </c>
      <c r="E650" s="158" t="s">
        <v>19</v>
      </c>
      <c r="F650" s="159" t="s">
        <v>1103</v>
      </c>
      <c r="H650" s="160">
        <v>5.5</v>
      </c>
      <c r="I650" s="161"/>
      <c r="L650" s="157"/>
      <c r="M650" s="162"/>
      <c r="T650" s="163"/>
      <c r="AT650" s="158" t="s">
        <v>187</v>
      </c>
      <c r="AU650" s="158" t="s">
        <v>83</v>
      </c>
      <c r="AV650" s="13" t="s">
        <v>83</v>
      </c>
      <c r="AW650" s="13" t="s">
        <v>34</v>
      </c>
      <c r="AX650" s="13" t="s">
        <v>81</v>
      </c>
      <c r="AY650" s="158" t="s">
        <v>177</v>
      </c>
    </row>
    <row r="651" spans="2:65" s="13" customFormat="1" ht="10.199999999999999">
      <c r="B651" s="157"/>
      <c r="D651" s="151" t="s">
        <v>187</v>
      </c>
      <c r="F651" s="159" t="s">
        <v>1104</v>
      </c>
      <c r="H651" s="160">
        <v>6.05</v>
      </c>
      <c r="I651" s="161"/>
      <c r="L651" s="157"/>
      <c r="M651" s="162"/>
      <c r="T651" s="163"/>
      <c r="AT651" s="158" t="s">
        <v>187</v>
      </c>
      <c r="AU651" s="158" t="s">
        <v>83</v>
      </c>
      <c r="AV651" s="13" t="s">
        <v>83</v>
      </c>
      <c r="AW651" s="13" t="s">
        <v>4</v>
      </c>
      <c r="AX651" s="13" t="s">
        <v>81</v>
      </c>
      <c r="AY651" s="158" t="s">
        <v>177</v>
      </c>
    </row>
    <row r="652" spans="2:65" s="1" customFormat="1" ht="24.15" customHeight="1">
      <c r="B652" s="33"/>
      <c r="C652" s="133" t="s">
        <v>1105</v>
      </c>
      <c r="D652" s="133" t="s">
        <v>179</v>
      </c>
      <c r="E652" s="134" t="s">
        <v>1106</v>
      </c>
      <c r="F652" s="135" t="s">
        <v>1107</v>
      </c>
      <c r="G652" s="136" t="s">
        <v>119</v>
      </c>
      <c r="H652" s="137">
        <v>21.37</v>
      </c>
      <c r="I652" s="138"/>
      <c r="J652" s="139">
        <f>ROUND(I652*H652,2)</f>
        <v>0</v>
      </c>
      <c r="K652" s="135" t="s">
        <v>182</v>
      </c>
      <c r="L652" s="33"/>
      <c r="M652" s="140" t="s">
        <v>19</v>
      </c>
      <c r="N652" s="141" t="s">
        <v>45</v>
      </c>
      <c r="P652" s="142">
        <f>O652*H652</f>
        <v>0</v>
      </c>
      <c r="Q652" s="142">
        <v>5.3800000000000002E-3</v>
      </c>
      <c r="R652" s="142">
        <f>Q652*H652</f>
        <v>0.11497060000000001</v>
      </c>
      <c r="S652" s="142">
        <v>0</v>
      </c>
      <c r="T652" s="143">
        <f>S652*H652</f>
        <v>0</v>
      </c>
      <c r="AR652" s="144" t="s">
        <v>276</v>
      </c>
      <c r="AT652" s="144" t="s">
        <v>179</v>
      </c>
      <c r="AU652" s="144" t="s">
        <v>83</v>
      </c>
      <c r="AY652" s="18" t="s">
        <v>177</v>
      </c>
      <c r="BE652" s="145">
        <f>IF(N652="základní",J652,0)</f>
        <v>0</v>
      </c>
      <c r="BF652" s="145">
        <f>IF(N652="snížená",J652,0)</f>
        <v>0</v>
      </c>
      <c r="BG652" s="145">
        <f>IF(N652="zákl. přenesená",J652,0)</f>
        <v>0</v>
      </c>
      <c r="BH652" s="145">
        <f>IF(N652="sníž. přenesená",J652,0)</f>
        <v>0</v>
      </c>
      <c r="BI652" s="145">
        <f>IF(N652="nulová",J652,0)</f>
        <v>0</v>
      </c>
      <c r="BJ652" s="18" t="s">
        <v>81</v>
      </c>
      <c r="BK652" s="145">
        <f>ROUND(I652*H652,2)</f>
        <v>0</v>
      </c>
      <c r="BL652" s="18" t="s">
        <v>276</v>
      </c>
      <c r="BM652" s="144" t="s">
        <v>1108</v>
      </c>
    </row>
    <row r="653" spans="2:65" s="1" customFormat="1" ht="10.199999999999999">
      <c r="B653" s="33"/>
      <c r="D653" s="146" t="s">
        <v>185</v>
      </c>
      <c r="F653" s="147" t="s">
        <v>1109</v>
      </c>
      <c r="I653" s="148"/>
      <c r="L653" s="33"/>
      <c r="M653" s="149"/>
      <c r="T653" s="54"/>
      <c r="AT653" s="18" t="s">
        <v>185</v>
      </c>
      <c r="AU653" s="18" t="s">
        <v>83</v>
      </c>
    </row>
    <row r="654" spans="2:65" s="13" customFormat="1" ht="10.199999999999999">
      <c r="B654" s="157"/>
      <c r="D654" s="151" t="s">
        <v>187</v>
      </c>
      <c r="E654" s="158" t="s">
        <v>19</v>
      </c>
      <c r="F654" s="159" t="s">
        <v>1110</v>
      </c>
      <c r="H654" s="160">
        <v>4.54</v>
      </c>
      <c r="I654" s="161"/>
      <c r="L654" s="157"/>
      <c r="M654" s="162"/>
      <c r="T654" s="163"/>
      <c r="AT654" s="158" t="s">
        <v>187</v>
      </c>
      <c r="AU654" s="158" t="s">
        <v>83</v>
      </c>
      <c r="AV654" s="13" t="s">
        <v>83</v>
      </c>
      <c r="AW654" s="13" t="s">
        <v>34</v>
      </c>
      <c r="AX654" s="13" t="s">
        <v>74</v>
      </c>
      <c r="AY654" s="158" t="s">
        <v>177</v>
      </c>
    </row>
    <row r="655" spans="2:65" s="13" customFormat="1" ht="10.199999999999999">
      <c r="B655" s="157"/>
      <c r="D655" s="151" t="s">
        <v>187</v>
      </c>
      <c r="E655" s="158" t="s">
        <v>19</v>
      </c>
      <c r="F655" s="159" t="s">
        <v>1111</v>
      </c>
      <c r="H655" s="160">
        <v>9</v>
      </c>
      <c r="I655" s="161"/>
      <c r="L655" s="157"/>
      <c r="M655" s="162"/>
      <c r="T655" s="163"/>
      <c r="AT655" s="158" t="s">
        <v>187</v>
      </c>
      <c r="AU655" s="158" t="s">
        <v>83</v>
      </c>
      <c r="AV655" s="13" t="s">
        <v>83</v>
      </c>
      <c r="AW655" s="13" t="s">
        <v>34</v>
      </c>
      <c r="AX655" s="13" t="s">
        <v>74</v>
      </c>
      <c r="AY655" s="158" t="s">
        <v>177</v>
      </c>
    </row>
    <row r="656" spans="2:65" s="13" customFormat="1" ht="10.199999999999999">
      <c r="B656" s="157"/>
      <c r="D656" s="151" t="s">
        <v>187</v>
      </c>
      <c r="E656" s="158" t="s">
        <v>19</v>
      </c>
      <c r="F656" s="159" t="s">
        <v>1112</v>
      </c>
      <c r="H656" s="160">
        <v>6.3</v>
      </c>
      <c r="I656" s="161"/>
      <c r="L656" s="157"/>
      <c r="M656" s="162"/>
      <c r="T656" s="163"/>
      <c r="AT656" s="158" t="s">
        <v>187</v>
      </c>
      <c r="AU656" s="158" t="s">
        <v>83</v>
      </c>
      <c r="AV656" s="13" t="s">
        <v>83</v>
      </c>
      <c r="AW656" s="13" t="s">
        <v>34</v>
      </c>
      <c r="AX656" s="13" t="s">
        <v>74</v>
      </c>
      <c r="AY656" s="158" t="s">
        <v>177</v>
      </c>
    </row>
    <row r="657" spans="2:65" s="13" customFormat="1" ht="10.199999999999999">
      <c r="B657" s="157"/>
      <c r="D657" s="151" t="s">
        <v>187</v>
      </c>
      <c r="E657" s="158" t="s">
        <v>19</v>
      </c>
      <c r="F657" s="159" t="s">
        <v>1113</v>
      </c>
      <c r="H657" s="160">
        <v>1.53</v>
      </c>
      <c r="I657" s="161"/>
      <c r="L657" s="157"/>
      <c r="M657" s="162"/>
      <c r="T657" s="163"/>
      <c r="AT657" s="158" t="s">
        <v>187</v>
      </c>
      <c r="AU657" s="158" t="s">
        <v>83</v>
      </c>
      <c r="AV657" s="13" t="s">
        <v>83</v>
      </c>
      <c r="AW657" s="13" t="s">
        <v>34</v>
      </c>
      <c r="AX657" s="13" t="s">
        <v>74</v>
      </c>
      <c r="AY657" s="158" t="s">
        <v>177</v>
      </c>
    </row>
    <row r="658" spans="2:65" s="14" customFormat="1" ht="10.199999999999999">
      <c r="B658" s="164"/>
      <c r="D658" s="151" t="s">
        <v>187</v>
      </c>
      <c r="E658" s="165" t="s">
        <v>19</v>
      </c>
      <c r="F658" s="166" t="s">
        <v>224</v>
      </c>
      <c r="H658" s="167">
        <v>21.37</v>
      </c>
      <c r="I658" s="168"/>
      <c r="L658" s="164"/>
      <c r="M658" s="169"/>
      <c r="T658" s="170"/>
      <c r="AT658" s="165" t="s">
        <v>187</v>
      </c>
      <c r="AU658" s="165" t="s">
        <v>83</v>
      </c>
      <c r="AV658" s="14" t="s">
        <v>183</v>
      </c>
      <c r="AW658" s="14" t="s">
        <v>34</v>
      </c>
      <c r="AX658" s="14" t="s">
        <v>81</v>
      </c>
      <c r="AY658" s="165" t="s">
        <v>177</v>
      </c>
    </row>
    <row r="659" spans="2:65" s="1" customFormat="1" ht="16.5" customHeight="1">
      <c r="B659" s="33"/>
      <c r="C659" s="178" t="s">
        <v>1114</v>
      </c>
      <c r="D659" s="178" t="s">
        <v>327</v>
      </c>
      <c r="E659" s="179" t="s">
        <v>1115</v>
      </c>
      <c r="F659" s="180" t="s">
        <v>1116</v>
      </c>
      <c r="G659" s="181" t="s">
        <v>119</v>
      </c>
      <c r="H659" s="182">
        <v>23.507000000000001</v>
      </c>
      <c r="I659" s="183"/>
      <c r="J659" s="184">
        <f>ROUND(I659*H659,2)</f>
        <v>0</v>
      </c>
      <c r="K659" s="180" t="s">
        <v>182</v>
      </c>
      <c r="L659" s="185"/>
      <c r="M659" s="186" t="s">
        <v>19</v>
      </c>
      <c r="N659" s="187" t="s">
        <v>45</v>
      </c>
      <c r="P659" s="142">
        <f>O659*H659</f>
        <v>0</v>
      </c>
      <c r="Q659" s="142">
        <v>2.1999999999999999E-2</v>
      </c>
      <c r="R659" s="142">
        <f>Q659*H659</f>
        <v>0.517154</v>
      </c>
      <c r="S659" s="142">
        <v>0</v>
      </c>
      <c r="T659" s="143">
        <f>S659*H659</f>
        <v>0</v>
      </c>
      <c r="AR659" s="144" t="s">
        <v>406</v>
      </c>
      <c r="AT659" s="144" t="s">
        <v>327</v>
      </c>
      <c r="AU659" s="144" t="s">
        <v>83</v>
      </c>
      <c r="AY659" s="18" t="s">
        <v>177</v>
      </c>
      <c r="BE659" s="145">
        <f>IF(N659="základní",J659,0)</f>
        <v>0</v>
      </c>
      <c r="BF659" s="145">
        <f>IF(N659="snížená",J659,0)</f>
        <v>0</v>
      </c>
      <c r="BG659" s="145">
        <f>IF(N659="zákl. přenesená",J659,0)</f>
        <v>0</v>
      </c>
      <c r="BH659" s="145">
        <f>IF(N659="sníž. přenesená",J659,0)</f>
        <v>0</v>
      </c>
      <c r="BI659" s="145">
        <f>IF(N659="nulová",J659,0)</f>
        <v>0</v>
      </c>
      <c r="BJ659" s="18" t="s">
        <v>81</v>
      </c>
      <c r="BK659" s="145">
        <f>ROUND(I659*H659,2)</f>
        <v>0</v>
      </c>
      <c r="BL659" s="18" t="s">
        <v>276</v>
      </c>
      <c r="BM659" s="144" t="s">
        <v>1117</v>
      </c>
    </row>
    <row r="660" spans="2:65" s="13" customFormat="1" ht="10.199999999999999">
      <c r="B660" s="157"/>
      <c r="D660" s="151" t="s">
        <v>187</v>
      </c>
      <c r="E660" s="158" t="s">
        <v>19</v>
      </c>
      <c r="F660" s="159" t="s">
        <v>1118</v>
      </c>
      <c r="H660" s="160">
        <v>21.37</v>
      </c>
      <c r="I660" s="161"/>
      <c r="L660" s="157"/>
      <c r="M660" s="162"/>
      <c r="T660" s="163"/>
      <c r="AT660" s="158" t="s">
        <v>187</v>
      </c>
      <c r="AU660" s="158" t="s">
        <v>83</v>
      </c>
      <c r="AV660" s="13" t="s">
        <v>83</v>
      </c>
      <c r="AW660" s="13" t="s">
        <v>34</v>
      </c>
      <c r="AX660" s="13" t="s">
        <v>81</v>
      </c>
      <c r="AY660" s="158" t="s">
        <v>177</v>
      </c>
    </row>
    <row r="661" spans="2:65" s="13" customFormat="1" ht="10.199999999999999">
      <c r="B661" s="157"/>
      <c r="D661" s="151" t="s">
        <v>187</v>
      </c>
      <c r="F661" s="159" t="s">
        <v>1119</v>
      </c>
      <c r="H661" s="160">
        <v>23.507000000000001</v>
      </c>
      <c r="I661" s="161"/>
      <c r="L661" s="157"/>
      <c r="M661" s="162"/>
      <c r="T661" s="163"/>
      <c r="AT661" s="158" t="s">
        <v>187</v>
      </c>
      <c r="AU661" s="158" t="s">
        <v>83</v>
      </c>
      <c r="AV661" s="13" t="s">
        <v>83</v>
      </c>
      <c r="AW661" s="13" t="s">
        <v>4</v>
      </c>
      <c r="AX661" s="13" t="s">
        <v>81</v>
      </c>
      <c r="AY661" s="158" t="s">
        <v>177</v>
      </c>
    </row>
    <row r="662" spans="2:65" s="1" customFormat="1" ht="16.5" customHeight="1">
      <c r="B662" s="33"/>
      <c r="C662" s="133" t="s">
        <v>1120</v>
      </c>
      <c r="D662" s="133" t="s">
        <v>179</v>
      </c>
      <c r="E662" s="134" t="s">
        <v>1121</v>
      </c>
      <c r="F662" s="135" t="s">
        <v>1122</v>
      </c>
      <c r="G662" s="136" t="s">
        <v>119</v>
      </c>
      <c r="H662" s="137">
        <v>21.37</v>
      </c>
      <c r="I662" s="138"/>
      <c r="J662" s="139">
        <f>ROUND(I662*H662,2)</f>
        <v>0</v>
      </c>
      <c r="K662" s="135" t="s">
        <v>182</v>
      </c>
      <c r="L662" s="33"/>
      <c r="M662" s="140" t="s">
        <v>19</v>
      </c>
      <c r="N662" s="141" t="s">
        <v>45</v>
      </c>
      <c r="P662" s="142">
        <f>O662*H662</f>
        <v>0</v>
      </c>
      <c r="Q662" s="142">
        <v>1.5E-3</v>
      </c>
      <c r="R662" s="142">
        <f>Q662*H662</f>
        <v>3.2055E-2</v>
      </c>
      <c r="S662" s="142">
        <v>0</v>
      </c>
      <c r="T662" s="143">
        <f>S662*H662</f>
        <v>0</v>
      </c>
      <c r="AR662" s="144" t="s">
        <v>276</v>
      </c>
      <c r="AT662" s="144" t="s">
        <v>179</v>
      </c>
      <c r="AU662" s="144" t="s">
        <v>83</v>
      </c>
      <c r="AY662" s="18" t="s">
        <v>177</v>
      </c>
      <c r="BE662" s="145">
        <f>IF(N662="základní",J662,0)</f>
        <v>0</v>
      </c>
      <c r="BF662" s="145">
        <f>IF(N662="snížená",J662,0)</f>
        <v>0</v>
      </c>
      <c r="BG662" s="145">
        <f>IF(N662="zákl. přenesená",J662,0)</f>
        <v>0</v>
      </c>
      <c r="BH662" s="145">
        <f>IF(N662="sníž. přenesená",J662,0)</f>
        <v>0</v>
      </c>
      <c r="BI662" s="145">
        <f>IF(N662="nulová",J662,0)</f>
        <v>0</v>
      </c>
      <c r="BJ662" s="18" t="s">
        <v>81</v>
      </c>
      <c r="BK662" s="145">
        <f>ROUND(I662*H662,2)</f>
        <v>0</v>
      </c>
      <c r="BL662" s="18" t="s">
        <v>276</v>
      </c>
      <c r="BM662" s="144" t="s">
        <v>1123</v>
      </c>
    </row>
    <row r="663" spans="2:65" s="1" customFormat="1" ht="10.199999999999999">
      <c r="B663" s="33"/>
      <c r="D663" s="146" t="s">
        <v>185</v>
      </c>
      <c r="F663" s="147" t="s">
        <v>1124</v>
      </c>
      <c r="I663" s="148"/>
      <c r="L663" s="33"/>
      <c r="M663" s="149"/>
      <c r="T663" s="54"/>
      <c r="AT663" s="18" t="s">
        <v>185</v>
      </c>
      <c r="AU663" s="18" t="s">
        <v>83</v>
      </c>
    </row>
    <row r="664" spans="2:65" s="13" customFormat="1" ht="10.199999999999999">
      <c r="B664" s="157"/>
      <c r="D664" s="151" t="s">
        <v>187</v>
      </c>
      <c r="E664" s="158" t="s">
        <v>19</v>
      </c>
      <c r="F664" s="159" t="s">
        <v>1110</v>
      </c>
      <c r="H664" s="160">
        <v>4.54</v>
      </c>
      <c r="I664" s="161"/>
      <c r="L664" s="157"/>
      <c r="M664" s="162"/>
      <c r="T664" s="163"/>
      <c r="AT664" s="158" t="s">
        <v>187</v>
      </c>
      <c r="AU664" s="158" t="s">
        <v>83</v>
      </c>
      <c r="AV664" s="13" t="s">
        <v>83</v>
      </c>
      <c r="AW664" s="13" t="s">
        <v>34</v>
      </c>
      <c r="AX664" s="13" t="s">
        <v>74</v>
      </c>
      <c r="AY664" s="158" t="s">
        <v>177</v>
      </c>
    </row>
    <row r="665" spans="2:65" s="13" customFormat="1" ht="10.199999999999999">
      <c r="B665" s="157"/>
      <c r="D665" s="151" t="s">
        <v>187</v>
      </c>
      <c r="E665" s="158" t="s">
        <v>19</v>
      </c>
      <c r="F665" s="159" t="s">
        <v>1111</v>
      </c>
      <c r="H665" s="160">
        <v>9</v>
      </c>
      <c r="I665" s="161"/>
      <c r="L665" s="157"/>
      <c r="M665" s="162"/>
      <c r="T665" s="163"/>
      <c r="AT665" s="158" t="s">
        <v>187</v>
      </c>
      <c r="AU665" s="158" t="s">
        <v>83</v>
      </c>
      <c r="AV665" s="13" t="s">
        <v>83</v>
      </c>
      <c r="AW665" s="13" t="s">
        <v>34</v>
      </c>
      <c r="AX665" s="13" t="s">
        <v>74</v>
      </c>
      <c r="AY665" s="158" t="s">
        <v>177</v>
      </c>
    </row>
    <row r="666" spans="2:65" s="13" customFormat="1" ht="10.199999999999999">
      <c r="B666" s="157"/>
      <c r="D666" s="151" t="s">
        <v>187</v>
      </c>
      <c r="E666" s="158" t="s">
        <v>19</v>
      </c>
      <c r="F666" s="159" t="s">
        <v>1112</v>
      </c>
      <c r="H666" s="160">
        <v>6.3</v>
      </c>
      <c r="I666" s="161"/>
      <c r="L666" s="157"/>
      <c r="M666" s="162"/>
      <c r="T666" s="163"/>
      <c r="AT666" s="158" t="s">
        <v>187</v>
      </c>
      <c r="AU666" s="158" t="s">
        <v>83</v>
      </c>
      <c r="AV666" s="13" t="s">
        <v>83</v>
      </c>
      <c r="AW666" s="13" t="s">
        <v>34</v>
      </c>
      <c r="AX666" s="13" t="s">
        <v>74</v>
      </c>
      <c r="AY666" s="158" t="s">
        <v>177</v>
      </c>
    </row>
    <row r="667" spans="2:65" s="13" customFormat="1" ht="10.199999999999999">
      <c r="B667" s="157"/>
      <c r="D667" s="151" t="s">
        <v>187</v>
      </c>
      <c r="E667" s="158" t="s">
        <v>19</v>
      </c>
      <c r="F667" s="159" t="s">
        <v>1113</v>
      </c>
      <c r="H667" s="160">
        <v>1.53</v>
      </c>
      <c r="I667" s="161"/>
      <c r="L667" s="157"/>
      <c r="M667" s="162"/>
      <c r="T667" s="163"/>
      <c r="AT667" s="158" t="s">
        <v>187</v>
      </c>
      <c r="AU667" s="158" t="s">
        <v>83</v>
      </c>
      <c r="AV667" s="13" t="s">
        <v>83</v>
      </c>
      <c r="AW667" s="13" t="s">
        <v>34</v>
      </c>
      <c r="AX667" s="13" t="s">
        <v>74</v>
      </c>
      <c r="AY667" s="158" t="s">
        <v>177</v>
      </c>
    </row>
    <row r="668" spans="2:65" s="14" customFormat="1" ht="10.199999999999999">
      <c r="B668" s="164"/>
      <c r="D668" s="151" t="s">
        <v>187</v>
      </c>
      <c r="E668" s="165" t="s">
        <v>19</v>
      </c>
      <c r="F668" s="166" t="s">
        <v>224</v>
      </c>
      <c r="H668" s="167">
        <v>21.37</v>
      </c>
      <c r="I668" s="168"/>
      <c r="L668" s="164"/>
      <c r="M668" s="169"/>
      <c r="T668" s="170"/>
      <c r="AT668" s="165" t="s">
        <v>187</v>
      </c>
      <c r="AU668" s="165" t="s">
        <v>83</v>
      </c>
      <c r="AV668" s="14" t="s">
        <v>183</v>
      </c>
      <c r="AW668" s="14" t="s">
        <v>34</v>
      </c>
      <c r="AX668" s="14" t="s">
        <v>81</v>
      </c>
      <c r="AY668" s="165" t="s">
        <v>177</v>
      </c>
    </row>
    <row r="669" spans="2:65" s="1" customFormat="1" ht="24.15" customHeight="1">
      <c r="B669" s="33"/>
      <c r="C669" s="133" t="s">
        <v>1125</v>
      </c>
      <c r="D669" s="133" t="s">
        <v>179</v>
      </c>
      <c r="E669" s="134" t="s">
        <v>1126</v>
      </c>
      <c r="F669" s="135" t="s">
        <v>1127</v>
      </c>
      <c r="G669" s="136" t="s">
        <v>228</v>
      </c>
      <c r="H669" s="137">
        <v>0.68300000000000005</v>
      </c>
      <c r="I669" s="138"/>
      <c r="J669" s="139">
        <f>ROUND(I669*H669,2)</f>
        <v>0</v>
      </c>
      <c r="K669" s="135" t="s">
        <v>182</v>
      </c>
      <c r="L669" s="33"/>
      <c r="M669" s="140" t="s">
        <v>19</v>
      </c>
      <c r="N669" s="141" t="s">
        <v>45</v>
      </c>
      <c r="P669" s="142">
        <f>O669*H669</f>
        <v>0</v>
      </c>
      <c r="Q669" s="142">
        <v>0</v>
      </c>
      <c r="R669" s="142">
        <f>Q669*H669</f>
        <v>0</v>
      </c>
      <c r="S669" s="142">
        <v>0</v>
      </c>
      <c r="T669" s="143">
        <f>S669*H669</f>
        <v>0</v>
      </c>
      <c r="AR669" s="144" t="s">
        <v>276</v>
      </c>
      <c r="AT669" s="144" t="s">
        <v>179</v>
      </c>
      <c r="AU669" s="144" t="s">
        <v>83</v>
      </c>
      <c r="AY669" s="18" t="s">
        <v>177</v>
      </c>
      <c r="BE669" s="145">
        <f>IF(N669="základní",J669,0)</f>
        <v>0</v>
      </c>
      <c r="BF669" s="145">
        <f>IF(N669="snížená",J669,0)</f>
        <v>0</v>
      </c>
      <c r="BG669" s="145">
        <f>IF(N669="zákl. přenesená",J669,0)</f>
        <v>0</v>
      </c>
      <c r="BH669" s="145">
        <f>IF(N669="sníž. přenesená",J669,0)</f>
        <v>0</v>
      </c>
      <c r="BI669" s="145">
        <f>IF(N669="nulová",J669,0)</f>
        <v>0</v>
      </c>
      <c r="BJ669" s="18" t="s">
        <v>81</v>
      </c>
      <c r="BK669" s="145">
        <f>ROUND(I669*H669,2)</f>
        <v>0</v>
      </c>
      <c r="BL669" s="18" t="s">
        <v>276</v>
      </c>
      <c r="BM669" s="144" t="s">
        <v>1128</v>
      </c>
    </row>
    <row r="670" spans="2:65" s="1" customFormat="1" ht="10.199999999999999">
      <c r="B670" s="33"/>
      <c r="D670" s="146" t="s">
        <v>185</v>
      </c>
      <c r="F670" s="147" t="s">
        <v>1129</v>
      </c>
      <c r="I670" s="148"/>
      <c r="L670" s="33"/>
      <c r="M670" s="149"/>
      <c r="T670" s="54"/>
      <c r="AT670" s="18" t="s">
        <v>185</v>
      </c>
      <c r="AU670" s="18" t="s">
        <v>83</v>
      </c>
    </row>
    <row r="671" spans="2:65" s="11" customFormat="1" ht="22.8" customHeight="1">
      <c r="B671" s="121"/>
      <c r="D671" s="122" t="s">
        <v>73</v>
      </c>
      <c r="E671" s="131" t="s">
        <v>1130</v>
      </c>
      <c r="F671" s="131" t="s">
        <v>1131</v>
      </c>
      <c r="I671" s="124"/>
      <c r="J671" s="132">
        <f>BK671</f>
        <v>0</v>
      </c>
      <c r="L671" s="121"/>
      <c r="M671" s="126"/>
      <c r="P671" s="127">
        <f>SUM(P672:P704)</f>
        <v>0</v>
      </c>
      <c r="R671" s="127">
        <f>SUM(R672:R704)</f>
        <v>0.39602915</v>
      </c>
      <c r="T671" s="128">
        <f>SUM(T672:T704)</f>
        <v>0</v>
      </c>
      <c r="AR671" s="122" t="s">
        <v>83</v>
      </c>
      <c r="AT671" s="129" t="s">
        <v>73</v>
      </c>
      <c r="AU671" s="129" t="s">
        <v>81</v>
      </c>
      <c r="AY671" s="122" t="s">
        <v>177</v>
      </c>
      <c r="BK671" s="130">
        <f>SUM(BK672:BK704)</f>
        <v>0</v>
      </c>
    </row>
    <row r="672" spans="2:65" s="1" customFormat="1" ht="16.5" customHeight="1">
      <c r="B672" s="33"/>
      <c r="C672" s="133" t="s">
        <v>1132</v>
      </c>
      <c r="D672" s="133" t="s">
        <v>179</v>
      </c>
      <c r="E672" s="134" t="s">
        <v>1133</v>
      </c>
      <c r="F672" s="135" t="s">
        <v>1134</v>
      </c>
      <c r="G672" s="136" t="s">
        <v>119</v>
      </c>
      <c r="H672" s="137">
        <v>29.1</v>
      </c>
      <c r="I672" s="138"/>
      <c r="J672" s="139">
        <f>ROUND(I672*H672,2)</f>
        <v>0</v>
      </c>
      <c r="K672" s="135" t="s">
        <v>182</v>
      </c>
      <c r="L672" s="33"/>
      <c r="M672" s="140" t="s">
        <v>19</v>
      </c>
      <c r="N672" s="141" t="s">
        <v>45</v>
      </c>
      <c r="P672" s="142">
        <f>O672*H672</f>
        <v>0</v>
      </c>
      <c r="Q672" s="142">
        <v>5.0000000000000001E-4</v>
      </c>
      <c r="R672" s="142">
        <f>Q672*H672</f>
        <v>1.455E-2</v>
      </c>
      <c r="S672" s="142">
        <v>0</v>
      </c>
      <c r="T672" s="143">
        <f>S672*H672</f>
        <v>0</v>
      </c>
      <c r="AR672" s="144" t="s">
        <v>276</v>
      </c>
      <c r="AT672" s="144" t="s">
        <v>179</v>
      </c>
      <c r="AU672" s="144" t="s">
        <v>83</v>
      </c>
      <c r="AY672" s="18" t="s">
        <v>177</v>
      </c>
      <c r="BE672" s="145">
        <f>IF(N672="základní",J672,0)</f>
        <v>0</v>
      </c>
      <c r="BF672" s="145">
        <f>IF(N672="snížená",J672,0)</f>
        <v>0</v>
      </c>
      <c r="BG672" s="145">
        <f>IF(N672="zákl. přenesená",J672,0)</f>
        <v>0</v>
      </c>
      <c r="BH672" s="145">
        <f>IF(N672="sníž. přenesená",J672,0)</f>
        <v>0</v>
      </c>
      <c r="BI672" s="145">
        <f>IF(N672="nulová",J672,0)</f>
        <v>0</v>
      </c>
      <c r="BJ672" s="18" t="s">
        <v>81</v>
      </c>
      <c r="BK672" s="145">
        <f>ROUND(I672*H672,2)</f>
        <v>0</v>
      </c>
      <c r="BL672" s="18" t="s">
        <v>276</v>
      </c>
      <c r="BM672" s="144" t="s">
        <v>1135</v>
      </c>
    </row>
    <row r="673" spans="2:65" s="1" customFormat="1" ht="10.199999999999999">
      <c r="B673" s="33"/>
      <c r="D673" s="146" t="s">
        <v>185</v>
      </c>
      <c r="F673" s="147" t="s">
        <v>1136</v>
      </c>
      <c r="I673" s="148"/>
      <c r="L673" s="33"/>
      <c r="M673" s="149"/>
      <c r="T673" s="54"/>
      <c r="AT673" s="18" t="s">
        <v>185</v>
      </c>
      <c r="AU673" s="18" t="s">
        <v>83</v>
      </c>
    </row>
    <row r="674" spans="2:65" s="13" customFormat="1" ht="10.199999999999999">
      <c r="B674" s="157"/>
      <c r="D674" s="151" t="s">
        <v>187</v>
      </c>
      <c r="E674" s="158" t="s">
        <v>19</v>
      </c>
      <c r="F674" s="159" t="s">
        <v>1137</v>
      </c>
      <c r="H674" s="160">
        <v>29.1</v>
      </c>
      <c r="I674" s="161"/>
      <c r="L674" s="157"/>
      <c r="M674" s="162"/>
      <c r="T674" s="163"/>
      <c r="AT674" s="158" t="s">
        <v>187</v>
      </c>
      <c r="AU674" s="158" t="s">
        <v>83</v>
      </c>
      <c r="AV674" s="13" t="s">
        <v>83</v>
      </c>
      <c r="AW674" s="13" t="s">
        <v>34</v>
      </c>
      <c r="AX674" s="13" t="s">
        <v>81</v>
      </c>
      <c r="AY674" s="158" t="s">
        <v>177</v>
      </c>
    </row>
    <row r="675" spans="2:65" s="1" customFormat="1" ht="24.15" customHeight="1">
      <c r="B675" s="33"/>
      <c r="C675" s="178" t="s">
        <v>1138</v>
      </c>
      <c r="D675" s="178" t="s">
        <v>327</v>
      </c>
      <c r="E675" s="179" t="s">
        <v>1139</v>
      </c>
      <c r="F675" s="180" t="s">
        <v>1140</v>
      </c>
      <c r="G675" s="181" t="s">
        <v>119</v>
      </c>
      <c r="H675" s="182">
        <v>32.01</v>
      </c>
      <c r="I675" s="183"/>
      <c r="J675" s="184">
        <f>ROUND(I675*H675,2)</f>
        <v>0</v>
      </c>
      <c r="K675" s="180" t="s">
        <v>182</v>
      </c>
      <c r="L675" s="185"/>
      <c r="M675" s="186" t="s">
        <v>19</v>
      </c>
      <c r="N675" s="187" t="s">
        <v>45</v>
      </c>
      <c r="P675" s="142">
        <f>O675*H675</f>
        <v>0</v>
      </c>
      <c r="Q675" s="142">
        <v>1.6999999999999999E-3</v>
      </c>
      <c r="R675" s="142">
        <f>Q675*H675</f>
        <v>5.4416999999999993E-2</v>
      </c>
      <c r="S675" s="142">
        <v>0</v>
      </c>
      <c r="T675" s="143">
        <f>S675*H675</f>
        <v>0</v>
      </c>
      <c r="AR675" s="144" t="s">
        <v>406</v>
      </c>
      <c r="AT675" s="144" t="s">
        <v>327</v>
      </c>
      <c r="AU675" s="144" t="s">
        <v>83</v>
      </c>
      <c r="AY675" s="18" t="s">
        <v>177</v>
      </c>
      <c r="BE675" s="145">
        <f>IF(N675="základní",J675,0)</f>
        <v>0</v>
      </c>
      <c r="BF675" s="145">
        <f>IF(N675="snížená",J675,0)</f>
        <v>0</v>
      </c>
      <c r="BG675" s="145">
        <f>IF(N675="zákl. přenesená",J675,0)</f>
        <v>0</v>
      </c>
      <c r="BH675" s="145">
        <f>IF(N675="sníž. přenesená",J675,0)</f>
        <v>0</v>
      </c>
      <c r="BI675" s="145">
        <f>IF(N675="nulová",J675,0)</f>
        <v>0</v>
      </c>
      <c r="BJ675" s="18" t="s">
        <v>81</v>
      </c>
      <c r="BK675" s="145">
        <f>ROUND(I675*H675,2)</f>
        <v>0</v>
      </c>
      <c r="BL675" s="18" t="s">
        <v>276</v>
      </c>
      <c r="BM675" s="144" t="s">
        <v>1141</v>
      </c>
    </row>
    <row r="676" spans="2:65" s="13" customFormat="1" ht="10.199999999999999">
      <c r="B676" s="157"/>
      <c r="D676" s="151" t="s">
        <v>187</v>
      </c>
      <c r="E676" s="158" t="s">
        <v>19</v>
      </c>
      <c r="F676" s="159" t="s">
        <v>1142</v>
      </c>
      <c r="H676" s="160">
        <v>29.1</v>
      </c>
      <c r="I676" s="161"/>
      <c r="L676" s="157"/>
      <c r="M676" s="162"/>
      <c r="T676" s="163"/>
      <c r="AT676" s="158" t="s">
        <v>187</v>
      </c>
      <c r="AU676" s="158" t="s">
        <v>83</v>
      </c>
      <c r="AV676" s="13" t="s">
        <v>83</v>
      </c>
      <c r="AW676" s="13" t="s">
        <v>34</v>
      </c>
      <c r="AX676" s="13" t="s">
        <v>81</v>
      </c>
      <c r="AY676" s="158" t="s">
        <v>177</v>
      </c>
    </row>
    <row r="677" spans="2:65" s="13" customFormat="1" ht="10.199999999999999">
      <c r="B677" s="157"/>
      <c r="D677" s="151" t="s">
        <v>187</v>
      </c>
      <c r="F677" s="159" t="s">
        <v>1143</v>
      </c>
      <c r="H677" s="160">
        <v>32.01</v>
      </c>
      <c r="I677" s="161"/>
      <c r="L677" s="157"/>
      <c r="M677" s="162"/>
      <c r="T677" s="163"/>
      <c r="AT677" s="158" t="s">
        <v>187</v>
      </c>
      <c r="AU677" s="158" t="s">
        <v>83</v>
      </c>
      <c r="AV677" s="13" t="s">
        <v>83</v>
      </c>
      <c r="AW677" s="13" t="s">
        <v>4</v>
      </c>
      <c r="AX677" s="13" t="s">
        <v>81</v>
      </c>
      <c r="AY677" s="158" t="s">
        <v>177</v>
      </c>
    </row>
    <row r="678" spans="2:65" s="1" customFormat="1" ht="16.5" customHeight="1">
      <c r="B678" s="33"/>
      <c r="C678" s="133" t="s">
        <v>1144</v>
      </c>
      <c r="D678" s="133" t="s">
        <v>179</v>
      </c>
      <c r="E678" s="134" t="s">
        <v>1145</v>
      </c>
      <c r="F678" s="135" t="s">
        <v>1146</v>
      </c>
      <c r="G678" s="136" t="s">
        <v>119</v>
      </c>
      <c r="H678" s="137">
        <v>101.98</v>
      </c>
      <c r="I678" s="138"/>
      <c r="J678" s="139">
        <f>ROUND(I678*H678,2)</f>
        <v>0</v>
      </c>
      <c r="K678" s="135" t="s">
        <v>182</v>
      </c>
      <c r="L678" s="33"/>
      <c r="M678" s="140" t="s">
        <v>19</v>
      </c>
      <c r="N678" s="141" t="s">
        <v>45</v>
      </c>
      <c r="P678" s="142">
        <f>O678*H678</f>
        <v>0</v>
      </c>
      <c r="Q678" s="142">
        <v>2.9999999999999997E-4</v>
      </c>
      <c r="R678" s="142">
        <f>Q678*H678</f>
        <v>3.0594E-2</v>
      </c>
      <c r="S678" s="142">
        <v>0</v>
      </c>
      <c r="T678" s="143">
        <f>S678*H678</f>
        <v>0</v>
      </c>
      <c r="AR678" s="144" t="s">
        <v>276</v>
      </c>
      <c r="AT678" s="144" t="s">
        <v>179</v>
      </c>
      <c r="AU678" s="144" t="s">
        <v>83</v>
      </c>
      <c r="AY678" s="18" t="s">
        <v>177</v>
      </c>
      <c r="BE678" s="145">
        <f>IF(N678="základní",J678,0)</f>
        <v>0</v>
      </c>
      <c r="BF678" s="145">
        <f>IF(N678="snížená",J678,0)</f>
        <v>0</v>
      </c>
      <c r="BG678" s="145">
        <f>IF(N678="zákl. přenesená",J678,0)</f>
        <v>0</v>
      </c>
      <c r="BH678" s="145">
        <f>IF(N678="sníž. přenesená",J678,0)</f>
        <v>0</v>
      </c>
      <c r="BI678" s="145">
        <f>IF(N678="nulová",J678,0)</f>
        <v>0</v>
      </c>
      <c r="BJ678" s="18" t="s">
        <v>81</v>
      </c>
      <c r="BK678" s="145">
        <f>ROUND(I678*H678,2)</f>
        <v>0</v>
      </c>
      <c r="BL678" s="18" t="s">
        <v>276</v>
      </c>
      <c r="BM678" s="144" t="s">
        <v>1147</v>
      </c>
    </row>
    <row r="679" spans="2:65" s="1" customFormat="1" ht="10.199999999999999">
      <c r="B679" s="33"/>
      <c r="D679" s="146" t="s">
        <v>185</v>
      </c>
      <c r="F679" s="147" t="s">
        <v>1148</v>
      </c>
      <c r="I679" s="148"/>
      <c r="L679" s="33"/>
      <c r="M679" s="149"/>
      <c r="T679" s="54"/>
      <c r="AT679" s="18" t="s">
        <v>185</v>
      </c>
      <c r="AU679" s="18" t="s">
        <v>83</v>
      </c>
    </row>
    <row r="680" spans="2:65" s="13" customFormat="1" ht="10.199999999999999">
      <c r="B680" s="157"/>
      <c r="D680" s="151" t="s">
        <v>187</v>
      </c>
      <c r="E680" s="158" t="s">
        <v>19</v>
      </c>
      <c r="F680" s="159" t="s">
        <v>1149</v>
      </c>
      <c r="H680" s="160">
        <v>18.93</v>
      </c>
      <c r="I680" s="161"/>
      <c r="L680" s="157"/>
      <c r="M680" s="162"/>
      <c r="T680" s="163"/>
      <c r="AT680" s="158" t="s">
        <v>187</v>
      </c>
      <c r="AU680" s="158" t="s">
        <v>83</v>
      </c>
      <c r="AV680" s="13" t="s">
        <v>83</v>
      </c>
      <c r="AW680" s="13" t="s">
        <v>34</v>
      </c>
      <c r="AX680" s="13" t="s">
        <v>74</v>
      </c>
      <c r="AY680" s="158" t="s">
        <v>177</v>
      </c>
    </row>
    <row r="681" spans="2:65" s="13" customFormat="1" ht="10.199999999999999">
      <c r="B681" s="157"/>
      <c r="D681" s="151" t="s">
        <v>187</v>
      </c>
      <c r="E681" s="158" t="s">
        <v>19</v>
      </c>
      <c r="F681" s="159" t="s">
        <v>1150</v>
      </c>
      <c r="H681" s="160">
        <v>36.700000000000003</v>
      </c>
      <c r="I681" s="161"/>
      <c r="L681" s="157"/>
      <c r="M681" s="162"/>
      <c r="T681" s="163"/>
      <c r="AT681" s="158" t="s">
        <v>187</v>
      </c>
      <c r="AU681" s="158" t="s">
        <v>83</v>
      </c>
      <c r="AV681" s="13" t="s">
        <v>83</v>
      </c>
      <c r="AW681" s="13" t="s">
        <v>34</v>
      </c>
      <c r="AX681" s="13" t="s">
        <v>74</v>
      </c>
      <c r="AY681" s="158" t="s">
        <v>177</v>
      </c>
    </row>
    <row r="682" spans="2:65" s="13" customFormat="1" ht="10.199999999999999">
      <c r="B682" s="157"/>
      <c r="D682" s="151" t="s">
        <v>187</v>
      </c>
      <c r="E682" s="158" t="s">
        <v>19</v>
      </c>
      <c r="F682" s="159" t="s">
        <v>1151</v>
      </c>
      <c r="H682" s="160">
        <v>34.200000000000003</v>
      </c>
      <c r="I682" s="161"/>
      <c r="L682" s="157"/>
      <c r="M682" s="162"/>
      <c r="T682" s="163"/>
      <c r="AT682" s="158" t="s">
        <v>187</v>
      </c>
      <c r="AU682" s="158" t="s">
        <v>83</v>
      </c>
      <c r="AV682" s="13" t="s">
        <v>83</v>
      </c>
      <c r="AW682" s="13" t="s">
        <v>34</v>
      </c>
      <c r="AX682" s="13" t="s">
        <v>74</v>
      </c>
      <c r="AY682" s="158" t="s">
        <v>177</v>
      </c>
    </row>
    <row r="683" spans="2:65" s="13" customFormat="1" ht="10.199999999999999">
      <c r="B683" s="157"/>
      <c r="D683" s="151" t="s">
        <v>187</v>
      </c>
      <c r="E683" s="158" t="s">
        <v>19</v>
      </c>
      <c r="F683" s="159" t="s">
        <v>1152</v>
      </c>
      <c r="H683" s="160">
        <v>12.15</v>
      </c>
      <c r="I683" s="161"/>
      <c r="L683" s="157"/>
      <c r="M683" s="162"/>
      <c r="T683" s="163"/>
      <c r="AT683" s="158" t="s">
        <v>187</v>
      </c>
      <c r="AU683" s="158" t="s">
        <v>83</v>
      </c>
      <c r="AV683" s="13" t="s">
        <v>83</v>
      </c>
      <c r="AW683" s="13" t="s">
        <v>34</v>
      </c>
      <c r="AX683" s="13" t="s">
        <v>74</v>
      </c>
      <c r="AY683" s="158" t="s">
        <v>177</v>
      </c>
    </row>
    <row r="684" spans="2:65" s="14" customFormat="1" ht="10.199999999999999">
      <c r="B684" s="164"/>
      <c r="D684" s="151" t="s">
        <v>187</v>
      </c>
      <c r="E684" s="165" t="s">
        <v>19</v>
      </c>
      <c r="F684" s="166" t="s">
        <v>224</v>
      </c>
      <c r="H684" s="167">
        <v>101.98</v>
      </c>
      <c r="I684" s="168"/>
      <c r="L684" s="164"/>
      <c r="M684" s="169"/>
      <c r="T684" s="170"/>
      <c r="AT684" s="165" t="s">
        <v>187</v>
      </c>
      <c r="AU684" s="165" t="s">
        <v>83</v>
      </c>
      <c r="AV684" s="14" t="s">
        <v>183</v>
      </c>
      <c r="AW684" s="14" t="s">
        <v>34</v>
      </c>
      <c r="AX684" s="14" t="s">
        <v>81</v>
      </c>
      <c r="AY684" s="165" t="s">
        <v>177</v>
      </c>
    </row>
    <row r="685" spans="2:65" s="1" customFormat="1" ht="33" customHeight="1">
      <c r="B685" s="33"/>
      <c r="C685" s="178" t="s">
        <v>1153</v>
      </c>
      <c r="D685" s="178" t="s">
        <v>327</v>
      </c>
      <c r="E685" s="179" t="s">
        <v>1154</v>
      </c>
      <c r="F685" s="180" t="s">
        <v>1155</v>
      </c>
      <c r="G685" s="181" t="s">
        <v>119</v>
      </c>
      <c r="H685" s="182">
        <v>101.98</v>
      </c>
      <c r="I685" s="183"/>
      <c r="J685" s="184">
        <f>ROUND(I685*H685,2)</f>
        <v>0</v>
      </c>
      <c r="K685" s="180" t="s">
        <v>182</v>
      </c>
      <c r="L685" s="185"/>
      <c r="M685" s="186" t="s">
        <v>19</v>
      </c>
      <c r="N685" s="187" t="s">
        <v>45</v>
      </c>
      <c r="P685" s="142">
        <f>O685*H685</f>
        <v>0</v>
      </c>
      <c r="Q685" s="142">
        <v>2.5999999999999999E-3</v>
      </c>
      <c r="R685" s="142">
        <f>Q685*H685</f>
        <v>0.26514799999999999</v>
      </c>
      <c r="S685" s="142">
        <v>0</v>
      </c>
      <c r="T685" s="143">
        <f>S685*H685</f>
        <v>0</v>
      </c>
      <c r="AR685" s="144" t="s">
        <v>406</v>
      </c>
      <c r="AT685" s="144" t="s">
        <v>327</v>
      </c>
      <c r="AU685" s="144" t="s">
        <v>83</v>
      </c>
      <c r="AY685" s="18" t="s">
        <v>177</v>
      </c>
      <c r="BE685" s="145">
        <f>IF(N685="základní",J685,0)</f>
        <v>0</v>
      </c>
      <c r="BF685" s="145">
        <f>IF(N685="snížená",J685,0)</f>
        <v>0</v>
      </c>
      <c r="BG685" s="145">
        <f>IF(N685="zákl. přenesená",J685,0)</f>
        <v>0</v>
      </c>
      <c r="BH685" s="145">
        <f>IF(N685="sníž. přenesená",J685,0)</f>
        <v>0</v>
      </c>
      <c r="BI685" s="145">
        <f>IF(N685="nulová",J685,0)</f>
        <v>0</v>
      </c>
      <c r="BJ685" s="18" t="s">
        <v>81</v>
      </c>
      <c r="BK685" s="145">
        <f>ROUND(I685*H685,2)</f>
        <v>0</v>
      </c>
      <c r="BL685" s="18" t="s">
        <v>276</v>
      </c>
      <c r="BM685" s="144" t="s">
        <v>1156</v>
      </c>
    </row>
    <row r="686" spans="2:65" s="13" customFormat="1" ht="10.199999999999999">
      <c r="B686" s="157"/>
      <c r="D686" s="151" t="s">
        <v>187</v>
      </c>
      <c r="E686" s="158" t="s">
        <v>19</v>
      </c>
      <c r="F686" s="159" t="s">
        <v>1157</v>
      </c>
      <c r="H686" s="160">
        <v>101.98</v>
      </c>
      <c r="I686" s="161"/>
      <c r="L686" s="157"/>
      <c r="M686" s="162"/>
      <c r="T686" s="163"/>
      <c r="AT686" s="158" t="s">
        <v>187</v>
      </c>
      <c r="AU686" s="158" t="s">
        <v>83</v>
      </c>
      <c r="AV686" s="13" t="s">
        <v>83</v>
      </c>
      <c r="AW686" s="13" t="s">
        <v>34</v>
      </c>
      <c r="AX686" s="13" t="s">
        <v>81</v>
      </c>
      <c r="AY686" s="158" t="s">
        <v>177</v>
      </c>
    </row>
    <row r="687" spans="2:65" s="1" customFormat="1" ht="16.5" customHeight="1">
      <c r="B687" s="33"/>
      <c r="C687" s="133" t="s">
        <v>1158</v>
      </c>
      <c r="D687" s="133" t="s">
        <v>179</v>
      </c>
      <c r="E687" s="134" t="s">
        <v>1159</v>
      </c>
      <c r="F687" s="135" t="s">
        <v>1160</v>
      </c>
      <c r="G687" s="136" t="s">
        <v>347</v>
      </c>
      <c r="H687" s="137">
        <v>81.849999999999994</v>
      </c>
      <c r="I687" s="138"/>
      <c r="J687" s="139">
        <f>ROUND(I687*H687,2)</f>
        <v>0</v>
      </c>
      <c r="K687" s="135" t="s">
        <v>182</v>
      </c>
      <c r="L687" s="33"/>
      <c r="M687" s="140" t="s">
        <v>19</v>
      </c>
      <c r="N687" s="141" t="s">
        <v>45</v>
      </c>
      <c r="P687" s="142">
        <f>O687*H687</f>
        <v>0</v>
      </c>
      <c r="Q687" s="142">
        <v>1.0000000000000001E-5</v>
      </c>
      <c r="R687" s="142">
        <f>Q687*H687</f>
        <v>8.185E-4</v>
      </c>
      <c r="S687" s="142">
        <v>0</v>
      </c>
      <c r="T687" s="143">
        <f>S687*H687</f>
        <v>0</v>
      </c>
      <c r="AR687" s="144" t="s">
        <v>276</v>
      </c>
      <c r="AT687" s="144" t="s">
        <v>179</v>
      </c>
      <c r="AU687" s="144" t="s">
        <v>83</v>
      </c>
      <c r="AY687" s="18" t="s">
        <v>177</v>
      </c>
      <c r="BE687" s="145">
        <f>IF(N687="základní",J687,0)</f>
        <v>0</v>
      </c>
      <c r="BF687" s="145">
        <f>IF(N687="snížená",J687,0)</f>
        <v>0</v>
      </c>
      <c r="BG687" s="145">
        <f>IF(N687="zákl. přenesená",J687,0)</f>
        <v>0</v>
      </c>
      <c r="BH687" s="145">
        <f>IF(N687="sníž. přenesená",J687,0)</f>
        <v>0</v>
      </c>
      <c r="BI687" s="145">
        <f>IF(N687="nulová",J687,0)</f>
        <v>0</v>
      </c>
      <c r="BJ687" s="18" t="s">
        <v>81</v>
      </c>
      <c r="BK687" s="145">
        <f>ROUND(I687*H687,2)</f>
        <v>0</v>
      </c>
      <c r="BL687" s="18" t="s">
        <v>276</v>
      </c>
      <c r="BM687" s="144" t="s">
        <v>1161</v>
      </c>
    </row>
    <row r="688" spans="2:65" s="1" customFormat="1" ht="10.199999999999999">
      <c r="B688" s="33"/>
      <c r="D688" s="146" t="s">
        <v>185</v>
      </c>
      <c r="F688" s="147" t="s">
        <v>1162</v>
      </c>
      <c r="I688" s="148"/>
      <c r="L688" s="33"/>
      <c r="M688" s="149"/>
      <c r="T688" s="54"/>
      <c r="AT688" s="18" t="s">
        <v>185</v>
      </c>
      <c r="AU688" s="18" t="s">
        <v>83</v>
      </c>
    </row>
    <row r="689" spans="2:65" s="13" customFormat="1" ht="10.199999999999999">
      <c r="B689" s="157"/>
      <c r="D689" s="151" t="s">
        <v>187</v>
      </c>
      <c r="E689" s="158" t="s">
        <v>19</v>
      </c>
      <c r="F689" s="159" t="s">
        <v>1163</v>
      </c>
      <c r="H689" s="160">
        <v>15.35</v>
      </c>
      <c r="I689" s="161"/>
      <c r="L689" s="157"/>
      <c r="M689" s="162"/>
      <c r="T689" s="163"/>
      <c r="AT689" s="158" t="s">
        <v>187</v>
      </c>
      <c r="AU689" s="158" t="s">
        <v>83</v>
      </c>
      <c r="AV689" s="13" t="s">
        <v>83</v>
      </c>
      <c r="AW689" s="13" t="s">
        <v>34</v>
      </c>
      <c r="AX689" s="13" t="s">
        <v>74</v>
      </c>
      <c r="AY689" s="158" t="s">
        <v>177</v>
      </c>
    </row>
    <row r="690" spans="2:65" s="13" customFormat="1" ht="10.199999999999999">
      <c r="B690" s="157"/>
      <c r="D690" s="151" t="s">
        <v>187</v>
      </c>
      <c r="E690" s="158" t="s">
        <v>19</v>
      </c>
      <c r="F690" s="159" t="s">
        <v>1164</v>
      </c>
      <c r="H690" s="160">
        <v>28.86</v>
      </c>
      <c r="I690" s="161"/>
      <c r="L690" s="157"/>
      <c r="M690" s="162"/>
      <c r="T690" s="163"/>
      <c r="AT690" s="158" t="s">
        <v>187</v>
      </c>
      <c r="AU690" s="158" t="s">
        <v>83</v>
      </c>
      <c r="AV690" s="13" t="s">
        <v>83</v>
      </c>
      <c r="AW690" s="13" t="s">
        <v>34</v>
      </c>
      <c r="AX690" s="13" t="s">
        <v>74</v>
      </c>
      <c r="AY690" s="158" t="s">
        <v>177</v>
      </c>
    </row>
    <row r="691" spans="2:65" s="13" customFormat="1" ht="10.199999999999999">
      <c r="B691" s="157"/>
      <c r="D691" s="151" t="s">
        <v>187</v>
      </c>
      <c r="E691" s="158" t="s">
        <v>19</v>
      </c>
      <c r="F691" s="159" t="s">
        <v>1165</v>
      </c>
      <c r="H691" s="160">
        <v>23.66</v>
      </c>
      <c r="I691" s="161"/>
      <c r="L691" s="157"/>
      <c r="M691" s="162"/>
      <c r="T691" s="163"/>
      <c r="AT691" s="158" t="s">
        <v>187</v>
      </c>
      <c r="AU691" s="158" t="s">
        <v>83</v>
      </c>
      <c r="AV691" s="13" t="s">
        <v>83</v>
      </c>
      <c r="AW691" s="13" t="s">
        <v>34</v>
      </c>
      <c r="AX691" s="13" t="s">
        <v>74</v>
      </c>
      <c r="AY691" s="158" t="s">
        <v>177</v>
      </c>
    </row>
    <row r="692" spans="2:65" s="13" customFormat="1" ht="10.199999999999999">
      <c r="B692" s="157"/>
      <c r="D692" s="151" t="s">
        <v>187</v>
      </c>
      <c r="E692" s="158" t="s">
        <v>19</v>
      </c>
      <c r="F692" s="159" t="s">
        <v>1166</v>
      </c>
      <c r="H692" s="160">
        <v>13.98</v>
      </c>
      <c r="I692" s="161"/>
      <c r="L692" s="157"/>
      <c r="M692" s="162"/>
      <c r="T692" s="163"/>
      <c r="AT692" s="158" t="s">
        <v>187</v>
      </c>
      <c r="AU692" s="158" t="s">
        <v>83</v>
      </c>
      <c r="AV692" s="13" t="s">
        <v>83</v>
      </c>
      <c r="AW692" s="13" t="s">
        <v>34</v>
      </c>
      <c r="AX692" s="13" t="s">
        <v>74</v>
      </c>
      <c r="AY692" s="158" t="s">
        <v>177</v>
      </c>
    </row>
    <row r="693" spans="2:65" s="14" customFormat="1" ht="10.199999999999999">
      <c r="B693" s="164"/>
      <c r="D693" s="151" t="s">
        <v>187</v>
      </c>
      <c r="E693" s="165" t="s">
        <v>19</v>
      </c>
      <c r="F693" s="166" t="s">
        <v>224</v>
      </c>
      <c r="H693" s="167">
        <v>81.849999999999994</v>
      </c>
      <c r="I693" s="168"/>
      <c r="L693" s="164"/>
      <c r="M693" s="169"/>
      <c r="T693" s="170"/>
      <c r="AT693" s="165" t="s">
        <v>187</v>
      </c>
      <c r="AU693" s="165" t="s">
        <v>83</v>
      </c>
      <c r="AV693" s="14" t="s">
        <v>183</v>
      </c>
      <c r="AW693" s="14" t="s">
        <v>34</v>
      </c>
      <c r="AX693" s="14" t="s">
        <v>81</v>
      </c>
      <c r="AY693" s="165" t="s">
        <v>177</v>
      </c>
    </row>
    <row r="694" spans="2:65" s="1" customFormat="1" ht="16.5" customHeight="1">
      <c r="B694" s="33"/>
      <c r="C694" s="178" t="s">
        <v>1167</v>
      </c>
      <c r="D694" s="178" t="s">
        <v>327</v>
      </c>
      <c r="E694" s="179" t="s">
        <v>1168</v>
      </c>
      <c r="F694" s="180" t="s">
        <v>1169</v>
      </c>
      <c r="G694" s="181" t="s">
        <v>347</v>
      </c>
      <c r="H694" s="182">
        <v>83.486999999999995</v>
      </c>
      <c r="I694" s="183"/>
      <c r="J694" s="184">
        <f>ROUND(I694*H694,2)</f>
        <v>0</v>
      </c>
      <c r="K694" s="180" t="s">
        <v>182</v>
      </c>
      <c r="L694" s="185"/>
      <c r="M694" s="186" t="s">
        <v>19</v>
      </c>
      <c r="N694" s="187" t="s">
        <v>45</v>
      </c>
      <c r="P694" s="142">
        <f>O694*H694</f>
        <v>0</v>
      </c>
      <c r="Q694" s="142">
        <v>3.5E-4</v>
      </c>
      <c r="R694" s="142">
        <f>Q694*H694</f>
        <v>2.9220449999999999E-2</v>
      </c>
      <c r="S694" s="142">
        <v>0</v>
      </c>
      <c r="T694" s="143">
        <f>S694*H694</f>
        <v>0</v>
      </c>
      <c r="AR694" s="144" t="s">
        <v>406</v>
      </c>
      <c r="AT694" s="144" t="s">
        <v>327</v>
      </c>
      <c r="AU694" s="144" t="s">
        <v>83</v>
      </c>
      <c r="AY694" s="18" t="s">
        <v>177</v>
      </c>
      <c r="BE694" s="145">
        <f>IF(N694="základní",J694,0)</f>
        <v>0</v>
      </c>
      <c r="BF694" s="145">
        <f>IF(N694="snížená",J694,0)</f>
        <v>0</v>
      </c>
      <c r="BG694" s="145">
        <f>IF(N694="zákl. přenesená",J694,0)</f>
        <v>0</v>
      </c>
      <c r="BH694" s="145">
        <f>IF(N694="sníž. přenesená",J694,0)</f>
        <v>0</v>
      </c>
      <c r="BI694" s="145">
        <f>IF(N694="nulová",J694,0)</f>
        <v>0</v>
      </c>
      <c r="BJ694" s="18" t="s">
        <v>81</v>
      </c>
      <c r="BK694" s="145">
        <f>ROUND(I694*H694,2)</f>
        <v>0</v>
      </c>
      <c r="BL694" s="18" t="s">
        <v>276</v>
      </c>
      <c r="BM694" s="144" t="s">
        <v>1170</v>
      </c>
    </row>
    <row r="695" spans="2:65" s="13" customFormat="1" ht="10.199999999999999">
      <c r="B695" s="157"/>
      <c r="D695" s="151" t="s">
        <v>187</v>
      </c>
      <c r="E695" s="158" t="s">
        <v>19</v>
      </c>
      <c r="F695" s="159" t="s">
        <v>1171</v>
      </c>
      <c r="H695" s="160">
        <v>81.849999999999994</v>
      </c>
      <c r="I695" s="161"/>
      <c r="L695" s="157"/>
      <c r="M695" s="162"/>
      <c r="T695" s="163"/>
      <c r="AT695" s="158" t="s">
        <v>187</v>
      </c>
      <c r="AU695" s="158" t="s">
        <v>83</v>
      </c>
      <c r="AV695" s="13" t="s">
        <v>83</v>
      </c>
      <c r="AW695" s="13" t="s">
        <v>34</v>
      </c>
      <c r="AX695" s="13" t="s">
        <v>81</v>
      </c>
      <c r="AY695" s="158" t="s">
        <v>177</v>
      </c>
    </row>
    <row r="696" spans="2:65" s="13" customFormat="1" ht="10.199999999999999">
      <c r="B696" s="157"/>
      <c r="D696" s="151" t="s">
        <v>187</v>
      </c>
      <c r="F696" s="159" t="s">
        <v>1172</v>
      </c>
      <c r="H696" s="160">
        <v>83.486999999999995</v>
      </c>
      <c r="I696" s="161"/>
      <c r="L696" s="157"/>
      <c r="M696" s="162"/>
      <c r="T696" s="163"/>
      <c r="AT696" s="158" t="s">
        <v>187</v>
      </c>
      <c r="AU696" s="158" t="s">
        <v>83</v>
      </c>
      <c r="AV696" s="13" t="s">
        <v>83</v>
      </c>
      <c r="AW696" s="13" t="s">
        <v>4</v>
      </c>
      <c r="AX696" s="13" t="s">
        <v>81</v>
      </c>
      <c r="AY696" s="158" t="s">
        <v>177</v>
      </c>
    </row>
    <row r="697" spans="2:65" s="1" customFormat="1" ht="16.5" customHeight="1">
      <c r="B697" s="33"/>
      <c r="C697" s="133" t="s">
        <v>1173</v>
      </c>
      <c r="D697" s="133" t="s">
        <v>179</v>
      </c>
      <c r="E697" s="134" t="s">
        <v>1174</v>
      </c>
      <c r="F697" s="135" t="s">
        <v>1175</v>
      </c>
      <c r="G697" s="136" t="s">
        <v>347</v>
      </c>
      <c r="H697" s="137">
        <v>6.28</v>
      </c>
      <c r="I697" s="138"/>
      <c r="J697" s="139">
        <f>ROUND(I697*H697,2)</f>
        <v>0</v>
      </c>
      <c r="K697" s="135" t="s">
        <v>182</v>
      </c>
      <c r="L697" s="33"/>
      <c r="M697" s="140" t="s">
        <v>19</v>
      </c>
      <c r="N697" s="141" t="s">
        <v>45</v>
      </c>
      <c r="P697" s="142">
        <f>O697*H697</f>
        <v>0</v>
      </c>
      <c r="Q697" s="142">
        <v>0</v>
      </c>
      <c r="R697" s="142">
        <f>Q697*H697</f>
        <v>0</v>
      </c>
      <c r="S697" s="142">
        <v>0</v>
      </c>
      <c r="T697" s="143">
        <f>S697*H697</f>
        <v>0</v>
      </c>
      <c r="AR697" s="144" t="s">
        <v>276</v>
      </c>
      <c r="AT697" s="144" t="s">
        <v>179</v>
      </c>
      <c r="AU697" s="144" t="s">
        <v>83</v>
      </c>
      <c r="AY697" s="18" t="s">
        <v>177</v>
      </c>
      <c r="BE697" s="145">
        <f>IF(N697="základní",J697,0)</f>
        <v>0</v>
      </c>
      <c r="BF697" s="145">
        <f>IF(N697="snížená",J697,0)</f>
        <v>0</v>
      </c>
      <c r="BG697" s="145">
        <f>IF(N697="zákl. přenesená",J697,0)</f>
        <v>0</v>
      </c>
      <c r="BH697" s="145">
        <f>IF(N697="sníž. přenesená",J697,0)</f>
        <v>0</v>
      </c>
      <c r="BI697" s="145">
        <f>IF(N697="nulová",J697,0)</f>
        <v>0</v>
      </c>
      <c r="BJ697" s="18" t="s">
        <v>81</v>
      </c>
      <c r="BK697" s="145">
        <f>ROUND(I697*H697,2)</f>
        <v>0</v>
      </c>
      <c r="BL697" s="18" t="s">
        <v>276</v>
      </c>
      <c r="BM697" s="144" t="s">
        <v>1176</v>
      </c>
    </row>
    <row r="698" spans="2:65" s="1" customFormat="1" ht="10.199999999999999">
      <c r="B698" s="33"/>
      <c r="D698" s="146" t="s">
        <v>185</v>
      </c>
      <c r="F698" s="147" t="s">
        <v>1177</v>
      </c>
      <c r="I698" s="148"/>
      <c r="L698" s="33"/>
      <c r="M698" s="149"/>
      <c r="T698" s="54"/>
      <c r="AT698" s="18" t="s">
        <v>185</v>
      </c>
      <c r="AU698" s="18" t="s">
        <v>83</v>
      </c>
    </row>
    <row r="699" spans="2:65" s="13" customFormat="1" ht="10.199999999999999">
      <c r="B699" s="157"/>
      <c r="D699" s="151" t="s">
        <v>187</v>
      </c>
      <c r="E699" s="158" t="s">
        <v>19</v>
      </c>
      <c r="F699" s="159" t="s">
        <v>1178</v>
      </c>
      <c r="H699" s="160">
        <v>6.28</v>
      </c>
      <c r="I699" s="161"/>
      <c r="L699" s="157"/>
      <c r="M699" s="162"/>
      <c r="T699" s="163"/>
      <c r="AT699" s="158" t="s">
        <v>187</v>
      </c>
      <c r="AU699" s="158" t="s">
        <v>83</v>
      </c>
      <c r="AV699" s="13" t="s">
        <v>83</v>
      </c>
      <c r="AW699" s="13" t="s">
        <v>34</v>
      </c>
      <c r="AX699" s="13" t="s">
        <v>81</v>
      </c>
      <c r="AY699" s="158" t="s">
        <v>177</v>
      </c>
    </row>
    <row r="700" spans="2:65" s="1" customFormat="1" ht="16.5" customHeight="1">
      <c r="B700" s="33"/>
      <c r="C700" s="178" t="s">
        <v>1179</v>
      </c>
      <c r="D700" s="178" t="s">
        <v>327</v>
      </c>
      <c r="E700" s="179" t="s">
        <v>1180</v>
      </c>
      <c r="F700" s="180" t="s">
        <v>1181</v>
      </c>
      <c r="G700" s="181" t="s">
        <v>347</v>
      </c>
      <c r="H700" s="182">
        <v>6.4059999999999997</v>
      </c>
      <c r="I700" s="183"/>
      <c r="J700" s="184">
        <f>ROUND(I700*H700,2)</f>
        <v>0</v>
      </c>
      <c r="K700" s="180" t="s">
        <v>182</v>
      </c>
      <c r="L700" s="185"/>
      <c r="M700" s="186" t="s">
        <v>19</v>
      </c>
      <c r="N700" s="187" t="s">
        <v>45</v>
      </c>
      <c r="P700" s="142">
        <f>O700*H700</f>
        <v>0</v>
      </c>
      <c r="Q700" s="142">
        <v>2.0000000000000001E-4</v>
      </c>
      <c r="R700" s="142">
        <f>Q700*H700</f>
        <v>1.2811999999999999E-3</v>
      </c>
      <c r="S700" s="142">
        <v>0</v>
      </c>
      <c r="T700" s="143">
        <f>S700*H700</f>
        <v>0</v>
      </c>
      <c r="AR700" s="144" t="s">
        <v>406</v>
      </c>
      <c r="AT700" s="144" t="s">
        <v>327</v>
      </c>
      <c r="AU700" s="144" t="s">
        <v>83</v>
      </c>
      <c r="AY700" s="18" t="s">
        <v>177</v>
      </c>
      <c r="BE700" s="145">
        <f>IF(N700="základní",J700,0)</f>
        <v>0</v>
      </c>
      <c r="BF700" s="145">
        <f>IF(N700="snížená",J700,0)</f>
        <v>0</v>
      </c>
      <c r="BG700" s="145">
        <f>IF(N700="zákl. přenesená",J700,0)</f>
        <v>0</v>
      </c>
      <c r="BH700" s="145">
        <f>IF(N700="sníž. přenesená",J700,0)</f>
        <v>0</v>
      </c>
      <c r="BI700" s="145">
        <f>IF(N700="nulová",J700,0)</f>
        <v>0</v>
      </c>
      <c r="BJ700" s="18" t="s">
        <v>81</v>
      </c>
      <c r="BK700" s="145">
        <f>ROUND(I700*H700,2)</f>
        <v>0</v>
      </c>
      <c r="BL700" s="18" t="s">
        <v>276</v>
      </c>
      <c r="BM700" s="144" t="s">
        <v>1182</v>
      </c>
    </row>
    <row r="701" spans="2:65" s="13" customFormat="1" ht="10.199999999999999">
      <c r="B701" s="157"/>
      <c r="D701" s="151" t="s">
        <v>187</v>
      </c>
      <c r="E701" s="158" t="s">
        <v>19</v>
      </c>
      <c r="F701" s="159" t="s">
        <v>1183</v>
      </c>
      <c r="H701" s="160">
        <v>6.28</v>
      </c>
      <c r="I701" s="161"/>
      <c r="L701" s="157"/>
      <c r="M701" s="162"/>
      <c r="T701" s="163"/>
      <c r="AT701" s="158" t="s">
        <v>187</v>
      </c>
      <c r="AU701" s="158" t="s">
        <v>83</v>
      </c>
      <c r="AV701" s="13" t="s">
        <v>83</v>
      </c>
      <c r="AW701" s="13" t="s">
        <v>34</v>
      </c>
      <c r="AX701" s="13" t="s">
        <v>81</v>
      </c>
      <c r="AY701" s="158" t="s">
        <v>177</v>
      </c>
    </row>
    <row r="702" spans="2:65" s="13" customFormat="1" ht="10.199999999999999">
      <c r="B702" s="157"/>
      <c r="D702" s="151" t="s">
        <v>187</v>
      </c>
      <c r="F702" s="159" t="s">
        <v>1184</v>
      </c>
      <c r="H702" s="160">
        <v>6.4059999999999997</v>
      </c>
      <c r="I702" s="161"/>
      <c r="L702" s="157"/>
      <c r="M702" s="162"/>
      <c r="T702" s="163"/>
      <c r="AT702" s="158" t="s">
        <v>187</v>
      </c>
      <c r="AU702" s="158" t="s">
        <v>83</v>
      </c>
      <c r="AV702" s="13" t="s">
        <v>83</v>
      </c>
      <c r="AW702" s="13" t="s">
        <v>4</v>
      </c>
      <c r="AX702" s="13" t="s">
        <v>81</v>
      </c>
      <c r="AY702" s="158" t="s">
        <v>177</v>
      </c>
    </row>
    <row r="703" spans="2:65" s="1" customFormat="1" ht="24.15" customHeight="1">
      <c r="B703" s="33"/>
      <c r="C703" s="133" t="s">
        <v>1185</v>
      </c>
      <c r="D703" s="133" t="s">
        <v>179</v>
      </c>
      <c r="E703" s="134" t="s">
        <v>1186</v>
      </c>
      <c r="F703" s="135" t="s">
        <v>1187</v>
      </c>
      <c r="G703" s="136" t="s">
        <v>228</v>
      </c>
      <c r="H703" s="137">
        <v>0.39600000000000002</v>
      </c>
      <c r="I703" s="138"/>
      <c r="J703" s="139">
        <f>ROUND(I703*H703,2)</f>
        <v>0</v>
      </c>
      <c r="K703" s="135" t="s">
        <v>182</v>
      </c>
      <c r="L703" s="33"/>
      <c r="M703" s="140" t="s">
        <v>19</v>
      </c>
      <c r="N703" s="141" t="s">
        <v>45</v>
      </c>
      <c r="P703" s="142">
        <f>O703*H703</f>
        <v>0</v>
      </c>
      <c r="Q703" s="142">
        <v>0</v>
      </c>
      <c r="R703" s="142">
        <f>Q703*H703</f>
        <v>0</v>
      </c>
      <c r="S703" s="142">
        <v>0</v>
      </c>
      <c r="T703" s="143">
        <f>S703*H703</f>
        <v>0</v>
      </c>
      <c r="AR703" s="144" t="s">
        <v>276</v>
      </c>
      <c r="AT703" s="144" t="s">
        <v>179</v>
      </c>
      <c r="AU703" s="144" t="s">
        <v>83</v>
      </c>
      <c r="AY703" s="18" t="s">
        <v>177</v>
      </c>
      <c r="BE703" s="145">
        <f>IF(N703="základní",J703,0)</f>
        <v>0</v>
      </c>
      <c r="BF703" s="145">
        <f>IF(N703="snížená",J703,0)</f>
        <v>0</v>
      </c>
      <c r="BG703" s="145">
        <f>IF(N703="zákl. přenesená",J703,0)</f>
        <v>0</v>
      </c>
      <c r="BH703" s="145">
        <f>IF(N703="sníž. přenesená",J703,0)</f>
        <v>0</v>
      </c>
      <c r="BI703" s="145">
        <f>IF(N703="nulová",J703,0)</f>
        <v>0</v>
      </c>
      <c r="BJ703" s="18" t="s">
        <v>81</v>
      </c>
      <c r="BK703" s="145">
        <f>ROUND(I703*H703,2)</f>
        <v>0</v>
      </c>
      <c r="BL703" s="18" t="s">
        <v>276</v>
      </c>
      <c r="BM703" s="144" t="s">
        <v>1188</v>
      </c>
    </row>
    <row r="704" spans="2:65" s="1" customFormat="1" ht="10.199999999999999">
      <c r="B704" s="33"/>
      <c r="D704" s="146" t="s">
        <v>185</v>
      </c>
      <c r="F704" s="147" t="s">
        <v>1189</v>
      </c>
      <c r="I704" s="148"/>
      <c r="L704" s="33"/>
      <c r="M704" s="149"/>
      <c r="T704" s="54"/>
      <c r="AT704" s="18" t="s">
        <v>185</v>
      </c>
      <c r="AU704" s="18" t="s">
        <v>83</v>
      </c>
    </row>
    <row r="705" spans="2:65" s="11" customFormat="1" ht="22.8" customHeight="1">
      <c r="B705" s="121"/>
      <c r="D705" s="122" t="s">
        <v>73</v>
      </c>
      <c r="E705" s="131" t="s">
        <v>1190</v>
      </c>
      <c r="F705" s="131" t="s">
        <v>1191</v>
      </c>
      <c r="I705" s="124"/>
      <c r="J705" s="132">
        <f>BK705</f>
        <v>0</v>
      </c>
      <c r="L705" s="121"/>
      <c r="M705" s="126"/>
      <c r="P705" s="127">
        <f>SUM(P706:P745)</f>
        <v>0</v>
      </c>
      <c r="R705" s="127">
        <f>SUM(R706:R745)</f>
        <v>0.91731625999999999</v>
      </c>
      <c r="T705" s="128">
        <f>SUM(T706:T745)</f>
        <v>0</v>
      </c>
      <c r="AR705" s="122" t="s">
        <v>83</v>
      </c>
      <c r="AT705" s="129" t="s">
        <v>73</v>
      </c>
      <c r="AU705" s="129" t="s">
        <v>81</v>
      </c>
      <c r="AY705" s="122" t="s">
        <v>177</v>
      </c>
      <c r="BK705" s="130">
        <f>SUM(BK706:BK745)</f>
        <v>0</v>
      </c>
    </row>
    <row r="706" spans="2:65" s="1" customFormat="1" ht="16.5" customHeight="1">
      <c r="B706" s="33"/>
      <c r="C706" s="133" t="s">
        <v>1192</v>
      </c>
      <c r="D706" s="133" t="s">
        <v>179</v>
      </c>
      <c r="E706" s="134" t="s">
        <v>1193</v>
      </c>
      <c r="F706" s="135" t="s">
        <v>1194</v>
      </c>
      <c r="G706" s="136" t="s">
        <v>119</v>
      </c>
      <c r="H706" s="137">
        <v>49.216000000000001</v>
      </c>
      <c r="I706" s="138"/>
      <c r="J706" s="139">
        <f>ROUND(I706*H706,2)</f>
        <v>0</v>
      </c>
      <c r="K706" s="135" t="s">
        <v>182</v>
      </c>
      <c r="L706" s="33"/>
      <c r="M706" s="140" t="s">
        <v>19</v>
      </c>
      <c r="N706" s="141" t="s">
        <v>45</v>
      </c>
      <c r="P706" s="142">
        <f>O706*H706</f>
        <v>0</v>
      </c>
      <c r="Q706" s="142">
        <v>2.9999999999999997E-4</v>
      </c>
      <c r="R706" s="142">
        <f>Q706*H706</f>
        <v>1.47648E-2</v>
      </c>
      <c r="S706" s="142">
        <v>0</v>
      </c>
      <c r="T706" s="143">
        <f>S706*H706</f>
        <v>0</v>
      </c>
      <c r="AR706" s="144" t="s">
        <v>276</v>
      </c>
      <c r="AT706" s="144" t="s">
        <v>179</v>
      </c>
      <c r="AU706" s="144" t="s">
        <v>83</v>
      </c>
      <c r="AY706" s="18" t="s">
        <v>177</v>
      </c>
      <c r="BE706" s="145">
        <f>IF(N706="základní",J706,0)</f>
        <v>0</v>
      </c>
      <c r="BF706" s="145">
        <f>IF(N706="snížená",J706,0)</f>
        <v>0</v>
      </c>
      <c r="BG706" s="145">
        <f>IF(N706="zákl. přenesená",J706,0)</f>
        <v>0</v>
      </c>
      <c r="BH706" s="145">
        <f>IF(N706="sníž. přenesená",J706,0)</f>
        <v>0</v>
      </c>
      <c r="BI706" s="145">
        <f>IF(N706="nulová",J706,0)</f>
        <v>0</v>
      </c>
      <c r="BJ706" s="18" t="s">
        <v>81</v>
      </c>
      <c r="BK706" s="145">
        <f>ROUND(I706*H706,2)</f>
        <v>0</v>
      </c>
      <c r="BL706" s="18" t="s">
        <v>276</v>
      </c>
      <c r="BM706" s="144" t="s">
        <v>1195</v>
      </c>
    </row>
    <row r="707" spans="2:65" s="1" customFormat="1" ht="10.199999999999999">
      <c r="B707" s="33"/>
      <c r="D707" s="146" t="s">
        <v>185</v>
      </c>
      <c r="F707" s="147" t="s">
        <v>1196</v>
      </c>
      <c r="I707" s="148"/>
      <c r="L707" s="33"/>
      <c r="M707" s="149"/>
      <c r="T707" s="54"/>
      <c r="AT707" s="18" t="s">
        <v>185</v>
      </c>
      <c r="AU707" s="18" t="s">
        <v>83</v>
      </c>
    </row>
    <row r="708" spans="2:65" s="13" customFormat="1" ht="10.199999999999999">
      <c r="B708" s="157"/>
      <c r="D708" s="151" t="s">
        <v>187</v>
      </c>
      <c r="E708" s="158" t="s">
        <v>19</v>
      </c>
      <c r="F708" s="159" t="s">
        <v>1197</v>
      </c>
      <c r="H708" s="160">
        <v>17.712</v>
      </c>
      <c r="I708" s="161"/>
      <c r="L708" s="157"/>
      <c r="M708" s="162"/>
      <c r="T708" s="163"/>
      <c r="AT708" s="158" t="s">
        <v>187</v>
      </c>
      <c r="AU708" s="158" t="s">
        <v>83</v>
      </c>
      <c r="AV708" s="13" t="s">
        <v>83</v>
      </c>
      <c r="AW708" s="13" t="s">
        <v>34</v>
      </c>
      <c r="AX708" s="13" t="s">
        <v>74</v>
      </c>
      <c r="AY708" s="158" t="s">
        <v>177</v>
      </c>
    </row>
    <row r="709" spans="2:65" s="13" customFormat="1" ht="10.199999999999999">
      <c r="B709" s="157"/>
      <c r="D709" s="151" t="s">
        <v>187</v>
      </c>
      <c r="E709" s="158" t="s">
        <v>19</v>
      </c>
      <c r="F709" s="159" t="s">
        <v>1198</v>
      </c>
      <c r="H709" s="160">
        <v>23.792000000000002</v>
      </c>
      <c r="I709" s="161"/>
      <c r="L709" s="157"/>
      <c r="M709" s="162"/>
      <c r="T709" s="163"/>
      <c r="AT709" s="158" t="s">
        <v>187</v>
      </c>
      <c r="AU709" s="158" t="s">
        <v>83</v>
      </c>
      <c r="AV709" s="13" t="s">
        <v>83</v>
      </c>
      <c r="AW709" s="13" t="s">
        <v>34</v>
      </c>
      <c r="AX709" s="13" t="s">
        <v>74</v>
      </c>
      <c r="AY709" s="158" t="s">
        <v>177</v>
      </c>
    </row>
    <row r="710" spans="2:65" s="13" customFormat="1" ht="10.199999999999999">
      <c r="B710" s="157"/>
      <c r="D710" s="151" t="s">
        <v>187</v>
      </c>
      <c r="E710" s="158" t="s">
        <v>19</v>
      </c>
      <c r="F710" s="159" t="s">
        <v>1199</v>
      </c>
      <c r="H710" s="160">
        <v>7.7119999999999997</v>
      </c>
      <c r="I710" s="161"/>
      <c r="L710" s="157"/>
      <c r="M710" s="162"/>
      <c r="T710" s="163"/>
      <c r="AT710" s="158" t="s">
        <v>187</v>
      </c>
      <c r="AU710" s="158" t="s">
        <v>83</v>
      </c>
      <c r="AV710" s="13" t="s">
        <v>83</v>
      </c>
      <c r="AW710" s="13" t="s">
        <v>34</v>
      </c>
      <c r="AX710" s="13" t="s">
        <v>74</v>
      </c>
      <c r="AY710" s="158" t="s">
        <v>177</v>
      </c>
    </row>
    <row r="711" spans="2:65" s="14" customFormat="1" ht="10.199999999999999">
      <c r="B711" s="164"/>
      <c r="D711" s="151" t="s">
        <v>187</v>
      </c>
      <c r="E711" s="165" t="s">
        <v>19</v>
      </c>
      <c r="F711" s="166" t="s">
        <v>224</v>
      </c>
      <c r="H711" s="167">
        <v>49.216000000000001</v>
      </c>
      <c r="I711" s="168"/>
      <c r="L711" s="164"/>
      <c r="M711" s="169"/>
      <c r="T711" s="170"/>
      <c r="AT711" s="165" t="s">
        <v>187</v>
      </c>
      <c r="AU711" s="165" t="s">
        <v>83</v>
      </c>
      <c r="AV711" s="14" t="s">
        <v>183</v>
      </c>
      <c r="AW711" s="14" t="s">
        <v>34</v>
      </c>
      <c r="AX711" s="14" t="s">
        <v>81</v>
      </c>
      <c r="AY711" s="165" t="s">
        <v>177</v>
      </c>
    </row>
    <row r="712" spans="2:65" s="1" customFormat="1" ht="21.75" customHeight="1">
      <c r="B712" s="33"/>
      <c r="C712" s="133" t="s">
        <v>1200</v>
      </c>
      <c r="D712" s="133" t="s">
        <v>179</v>
      </c>
      <c r="E712" s="134" t="s">
        <v>1201</v>
      </c>
      <c r="F712" s="135" t="s">
        <v>1202</v>
      </c>
      <c r="G712" s="136" t="s">
        <v>119</v>
      </c>
      <c r="H712" s="137">
        <v>13.068</v>
      </c>
      <c r="I712" s="138"/>
      <c r="J712" s="139">
        <f>ROUND(I712*H712,2)</f>
        <v>0</v>
      </c>
      <c r="K712" s="135" t="s">
        <v>182</v>
      </c>
      <c r="L712" s="33"/>
      <c r="M712" s="140" t="s">
        <v>19</v>
      </c>
      <c r="N712" s="141" t="s">
        <v>45</v>
      </c>
      <c r="P712" s="142">
        <f>O712*H712</f>
        <v>0</v>
      </c>
      <c r="Q712" s="142">
        <v>1.5E-3</v>
      </c>
      <c r="R712" s="142">
        <f>Q712*H712</f>
        <v>1.9602000000000001E-2</v>
      </c>
      <c r="S712" s="142">
        <v>0</v>
      </c>
      <c r="T712" s="143">
        <f>S712*H712</f>
        <v>0</v>
      </c>
      <c r="AR712" s="144" t="s">
        <v>276</v>
      </c>
      <c r="AT712" s="144" t="s">
        <v>179</v>
      </c>
      <c r="AU712" s="144" t="s">
        <v>83</v>
      </c>
      <c r="AY712" s="18" t="s">
        <v>177</v>
      </c>
      <c r="BE712" s="145">
        <f>IF(N712="základní",J712,0)</f>
        <v>0</v>
      </c>
      <c r="BF712" s="145">
        <f>IF(N712="snížená",J712,0)</f>
        <v>0</v>
      </c>
      <c r="BG712" s="145">
        <f>IF(N712="zákl. přenesená",J712,0)</f>
        <v>0</v>
      </c>
      <c r="BH712" s="145">
        <f>IF(N712="sníž. přenesená",J712,0)</f>
        <v>0</v>
      </c>
      <c r="BI712" s="145">
        <f>IF(N712="nulová",J712,0)</f>
        <v>0</v>
      </c>
      <c r="BJ712" s="18" t="s">
        <v>81</v>
      </c>
      <c r="BK712" s="145">
        <f>ROUND(I712*H712,2)</f>
        <v>0</v>
      </c>
      <c r="BL712" s="18" t="s">
        <v>276</v>
      </c>
      <c r="BM712" s="144" t="s">
        <v>1203</v>
      </c>
    </row>
    <row r="713" spans="2:65" s="1" customFormat="1" ht="10.199999999999999">
      <c r="B713" s="33"/>
      <c r="D713" s="146" t="s">
        <v>185</v>
      </c>
      <c r="F713" s="147" t="s">
        <v>1204</v>
      </c>
      <c r="I713" s="148"/>
      <c r="L713" s="33"/>
      <c r="M713" s="149"/>
      <c r="T713" s="54"/>
      <c r="AT713" s="18" t="s">
        <v>185</v>
      </c>
      <c r="AU713" s="18" t="s">
        <v>83</v>
      </c>
    </row>
    <row r="714" spans="2:65" s="13" customFormat="1" ht="10.199999999999999">
      <c r="B714" s="157"/>
      <c r="D714" s="151" t="s">
        <v>187</v>
      </c>
      <c r="E714" s="158" t="s">
        <v>19</v>
      </c>
      <c r="F714" s="159" t="s">
        <v>1205</v>
      </c>
      <c r="H714" s="160">
        <v>1.661</v>
      </c>
      <c r="I714" s="161"/>
      <c r="L714" s="157"/>
      <c r="M714" s="162"/>
      <c r="T714" s="163"/>
      <c r="AT714" s="158" t="s">
        <v>187</v>
      </c>
      <c r="AU714" s="158" t="s">
        <v>83</v>
      </c>
      <c r="AV714" s="13" t="s">
        <v>83</v>
      </c>
      <c r="AW714" s="13" t="s">
        <v>34</v>
      </c>
      <c r="AX714" s="13" t="s">
        <v>74</v>
      </c>
      <c r="AY714" s="158" t="s">
        <v>177</v>
      </c>
    </row>
    <row r="715" spans="2:65" s="13" customFormat="1" ht="10.199999999999999">
      <c r="B715" s="157"/>
      <c r="D715" s="151" t="s">
        <v>187</v>
      </c>
      <c r="E715" s="158" t="s">
        <v>19</v>
      </c>
      <c r="F715" s="159" t="s">
        <v>1206</v>
      </c>
      <c r="H715" s="160">
        <v>10.683999999999999</v>
      </c>
      <c r="I715" s="161"/>
      <c r="L715" s="157"/>
      <c r="M715" s="162"/>
      <c r="T715" s="163"/>
      <c r="AT715" s="158" t="s">
        <v>187</v>
      </c>
      <c r="AU715" s="158" t="s">
        <v>83</v>
      </c>
      <c r="AV715" s="13" t="s">
        <v>83</v>
      </c>
      <c r="AW715" s="13" t="s">
        <v>34</v>
      </c>
      <c r="AX715" s="13" t="s">
        <v>74</v>
      </c>
      <c r="AY715" s="158" t="s">
        <v>177</v>
      </c>
    </row>
    <row r="716" spans="2:65" s="13" customFormat="1" ht="10.199999999999999">
      <c r="B716" s="157"/>
      <c r="D716" s="151" t="s">
        <v>187</v>
      </c>
      <c r="E716" s="158" t="s">
        <v>19</v>
      </c>
      <c r="F716" s="159" t="s">
        <v>1207</v>
      </c>
      <c r="H716" s="160">
        <v>0.72299999999999998</v>
      </c>
      <c r="I716" s="161"/>
      <c r="L716" s="157"/>
      <c r="M716" s="162"/>
      <c r="T716" s="163"/>
      <c r="AT716" s="158" t="s">
        <v>187</v>
      </c>
      <c r="AU716" s="158" t="s">
        <v>83</v>
      </c>
      <c r="AV716" s="13" t="s">
        <v>83</v>
      </c>
      <c r="AW716" s="13" t="s">
        <v>34</v>
      </c>
      <c r="AX716" s="13" t="s">
        <v>74</v>
      </c>
      <c r="AY716" s="158" t="s">
        <v>177</v>
      </c>
    </row>
    <row r="717" spans="2:65" s="14" customFormat="1" ht="10.199999999999999">
      <c r="B717" s="164"/>
      <c r="D717" s="151" t="s">
        <v>187</v>
      </c>
      <c r="E717" s="165" t="s">
        <v>19</v>
      </c>
      <c r="F717" s="166" t="s">
        <v>224</v>
      </c>
      <c r="H717" s="167">
        <v>13.068</v>
      </c>
      <c r="I717" s="168"/>
      <c r="L717" s="164"/>
      <c r="M717" s="169"/>
      <c r="T717" s="170"/>
      <c r="AT717" s="165" t="s">
        <v>187</v>
      </c>
      <c r="AU717" s="165" t="s">
        <v>83</v>
      </c>
      <c r="AV717" s="14" t="s">
        <v>183</v>
      </c>
      <c r="AW717" s="14" t="s">
        <v>34</v>
      </c>
      <c r="AX717" s="14" t="s">
        <v>81</v>
      </c>
      <c r="AY717" s="165" t="s">
        <v>177</v>
      </c>
    </row>
    <row r="718" spans="2:65" s="1" customFormat="1" ht="21.75" customHeight="1">
      <c r="B718" s="33"/>
      <c r="C718" s="133" t="s">
        <v>1208</v>
      </c>
      <c r="D718" s="133" t="s">
        <v>179</v>
      </c>
      <c r="E718" s="134" t="s">
        <v>1209</v>
      </c>
      <c r="F718" s="135" t="s">
        <v>1210</v>
      </c>
      <c r="G718" s="136" t="s">
        <v>119</v>
      </c>
      <c r="H718" s="137">
        <v>49.216000000000001</v>
      </c>
      <c r="I718" s="138"/>
      <c r="J718" s="139">
        <f>ROUND(I718*H718,2)</f>
        <v>0</v>
      </c>
      <c r="K718" s="135" t="s">
        <v>182</v>
      </c>
      <c r="L718" s="33"/>
      <c r="M718" s="140" t="s">
        <v>19</v>
      </c>
      <c r="N718" s="141" t="s">
        <v>45</v>
      </c>
      <c r="P718" s="142">
        <f>O718*H718</f>
        <v>0</v>
      </c>
      <c r="Q718" s="142">
        <v>5.3800000000000002E-3</v>
      </c>
      <c r="R718" s="142">
        <f>Q718*H718</f>
        <v>0.26478208000000003</v>
      </c>
      <c r="S718" s="142">
        <v>0</v>
      </c>
      <c r="T718" s="143">
        <f>S718*H718</f>
        <v>0</v>
      </c>
      <c r="AR718" s="144" t="s">
        <v>276</v>
      </c>
      <c r="AT718" s="144" t="s">
        <v>179</v>
      </c>
      <c r="AU718" s="144" t="s">
        <v>83</v>
      </c>
      <c r="AY718" s="18" t="s">
        <v>177</v>
      </c>
      <c r="BE718" s="145">
        <f>IF(N718="základní",J718,0)</f>
        <v>0</v>
      </c>
      <c r="BF718" s="145">
        <f>IF(N718="snížená",J718,0)</f>
        <v>0</v>
      </c>
      <c r="BG718" s="145">
        <f>IF(N718="zákl. přenesená",J718,0)</f>
        <v>0</v>
      </c>
      <c r="BH718" s="145">
        <f>IF(N718="sníž. přenesená",J718,0)</f>
        <v>0</v>
      </c>
      <c r="BI718" s="145">
        <f>IF(N718="nulová",J718,0)</f>
        <v>0</v>
      </c>
      <c r="BJ718" s="18" t="s">
        <v>81</v>
      </c>
      <c r="BK718" s="145">
        <f>ROUND(I718*H718,2)</f>
        <v>0</v>
      </c>
      <c r="BL718" s="18" t="s">
        <v>276</v>
      </c>
      <c r="BM718" s="144" t="s">
        <v>1211</v>
      </c>
    </row>
    <row r="719" spans="2:65" s="1" customFormat="1" ht="10.199999999999999">
      <c r="B719" s="33"/>
      <c r="D719" s="146" t="s">
        <v>185</v>
      </c>
      <c r="F719" s="147" t="s">
        <v>1212</v>
      </c>
      <c r="I719" s="148"/>
      <c r="L719" s="33"/>
      <c r="M719" s="149"/>
      <c r="T719" s="54"/>
      <c r="AT719" s="18" t="s">
        <v>185</v>
      </c>
      <c r="AU719" s="18" t="s">
        <v>83</v>
      </c>
    </row>
    <row r="720" spans="2:65" s="13" customFormat="1" ht="10.199999999999999">
      <c r="B720" s="157"/>
      <c r="D720" s="151" t="s">
        <v>187</v>
      </c>
      <c r="E720" s="158" t="s">
        <v>19</v>
      </c>
      <c r="F720" s="159" t="s">
        <v>1197</v>
      </c>
      <c r="H720" s="160">
        <v>17.712</v>
      </c>
      <c r="I720" s="161"/>
      <c r="L720" s="157"/>
      <c r="M720" s="162"/>
      <c r="T720" s="163"/>
      <c r="AT720" s="158" t="s">
        <v>187</v>
      </c>
      <c r="AU720" s="158" t="s">
        <v>83</v>
      </c>
      <c r="AV720" s="13" t="s">
        <v>83</v>
      </c>
      <c r="AW720" s="13" t="s">
        <v>34</v>
      </c>
      <c r="AX720" s="13" t="s">
        <v>74</v>
      </c>
      <c r="AY720" s="158" t="s">
        <v>177</v>
      </c>
    </row>
    <row r="721" spans="2:65" s="13" customFormat="1" ht="10.199999999999999">
      <c r="B721" s="157"/>
      <c r="D721" s="151" t="s">
        <v>187</v>
      </c>
      <c r="E721" s="158" t="s">
        <v>19</v>
      </c>
      <c r="F721" s="159" t="s">
        <v>1198</v>
      </c>
      <c r="H721" s="160">
        <v>23.792000000000002</v>
      </c>
      <c r="I721" s="161"/>
      <c r="L721" s="157"/>
      <c r="M721" s="162"/>
      <c r="T721" s="163"/>
      <c r="AT721" s="158" t="s">
        <v>187</v>
      </c>
      <c r="AU721" s="158" t="s">
        <v>83</v>
      </c>
      <c r="AV721" s="13" t="s">
        <v>83</v>
      </c>
      <c r="AW721" s="13" t="s">
        <v>34</v>
      </c>
      <c r="AX721" s="13" t="s">
        <v>74</v>
      </c>
      <c r="AY721" s="158" t="s">
        <v>177</v>
      </c>
    </row>
    <row r="722" spans="2:65" s="13" customFormat="1" ht="10.199999999999999">
      <c r="B722" s="157"/>
      <c r="D722" s="151" t="s">
        <v>187</v>
      </c>
      <c r="E722" s="158" t="s">
        <v>19</v>
      </c>
      <c r="F722" s="159" t="s">
        <v>1199</v>
      </c>
      <c r="H722" s="160">
        <v>7.7119999999999997</v>
      </c>
      <c r="I722" s="161"/>
      <c r="L722" s="157"/>
      <c r="M722" s="162"/>
      <c r="T722" s="163"/>
      <c r="AT722" s="158" t="s">
        <v>187</v>
      </c>
      <c r="AU722" s="158" t="s">
        <v>83</v>
      </c>
      <c r="AV722" s="13" t="s">
        <v>83</v>
      </c>
      <c r="AW722" s="13" t="s">
        <v>34</v>
      </c>
      <c r="AX722" s="13" t="s">
        <v>74</v>
      </c>
      <c r="AY722" s="158" t="s">
        <v>177</v>
      </c>
    </row>
    <row r="723" spans="2:65" s="14" customFormat="1" ht="10.199999999999999">
      <c r="B723" s="164"/>
      <c r="D723" s="151" t="s">
        <v>187</v>
      </c>
      <c r="E723" s="165" t="s">
        <v>19</v>
      </c>
      <c r="F723" s="166" t="s">
        <v>224</v>
      </c>
      <c r="H723" s="167">
        <v>49.216000000000001</v>
      </c>
      <c r="I723" s="168"/>
      <c r="L723" s="164"/>
      <c r="M723" s="169"/>
      <c r="T723" s="170"/>
      <c r="AT723" s="165" t="s">
        <v>187</v>
      </c>
      <c r="AU723" s="165" t="s">
        <v>83</v>
      </c>
      <c r="AV723" s="14" t="s">
        <v>183</v>
      </c>
      <c r="AW723" s="14" t="s">
        <v>34</v>
      </c>
      <c r="AX723" s="14" t="s">
        <v>81</v>
      </c>
      <c r="AY723" s="165" t="s">
        <v>177</v>
      </c>
    </row>
    <row r="724" spans="2:65" s="1" customFormat="1" ht="16.5" customHeight="1">
      <c r="B724" s="33"/>
      <c r="C724" s="178" t="s">
        <v>1213</v>
      </c>
      <c r="D724" s="178" t="s">
        <v>327</v>
      </c>
      <c r="E724" s="179" t="s">
        <v>1214</v>
      </c>
      <c r="F724" s="180" t="s">
        <v>1215</v>
      </c>
      <c r="G724" s="181" t="s">
        <v>119</v>
      </c>
      <c r="H724" s="182">
        <v>54.137999999999998</v>
      </c>
      <c r="I724" s="183"/>
      <c r="J724" s="184">
        <f>ROUND(I724*H724,2)</f>
        <v>0</v>
      </c>
      <c r="K724" s="180" t="s">
        <v>182</v>
      </c>
      <c r="L724" s="185"/>
      <c r="M724" s="186" t="s">
        <v>19</v>
      </c>
      <c r="N724" s="187" t="s">
        <v>45</v>
      </c>
      <c r="P724" s="142">
        <f>O724*H724</f>
        <v>0</v>
      </c>
      <c r="Q724" s="142">
        <v>1.112E-2</v>
      </c>
      <c r="R724" s="142">
        <f>Q724*H724</f>
        <v>0.60201455999999998</v>
      </c>
      <c r="S724" s="142">
        <v>0</v>
      </c>
      <c r="T724" s="143">
        <f>S724*H724</f>
        <v>0</v>
      </c>
      <c r="AR724" s="144" t="s">
        <v>406</v>
      </c>
      <c r="AT724" s="144" t="s">
        <v>327</v>
      </c>
      <c r="AU724" s="144" t="s">
        <v>83</v>
      </c>
      <c r="AY724" s="18" t="s">
        <v>177</v>
      </c>
      <c r="BE724" s="145">
        <f>IF(N724="základní",J724,0)</f>
        <v>0</v>
      </c>
      <c r="BF724" s="145">
        <f>IF(N724="snížená",J724,0)</f>
        <v>0</v>
      </c>
      <c r="BG724" s="145">
        <f>IF(N724="zákl. přenesená",J724,0)</f>
        <v>0</v>
      </c>
      <c r="BH724" s="145">
        <f>IF(N724="sníž. přenesená",J724,0)</f>
        <v>0</v>
      </c>
      <c r="BI724" s="145">
        <f>IF(N724="nulová",J724,0)</f>
        <v>0</v>
      </c>
      <c r="BJ724" s="18" t="s">
        <v>81</v>
      </c>
      <c r="BK724" s="145">
        <f>ROUND(I724*H724,2)</f>
        <v>0</v>
      </c>
      <c r="BL724" s="18" t="s">
        <v>276</v>
      </c>
      <c r="BM724" s="144" t="s">
        <v>1216</v>
      </c>
    </row>
    <row r="725" spans="2:65" s="13" customFormat="1" ht="10.199999999999999">
      <c r="B725" s="157"/>
      <c r="D725" s="151" t="s">
        <v>187</v>
      </c>
      <c r="F725" s="159" t="s">
        <v>1217</v>
      </c>
      <c r="H725" s="160">
        <v>54.137999999999998</v>
      </c>
      <c r="I725" s="161"/>
      <c r="L725" s="157"/>
      <c r="M725" s="162"/>
      <c r="T725" s="163"/>
      <c r="AT725" s="158" t="s">
        <v>187</v>
      </c>
      <c r="AU725" s="158" t="s">
        <v>83</v>
      </c>
      <c r="AV725" s="13" t="s">
        <v>83</v>
      </c>
      <c r="AW725" s="13" t="s">
        <v>4</v>
      </c>
      <c r="AX725" s="13" t="s">
        <v>81</v>
      </c>
      <c r="AY725" s="158" t="s">
        <v>177</v>
      </c>
    </row>
    <row r="726" spans="2:65" s="1" customFormat="1" ht="16.5" customHeight="1">
      <c r="B726" s="33"/>
      <c r="C726" s="133" t="s">
        <v>1218</v>
      </c>
      <c r="D726" s="133" t="s">
        <v>179</v>
      </c>
      <c r="E726" s="134" t="s">
        <v>1219</v>
      </c>
      <c r="F726" s="135" t="s">
        <v>1220</v>
      </c>
      <c r="G726" s="136" t="s">
        <v>347</v>
      </c>
      <c r="H726" s="137">
        <v>57.37</v>
      </c>
      <c r="I726" s="138"/>
      <c r="J726" s="139">
        <f>ROUND(I726*H726,2)</f>
        <v>0</v>
      </c>
      <c r="K726" s="135" t="s">
        <v>182</v>
      </c>
      <c r="L726" s="33"/>
      <c r="M726" s="140" t="s">
        <v>19</v>
      </c>
      <c r="N726" s="141" t="s">
        <v>45</v>
      </c>
      <c r="P726" s="142">
        <f>O726*H726</f>
        <v>0</v>
      </c>
      <c r="Q726" s="142">
        <v>1.8000000000000001E-4</v>
      </c>
      <c r="R726" s="142">
        <f>Q726*H726</f>
        <v>1.03266E-2</v>
      </c>
      <c r="S726" s="142">
        <v>0</v>
      </c>
      <c r="T726" s="143">
        <f>S726*H726</f>
        <v>0</v>
      </c>
      <c r="AR726" s="144" t="s">
        <v>276</v>
      </c>
      <c r="AT726" s="144" t="s">
        <v>179</v>
      </c>
      <c r="AU726" s="144" t="s">
        <v>83</v>
      </c>
      <c r="AY726" s="18" t="s">
        <v>177</v>
      </c>
      <c r="BE726" s="145">
        <f>IF(N726="základní",J726,0)</f>
        <v>0</v>
      </c>
      <c r="BF726" s="145">
        <f>IF(N726="snížená",J726,0)</f>
        <v>0</v>
      </c>
      <c r="BG726" s="145">
        <f>IF(N726="zákl. přenesená",J726,0)</f>
        <v>0</v>
      </c>
      <c r="BH726" s="145">
        <f>IF(N726="sníž. přenesená",J726,0)</f>
        <v>0</v>
      </c>
      <c r="BI726" s="145">
        <f>IF(N726="nulová",J726,0)</f>
        <v>0</v>
      </c>
      <c r="BJ726" s="18" t="s">
        <v>81</v>
      </c>
      <c r="BK726" s="145">
        <f>ROUND(I726*H726,2)</f>
        <v>0</v>
      </c>
      <c r="BL726" s="18" t="s">
        <v>276</v>
      </c>
      <c r="BM726" s="144" t="s">
        <v>1221</v>
      </c>
    </row>
    <row r="727" spans="2:65" s="1" customFormat="1" ht="10.199999999999999">
      <c r="B727" s="33"/>
      <c r="D727" s="146" t="s">
        <v>185</v>
      </c>
      <c r="F727" s="147" t="s">
        <v>1222</v>
      </c>
      <c r="I727" s="148"/>
      <c r="L727" s="33"/>
      <c r="M727" s="149"/>
      <c r="T727" s="54"/>
      <c r="AT727" s="18" t="s">
        <v>185</v>
      </c>
      <c r="AU727" s="18" t="s">
        <v>83</v>
      </c>
    </row>
    <row r="728" spans="2:65" s="13" customFormat="1" ht="10.199999999999999">
      <c r="B728" s="157"/>
      <c r="D728" s="151" t="s">
        <v>187</v>
      </c>
      <c r="E728" s="158" t="s">
        <v>19</v>
      </c>
      <c r="F728" s="159" t="s">
        <v>1223</v>
      </c>
      <c r="H728" s="160">
        <v>13.87</v>
      </c>
      <c r="I728" s="161"/>
      <c r="L728" s="157"/>
      <c r="M728" s="162"/>
      <c r="T728" s="163"/>
      <c r="AT728" s="158" t="s">
        <v>187</v>
      </c>
      <c r="AU728" s="158" t="s">
        <v>83</v>
      </c>
      <c r="AV728" s="13" t="s">
        <v>83</v>
      </c>
      <c r="AW728" s="13" t="s">
        <v>34</v>
      </c>
      <c r="AX728" s="13" t="s">
        <v>74</v>
      </c>
      <c r="AY728" s="158" t="s">
        <v>177</v>
      </c>
    </row>
    <row r="729" spans="2:65" s="13" customFormat="1" ht="10.199999999999999">
      <c r="B729" s="157"/>
      <c r="D729" s="151" t="s">
        <v>187</v>
      </c>
      <c r="E729" s="158" t="s">
        <v>19</v>
      </c>
      <c r="F729" s="159" t="s">
        <v>1224</v>
      </c>
      <c r="H729" s="160">
        <v>9.9</v>
      </c>
      <c r="I729" s="161"/>
      <c r="L729" s="157"/>
      <c r="M729" s="162"/>
      <c r="T729" s="163"/>
      <c r="AT729" s="158" t="s">
        <v>187</v>
      </c>
      <c r="AU729" s="158" t="s">
        <v>83</v>
      </c>
      <c r="AV729" s="13" t="s">
        <v>83</v>
      </c>
      <c r="AW729" s="13" t="s">
        <v>34</v>
      </c>
      <c r="AX729" s="13" t="s">
        <v>74</v>
      </c>
      <c r="AY729" s="158" t="s">
        <v>177</v>
      </c>
    </row>
    <row r="730" spans="2:65" s="13" customFormat="1" ht="10.199999999999999">
      <c r="B730" s="157"/>
      <c r="D730" s="151" t="s">
        <v>187</v>
      </c>
      <c r="E730" s="158" t="s">
        <v>19</v>
      </c>
      <c r="F730" s="159" t="s">
        <v>1225</v>
      </c>
      <c r="H730" s="160">
        <v>16.579999999999998</v>
      </c>
      <c r="I730" s="161"/>
      <c r="L730" s="157"/>
      <c r="M730" s="162"/>
      <c r="T730" s="163"/>
      <c r="AT730" s="158" t="s">
        <v>187</v>
      </c>
      <c r="AU730" s="158" t="s">
        <v>83</v>
      </c>
      <c r="AV730" s="13" t="s">
        <v>83</v>
      </c>
      <c r="AW730" s="13" t="s">
        <v>34</v>
      </c>
      <c r="AX730" s="13" t="s">
        <v>74</v>
      </c>
      <c r="AY730" s="158" t="s">
        <v>177</v>
      </c>
    </row>
    <row r="731" spans="2:65" s="13" customFormat="1" ht="10.199999999999999">
      <c r="B731" s="157"/>
      <c r="D731" s="151" t="s">
        <v>187</v>
      </c>
      <c r="E731" s="158" t="s">
        <v>19</v>
      </c>
      <c r="F731" s="159" t="s">
        <v>1226</v>
      </c>
      <c r="H731" s="160">
        <v>8.3000000000000007</v>
      </c>
      <c r="I731" s="161"/>
      <c r="L731" s="157"/>
      <c r="M731" s="162"/>
      <c r="T731" s="163"/>
      <c r="AT731" s="158" t="s">
        <v>187</v>
      </c>
      <c r="AU731" s="158" t="s">
        <v>83</v>
      </c>
      <c r="AV731" s="13" t="s">
        <v>83</v>
      </c>
      <c r="AW731" s="13" t="s">
        <v>34</v>
      </c>
      <c r="AX731" s="13" t="s">
        <v>74</v>
      </c>
      <c r="AY731" s="158" t="s">
        <v>177</v>
      </c>
    </row>
    <row r="732" spans="2:65" s="13" customFormat="1" ht="10.199999999999999">
      <c r="B732" s="157"/>
      <c r="D732" s="151" t="s">
        <v>187</v>
      </c>
      <c r="E732" s="158" t="s">
        <v>19</v>
      </c>
      <c r="F732" s="159" t="s">
        <v>1227</v>
      </c>
      <c r="H732" s="160">
        <v>5.52</v>
      </c>
      <c r="I732" s="161"/>
      <c r="L732" s="157"/>
      <c r="M732" s="162"/>
      <c r="T732" s="163"/>
      <c r="AT732" s="158" t="s">
        <v>187</v>
      </c>
      <c r="AU732" s="158" t="s">
        <v>83</v>
      </c>
      <c r="AV732" s="13" t="s">
        <v>83</v>
      </c>
      <c r="AW732" s="13" t="s">
        <v>34</v>
      </c>
      <c r="AX732" s="13" t="s">
        <v>74</v>
      </c>
      <c r="AY732" s="158" t="s">
        <v>177</v>
      </c>
    </row>
    <row r="733" spans="2:65" s="13" customFormat="1" ht="10.199999999999999">
      <c r="B733" s="157"/>
      <c r="D733" s="151" t="s">
        <v>187</v>
      </c>
      <c r="E733" s="158" t="s">
        <v>19</v>
      </c>
      <c r="F733" s="159" t="s">
        <v>1228</v>
      </c>
      <c r="H733" s="160">
        <v>3.2</v>
      </c>
      <c r="I733" s="161"/>
      <c r="L733" s="157"/>
      <c r="M733" s="162"/>
      <c r="T733" s="163"/>
      <c r="AT733" s="158" t="s">
        <v>187</v>
      </c>
      <c r="AU733" s="158" t="s">
        <v>83</v>
      </c>
      <c r="AV733" s="13" t="s">
        <v>83</v>
      </c>
      <c r="AW733" s="13" t="s">
        <v>34</v>
      </c>
      <c r="AX733" s="13" t="s">
        <v>74</v>
      </c>
      <c r="AY733" s="158" t="s">
        <v>177</v>
      </c>
    </row>
    <row r="734" spans="2:65" s="14" customFormat="1" ht="10.199999999999999">
      <c r="B734" s="164"/>
      <c r="D734" s="151" t="s">
        <v>187</v>
      </c>
      <c r="E734" s="165" t="s">
        <v>19</v>
      </c>
      <c r="F734" s="166" t="s">
        <v>224</v>
      </c>
      <c r="H734" s="167">
        <v>57.37</v>
      </c>
      <c r="I734" s="168"/>
      <c r="L734" s="164"/>
      <c r="M734" s="169"/>
      <c r="T734" s="170"/>
      <c r="AT734" s="165" t="s">
        <v>187</v>
      </c>
      <c r="AU734" s="165" t="s">
        <v>83</v>
      </c>
      <c r="AV734" s="14" t="s">
        <v>183</v>
      </c>
      <c r="AW734" s="14" t="s">
        <v>34</v>
      </c>
      <c r="AX734" s="14" t="s">
        <v>81</v>
      </c>
      <c r="AY734" s="165" t="s">
        <v>177</v>
      </c>
    </row>
    <row r="735" spans="2:65" s="1" customFormat="1" ht="16.5" customHeight="1">
      <c r="B735" s="33"/>
      <c r="C735" s="178" t="s">
        <v>1229</v>
      </c>
      <c r="D735" s="178" t="s">
        <v>327</v>
      </c>
      <c r="E735" s="179" t="s">
        <v>1230</v>
      </c>
      <c r="F735" s="180" t="s">
        <v>1231</v>
      </c>
      <c r="G735" s="181" t="s">
        <v>347</v>
      </c>
      <c r="H735" s="182">
        <v>60.238999999999997</v>
      </c>
      <c r="I735" s="183"/>
      <c r="J735" s="184">
        <f>ROUND(I735*H735,2)</f>
        <v>0</v>
      </c>
      <c r="K735" s="180" t="s">
        <v>182</v>
      </c>
      <c r="L735" s="185"/>
      <c r="M735" s="186" t="s">
        <v>19</v>
      </c>
      <c r="N735" s="187" t="s">
        <v>45</v>
      </c>
      <c r="P735" s="142">
        <f>O735*H735</f>
        <v>0</v>
      </c>
      <c r="Q735" s="142">
        <v>8.0000000000000007E-5</v>
      </c>
      <c r="R735" s="142">
        <f>Q735*H735</f>
        <v>4.8191200000000005E-3</v>
      </c>
      <c r="S735" s="142">
        <v>0</v>
      </c>
      <c r="T735" s="143">
        <f>S735*H735</f>
        <v>0</v>
      </c>
      <c r="AR735" s="144" t="s">
        <v>406</v>
      </c>
      <c r="AT735" s="144" t="s">
        <v>327</v>
      </c>
      <c r="AU735" s="144" t="s">
        <v>83</v>
      </c>
      <c r="AY735" s="18" t="s">
        <v>177</v>
      </c>
      <c r="BE735" s="145">
        <f>IF(N735="základní",J735,0)</f>
        <v>0</v>
      </c>
      <c r="BF735" s="145">
        <f>IF(N735="snížená",J735,0)</f>
        <v>0</v>
      </c>
      <c r="BG735" s="145">
        <f>IF(N735="zákl. přenesená",J735,0)</f>
        <v>0</v>
      </c>
      <c r="BH735" s="145">
        <f>IF(N735="sníž. přenesená",J735,0)</f>
        <v>0</v>
      </c>
      <c r="BI735" s="145">
        <f>IF(N735="nulová",J735,0)</f>
        <v>0</v>
      </c>
      <c r="BJ735" s="18" t="s">
        <v>81</v>
      </c>
      <c r="BK735" s="145">
        <f>ROUND(I735*H735,2)</f>
        <v>0</v>
      </c>
      <c r="BL735" s="18" t="s">
        <v>276</v>
      </c>
      <c r="BM735" s="144" t="s">
        <v>1232</v>
      </c>
    </row>
    <row r="736" spans="2:65" s="13" customFormat="1" ht="10.199999999999999">
      <c r="B736" s="157"/>
      <c r="D736" s="151" t="s">
        <v>187</v>
      </c>
      <c r="F736" s="159" t="s">
        <v>1233</v>
      </c>
      <c r="H736" s="160">
        <v>60.238999999999997</v>
      </c>
      <c r="I736" s="161"/>
      <c r="L736" s="157"/>
      <c r="M736" s="162"/>
      <c r="T736" s="163"/>
      <c r="AT736" s="158" t="s">
        <v>187</v>
      </c>
      <c r="AU736" s="158" t="s">
        <v>83</v>
      </c>
      <c r="AV736" s="13" t="s">
        <v>83</v>
      </c>
      <c r="AW736" s="13" t="s">
        <v>4</v>
      </c>
      <c r="AX736" s="13" t="s">
        <v>81</v>
      </c>
      <c r="AY736" s="158" t="s">
        <v>177</v>
      </c>
    </row>
    <row r="737" spans="2:65" s="1" customFormat="1" ht="16.5" customHeight="1">
      <c r="B737" s="33"/>
      <c r="C737" s="133" t="s">
        <v>1234</v>
      </c>
      <c r="D737" s="133" t="s">
        <v>179</v>
      </c>
      <c r="E737" s="134" t="s">
        <v>1235</v>
      </c>
      <c r="F737" s="135" t="s">
        <v>1236</v>
      </c>
      <c r="G737" s="136" t="s">
        <v>347</v>
      </c>
      <c r="H737" s="137">
        <v>33.57</v>
      </c>
      <c r="I737" s="138"/>
      <c r="J737" s="139">
        <f>ROUND(I737*H737,2)</f>
        <v>0</v>
      </c>
      <c r="K737" s="135" t="s">
        <v>182</v>
      </c>
      <c r="L737" s="33"/>
      <c r="M737" s="140" t="s">
        <v>19</v>
      </c>
      <c r="N737" s="141" t="s">
        <v>45</v>
      </c>
      <c r="P737" s="142">
        <f>O737*H737</f>
        <v>0</v>
      </c>
      <c r="Q737" s="142">
        <v>3.0000000000000001E-5</v>
      </c>
      <c r="R737" s="142">
        <f>Q737*H737</f>
        <v>1.0071000000000001E-3</v>
      </c>
      <c r="S737" s="142">
        <v>0</v>
      </c>
      <c r="T737" s="143">
        <f>S737*H737</f>
        <v>0</v>
      </c>
      <c r="AR737" s="144" t="s">
        <v>276</v>
      </c>
      <c r="AT737" s="144" t="s">
        <v>179</v>
      </c>
      <c r="AU737" s="144" t="s">
        <v>83</v>
      </c>
      <c r="AY737" s="18" t="s">
        <v>177</v>
      </c>
      <c r="BE737" s="145">
        <f>IF(N737="základní",J737,0)</f>
        <v>0</v>
      </c>
      <c r="BF737" s="145">
        <f>IF(N737="snížená",J737,0)</f>
        <v>0</v>
      </c>
      <c r="BG737" s="145">
        <f>IF(N737="zákl. přenesená",J737,0)</f>
        <v>0</v>
      </c>
      <c r="BH737" s="145">
        <f>IF(N737="sníž. přenesená",J737,0)</f>
        <v>0</v>
      </c>
      <c r="BI737" s="145">
        <f>IF(N737="nulová",J737,0)</f>
        <v>0</v>
      </c>
      <c r="BJ737" s="18" t="s">
        <v>81</v>
      </c>
      <c r="BK737" s="145">
        <f>ROUND(I737*H737,2)</f>
        <v>0</v>
      </c>
      <c r="BL737" s="18" t="s">
        <v>276</v>
      </c>
      <c r="BM737" s="144" t="s">
        <v>1237</v>
      </c>
    </row>
    <row r="738" spans="2:65" s="1" customFormat="1" ht="10.199999999999999">
      <c r="B738" s="33"/>
      <c r="D738" s="146" t="s">
        <v>185</v>
      </c>
      <c r="F738" s="147" t="s">
        <v>1238</v>
      </c>
      <c r="I738" s="148"/>
      <c r="L738" s="33"/>
      <c r="M738" s="149"/>
      <c r="T738" s="54"/>
      <c r="AT738" s="18" t="s">
        <v>185</v>
      </c>
      <c r="AU738" s="18" t="s">
        <v>83</v>
      </c>
    </row>
    <row r="739" spans="2:65" s="12" customFormat="1" ht="10.199999999999999">
      <c r="B739" s="150"/>
      <c r="D739" s="151" t="s">
        <v>187</v>
      </c>
      <c r="E739" s="152" t="s">
        <v>19</v>
      </c>
      <c r="F739" s="153" t="s">
        <v>1239</v>
      </c>
      <c r="H739" s="152" t="s">
        <v>19</v>
      </c>
      <c r="I739" s="154"/>
      <c r="L739" s="150"/>
      <c r="M739" s="155"/>
      <c r="T739" s="156"/>
      <c r="AT739" s="152" t="s">
        <v>187</v>
      </c>
      <c r="AU739" s="152" t="s">
        <v>83</v>
      </c>
      <c r="AV739" s="12" t="s">
        <v>81</v>
      </c>
      <c r="AW739" s="12" t="s">
        <v>34</v>
      </c>
      <c r="AX739" s="12" t="s">
        <v>74</v>
      </c>
      <c r="AY739" s="152" t="s">
        <v>177</v>
      </c>
    </row>
    <row r="740" spans="2:65" s="13" customFormat="1" ht="10.199999999999999">
      <c r="B740" s="157"/>
      <c r="D740" s="151" t="s">
        <v>187</v>
      </c>
      <c r="E740" s="158" t="s">
        <v>19</v>
      </c>
      <c r="F740" s="159" t="s">
        <v>355</v>
      </c>
      <c r="H740" s="160">
        <v>12.67</v>
      </c>
      <c r="I740" s="161"/>
      <c r="L740" s="157"/>
      <c r="M740" s="162"/>
      <c r="T740" s="163"/>
      <c r="AT740" s="158" t="s">
        <v>187</v>
      </c>
      <c r="AU740" s="158" t="s">
        <v>83</v>
      </c>
      <c r="AV740" s="13" t="s">
        <v>83</v>
      </c>
      <c r="AW740" s="13" t="s">
        <v>34</v>
      </c>
      <c r="AX740" s="13" t="s">
        <v>74</v>
      </c>
      <c r="AY740" s="158" t="s">
        <v>177</v>
      </c>
    </row>
    <row r="741" spans="2:65" s="13" customFormat="1" ht="10.199999999999999">
      <c r="B741" s="157"/>
      <c r="D741" s="151" t="s">
        <v>187</v>
      </c>
      <c r="E741" s="158" t="s">
        <v>19</v>
      </c>
      <c r="F741" s="159" t="s">
        <v>1240</v>
      </c>
      <c r="H741" s="160">
        <v>15.38</v>
      </c>
      <c r="I741" s="161"/>
      <c r="L741" s="157"/>
      <c r="M741" s="162"/>
      <c r="T741" s="163"/>
      <c r="AT741" s="158" t="s">
        <v>187</v>
      </c>
      <c r="AU741" s="158" t="s">
        <v>83</v>
      </c>
      <c r="AV741" s="13" t="s">
        <v>83</v>
      </c>
      <c r="AW741" s="13" t="s">
        <v>34</v>
      </c>
      <c r="AX741" s="13" t="s">
        <v>74</v>
      </c>
      <c r="AY741" s="158" t="s">
        <v>177</v>
      </c>
    </row>
    <row r="742" spans="2:65" s="13" customFormat="1" ht="10.199999999999999">
      <c r="B742" s="157"/>
      <c r="D742" s="151" t="s">
        <v>187</v>
      </c>
      <c r="E742" s="158" t="s">
        <v>19</v>
      </c>
      <c r="F742" s="159" t="s">
        <v>357</v>
      </c>
      <c r="H742" s="160">
        <v>5.52</v>
      </c>
      <c r="I742" s="161"/>
      <c r="L742" s="157"/>
      <c r="M742" s="162"/>
      <c r="T742" s="163"/>
      <c r="AT742" s="158" t="s">
        <v>187</v>
      </c>
      <c r="AU742" s="158" t="s">
        <v>83</v>
      </c>
      <c r="AV742" s="13" t="s">
        <v>83</v>
      </c>
      <c r="AW742" s="13" t="s">
        <v>34</v>
      </c>
      <c r="AX742" s="13" t="s">
        <v>74</v>
      </c>
      <c r="AY742" s="158" t="s">
        <v>177</v>
      </c>
    </row>
    <row r="743" spans="2:65" s="14" customFormat="1" ht="10.199999999999999">
      <c r="B743" s="164"/>
      <c r="D743" s="151" t="s">
        <v>187</v>
      </c>
      <c r="E743" s="165" t="s">
        <v>19</v>
      </c>
      <c r="F743" s="166" t="s">
        <v>224</v>
      </c>
      <c r="H743" s="167">
        <v>33.57</v>
      </c>
      <c r="I743" s="168"/>
      <c r="L743" s="164"/>
      <c r="M743" s="169"/>
      <c r="T743" s="170"/>
      <c r="AT743" s="165" t="s">
        <v>187</v>
      </c>
      <c r="AU743" s="165" t="s">
        <v>83</v>
      </c>
      <c r="AV743" s="14" t="s">
        <v>183</v>
      </c>
      <c r="AW743" s="14" t="s">
        <v>34</v>
      </c>
      <c r="AX743" s="14" t="s">
        <v>81</v>
      </c>
      <c r="AY743" s="165" t="s">
        <v>177</v>
      </c>
    </row>
    <row r="744" spans="2:65" s="1" customFormat="1" ht="24.15" customHeight="1">
      <c r="B744" s="33"/>
      <c r="C744" s="133" t="s">
        <v>1241</v>
      </c>
      <c r="D744" s="133" t="s">
        <v>179</v>
      </c>
      <c r="E744" s="134" t="s">
        <v>1242</v>
      </c>
      <c r="F744" s="135" t="s">
        <v>1243</v>
      </c>
      <c r="G744" s="136" t="s">
        <v>228</v>
      </c>
      <c r="H744" s="137">
        <v>0.91700000000000004</v>
      </c>
      <c r="I744" s="138"/>
      <c r="J744" s="139">
        <f>ROUND(I744*H744,2)</f>
        <v>0</v>
      </c>
      <c r="K744" s="135" t="s">
        <v>182</v>
      </c>
      <c r="L744" s="33"/>
      <c r="M744" s="140" t="s">
        <v>19</v>
      </c>
      <c r="N744" s="141" t="s">
        <v>45</v>
      </c>
      <c r="P744" s="142">
        <f>O744*H744</f>
        <v>0</v>
      </c>
      <c r="Q744" s="142">
        <v>0</v>
      </c>
      <c r="R744" s="142">
        <f>Q744*H744</f>
        <v>0</v>
      </c>
      <c r="S744" s="142">
        <v>0</v>
      </c>
      <c r="T744" s="143">
        <f>S744*H744</f>
        <v>0</v>
      </c>
      <c r="AR744" s="144" t="s">
        <v>276</v>
      </c>
      <c r="AT744" s="144" t="s">
        <v>179</v>
      </c>
      <c r="AU744" s="144" t="s">
        <v>83</v>
      </c>
      <c r="AY744" s="18" t="s">
        <v>177</v>
      </c>
      <c r="BE744" s="145">
        <f>IF(N744="základní",J744,0)</f>
        <v>0</v>
      </c>
      <c r="BF744" s="145">
        <f>IF(N744="snížená",J744,0)</f>
        <v>0</v>
      </c>
      <c r="BG744" s="145">
        <f>IF(N744="zákl. přenesená",J744,0)</f>
        <v>0</v>
      </c>
      <c r="BH744" s="145">
        <f>IF(N744="sníž. přenesená",J744,0)</f>
        <v>0</v>
      </c>
      <c r="BI744" s="145">
        <f>IF(N744="nulová",J744,0)</f>
        <v>0</v>
      </c>
      <c r="BJ744" s="18" t="s">
        <v>81</v>
      </c>
      <c r="BK744" s="145">
        <f>ROUND(I744*H744,2)</f>
        <v>0</v>
      </c>
      <c r="BL744" s="18" t="s">
        <v>276</v>
      </c>
      <c r="BM744" s="144" t="s">
        <v>1244</v>
      </c>
    </row>
    <row r="745" spans="2:65" s="1" customFormat="1" ht="10.199999999999999">
      <c r="B745" s="33"/>
      <c r="D745" s="146" t="s">
        <v>185</v>
      </c>
      <c r="F745" s="147" t="s">
        <v>1245</v>
      </c>
      <c r="I745" s="148"/>
      <c r="L745" s="33"/>
      <c r="M745" s="149"/>
      <c r="T745" s="54"/>
      <c r="AT745" s="18" t="s">
        <v>185</v>
      </c>
      <c r="AU745" s="18" t="s">
        <v>83</v>
      </c>
    </row>
    <row r="746" spans="2:65" s="11" customFormat="1" ht="22.8" customHeight="1">
      <c r="B746" s="121"/>
      <c r="D746" s="122" t="s">
        <v>73</v>
      </c>
      <c r="E746" s="131" t="s">
        <v>1246</v>
      </c>
      <c r="F746" s="131" t="s">
        <v>1247</v>
      </c>
      <c r="I746" s="124"/>
      <c r="J746" s="132">
        <f>BK746</f>
        <v>0</v>
      </c>
      <c r="L746" s="121"/>
      <c r="M746" s="126"/>
      <c r="P746" s="127">
        <f>SUM(P747:P752)</f>
        <v>0</v>
      </c>
      <c r="R746" s="127">
        <f>SUM(R747:R752)</f>
        <v>6.4786279999999988E-2</v>
      </c>
      <c r="T746" s="128">
        <f>SUM(T747:T752)</f>
        <v>0</v>
      </c>
      <c r="AR746" s="122" t="s">
        <v>83</v>
      </c>
      <c r="AT746" s="129" t="s">
        <v>73</v>
      </c>
      <c r="AU746" s="129" t="s">
        <v>81</v>
      </c>
      <c r="AY746" s="122" t="s">
        <v>177</v>
      </c>
      <c r="BK746" s="130">
        <f>SUM(BK747:BK752)</f>
        <v>0</v>
      </c>
    </row>
    <row r="747" spans="2:65" s="1" customFormat="1" ht="24.15" customHeight="1">
      <c r="B747" s="33"/>
      <c r="C747" s="133" t="s">
        <v>1248</v>
      </c>
      <c r="D747" s="133" t="s">
        <v>179</v>
      </c>
      <c r="E747" s="134" t="s">
        <v>1249</v>
      </c>
      <c r="F747" s="135" t="s">
        <v>1250</v>
      </c>
      <c r="G747" s="136" t="s">
        <v>119</v>
      </c>
      <c r="H747" s="137">
        <v>498.35599999999999</v>
      </c>
      <c r="I747" s="138"/>
      <c r="J747" s="139">
        <f>ROUND(I747*H747,2)</f>
        <v>0</v>
      </c>
      <c r="K747" s="135" t="s">
        <v>182</v>
      </c>
      <c r="L747" s="33"/>
      <c r="M747" s="140" t="s">
        <v>19</v>
      </c>
      <c r="N747" s="141" t="s">
        <v>45</v>
      </c>
      <c r="P747" s="142">
        <f>O747*H747</f>
        <v>0</v>
      </c>
      <c r="Q747" s="142">
        <v>1.2999999999999999E-4</v>
      </c>
      <c r="R747" s="142">
        <f>Q747*H747</f>
        <v>6.4786279999999988E-2</v>
      </c>
      <c r="S747" s="142">
        <v>0</v>
      </c>
      <c r="T747" s="143">
        <f>S747*H747</f>
        <v>0</v>
      </c>
      <c r="AR747" s="144" t="s">
        <v>276</v>
      </c>
      <c r="AT747" s="144" t="s">
        <v>179</v>
      </c>
      <c r="AU747" s="144" t="s">
        <v>83</v>
      </c>
      <c r="AY747" s="18" t="s">
        <v>177</v>
      </c>
      <c r="BE747" s="145">
        <f>IF(N747="základní",J747,0)</f>
        <v>0</v>
      </c>
      <c r="BF747" s="145">
        <f>IF(N747="snížená",J747,0)</f>
        <v>0</v>
      </c>
      <c r="BG747" s="145">
        <f>IF(N747="zákl. přenesená",J747,0)</f>
        <v>0</v>
      </c>
      <c r="BH747" s="145">
        <f>IF(N747="sníž. přenesená",J747,0)</f>
        <v>0</v>
      </c>
      <c r="BI747" s="145">
        <f>IF(N747="nulová",J747,0)</f>
        <v>0</v>
      </c>
      <c r="BJ747" s="18" t="s">
        <v>81</v>
      </c>
      <c r="BK747" s="145">
        <f>ROUND(I747*H747,2)</f>
        <v>0</v>
      </c>
      <c r="BL747" s="18" t="s">
        <v>276</v>
      </c>
      <c r="BM747" s="144" t="s">
        <v>1251</v>
      </c>
    </row>
    <row r="748" spans="2:65" s="1" customFormat="1" ht="10.199999999999999">
      <c r="B748" s="33"/>
      <c r="D748" s="146" t="s">
        <v>185</v>
      </c>
      <c r="F748" s="147" t="s">
        <v>1252</v>
      </c>
      <c r="I748" s="148"/>
      <c r="L748" s="33"/>
      <c r="M748" s="149"/>
      <c r="T748" s="54"/>
      <c r="AT748" s="18" t="s">
        <v>185</v>
      </c>
      <c r="AU748" s="18" t="s">
        <v>83</v>
      </c>
    </row>
    <row r="749" spans="2:65" s="13" customFormat="1" ht="10.199999999999999">
      <c r="B749" s="157"/>
      <c r="D749" s="151" t="s">
        <v>187</v>
      </c>
      <c r="E749" s="158" t="s">
        <v>19</v>
      </c>
      <c r="F749" s="159" t="s">
        <v>1253</v>
      </c>
      <c r="H749" s="160">
        <v>364.072</v>
      </c>
      <c r="I749" s="161"/>
      <c r="L749" s="157"/>
      <c r="M749" s="162"/>
      <c r="T749" s="163"/>
      <c r="AT749" s="158" t="s">
        <v>187</v>
      </c>
      <c r="AU749" s="158" t="s">
        <v>83</v>
      </c>
      <c r="AV749" s="13" t="s">
        <v>83</v>
      </c>
      <c r="AW749" s="13" t="s">
        <v>34</v>
      </c>
      <c r="AX749" s="13" t="s">
        <v>74</v>
      </c>
      <c r="AY749" s="158" t="s">
        <v>177</v>
      </c>
    </row>
    <row r="750" spans="2:65" s="13" customFormat="1" ht="10.199999999999999">
      <c r="B750" s="157"/>
      <c r="D750" s="151" t="s">
        <v>187</v>
      </c>
      <c r="E750" s="158" t="s">
        <v>19</v>
      </c>
      <c r="F750" s="159" t="s">
        <v>1254</v>
      </c>
      <c r="H750" s="160">
        <v>-49.216000000000001</v>
      </c>
      <c r="I750" s="161"/>
      <c r="L750" s="157"/>
      <c r="M750" s="162"/>
      <c r="T750" s="163"/>
      <c r="AT750" s="158" t="s">
        <v>187</v>
      </c>
      <c r="AU750" s="158" t="s">
        <v>83</v>
      </c>
      <c r="AV750" s="13" t="s">
        <v>83</v>
      </c>
      <c r="AW750" s="13" t="s">
        <v>34</v>
      </c>
      <c r="AX750" s="13" t="s">
        <v>74</v>
      </c>
      <c r="AY750" s="158" t="s">
        <v>177</v>
      </c>
    </row>
    <row r="751" spans="2:65" s="13" customFormat="1" ht="10.199999999999999">
      <c r="B751" s="157"/>
      <c r="D751" s="151" t="s">
        <v>187</v>
      </c>
      <c r="E751" s="158" t="s">
        <v>19</v>
      </c>
      <c r="F751" s="159" t="s">
        <v>1255</v>
      </c>
      <c r="H751" s="160">
        <v>183.5</v>
      </c>
      <c r="I751" s="161"/>
      <c r="L751" s="157"/>
      <c r="M751" s="162"/>
      <c r="T751" s="163"/>
      <c r="AT751" s="158" t="s">
        <v>187</v>
      </c>
      <c r="AU751" s="158" t="s">
        <v>83</v>
      </c>
      <c r="AV751" s="13" t="s">
        <v>83</v>
      </c>
      <c r="AW751" s="13" t="s">
        <v>34</v>
      </c>
      <c r="AX751" s="13" t="s">
        <v>74</v>
      </c>
      <c r="AY751" s="158" t="s">
        <v>177</v>
      </c>
    </row>
    <row r="752" spans="2:65" s="14" customFormat="1" ht="10.199999999999999">
      <c r="B752" s="164"/>
      <c r="D752" s="151" t="s">
        <v>187</v>
      </c>
      <c r="E752" s="165" t="s">
        <v>19</v>
      </c>
      <c r="F752" s="166" t="s">
        <v>224</v>
      </c>
      <c r="H752" s="167">
        <v>498.35599999999999</v>
      </c>
      <c r="I752" s="168"/>
      <c r="L752" s="164"/>
      <c r="M752" s="169"/>
      <c r="T752" s="170"/>
      <c r="AT752" s="165" t="s">
        <v>187</v>
      </c>
      <c r="AU752" s="165" t="s">
        <v>83</v>
      </c>
      <c r="AV752" s="14" t="s">
        <v>183</v>
      </c>
      <c r="AW752" s="14" t="s">
        <v>34</v>
      </c>
      <c r="AX752" s="14" t="s">
        <v>81</v>
      </c>
      <c r="AY752" s="165" t="s">
        <v>177</v>
      </c>
    </row>
    <row r="753" spans="2:65" s="11" customFormat="1" ht="25.95" customHeight="1">
      <c r="B753" s="121"/>
      <c r="D753" s="122" t="s">
        <v>73</v>
      </c>
      <c r="E753" s="123" t="s">
        <v>114</v>
      </c>
      <c r="F753" s="123" t="s">
        <v>1256</v>
      </c>
      <c r="I753" s="124"/>
      <c r="J753" s="125">
        <f>BK753</f>
        <v>0</v>
      </c>
      <c r="L753" s="121"/>
      <c r="M753" s="126"/>
      <c r="P753" s="127">
        <f>P754+P757+P760</f>
        <v>0</v>
      </c>
      <c r="R753" s="127">
        <f>R754+R757+R760</f>
        <v>0</v>
      </c>
      <c r="T753" s="128">
        <f>T754+T757+T760</f>
        <v>0</v>
      </c>
      <c r="AR753" s="122" t="s">
        <v>206</v>
      </c>
      <c r="AT753" s="129" t="s">
        <v>73</v>
      </c>
      <c r="AU753" s="129" t="s">
        <v>74</v>
      </c>
      <c r="AY753" s="122" t="s">
        <v>177</v>
      </c>
      <c r="BK753" s="130">
        <f>BK754+BK757+BK760</f>
        <v>0</v>
      </c>
    </row>
    <row r="754" spans="2:65" s="11" customFormat="1" ht="22.8" customHeight="1">
      <c r="B754" s="121"/>
      <c r="D754" s="122" t="s">
        <v>73</v>
      </c>
      <c r="E754" s="131" t="s">
        <v>1257</v>
      </c>
      <c r="F754" s="131" t="s">
        <v>1258</v>
      </c>
      <c r="I754" s="124"/>
      <c r="J754" s="132">
        <f>BK754</f>
        <v>0</v>
      </c>
      <c r="L754" s="121"/>
      <c r="M754" s="126"/>
      <c r="P754" s="127">
        <f>SUM(P755:P756)</f>
        <v>0</v>
      </c>
      <c r="R754" s="127">
        <f>SUM(R755:R756)</f>
        <v>0</v>
      </c>
      <c r="T754" s="128">
        <f>SUM(T755:T756)</f>
        <v>0</v>
      </c>
      <c r="AR754" s="122" t="s">
        <v>206</v>
      </c>
      <c r="AT754" s="129" t="s">
        <v>73</v>
      </c>
      <c r="AU754" s="129" t="s">
        <v>81</v>
      </c>
      <c r="AY754" s="122" t="s">
        <v>177</v>
      </c>
      <c r="BK754" s="130">
        <f>SUM(BK755:BK756)</f>
        <v>0</v>
      </c>
    </row>
    <row r="755" spans="2:65" s="1" customFormat="1" ht="16.5" customHeight="1">
      <c r="B755" s="33"/>
      <c r="C755" s="133" t="s">
        <v>1259</v>
      </c>
      <c r="D755" s="133" t="s">
        <v>179</v>
      </c>
      <c r="E755" s="134" t="s">
        <v>1260</v>
      </c>
      <c r="F755" s="135" t="s">
        <v>1261</v>
      </c>
      <c r="G755" s="136" t="s">
        <v>198</v>
      </c>
      <c r="H755" s="137">
        <v>1</v>
      </c>
      <c r="I755" s="138"/>
      <c r="J755" s="139">
        <f>ROUND(I755*H755,2)</f>
        <v>0</v>
      </c>
      <c r="K755" s="135" t="s">
        <v>182</v>
      </c>
      <c r="L755" s="33"/>
      <c r="M755" s="140" t="s">
        <v>19</v>
      </c>
      <c r="N755" s="141" t="s">
        <v>45</v>
      </c>
      <c r="P755" s="142">
        <f>O755*H755</f>
        <v>0</v>
      </c>
      <c r="Q755" s="142">
        <v>0</v>
      </c>
      <c r="R755" s="142">
        <f>Q755*H755</f>
        <v>0</v>
      </c>
      <c r="S755" s="142">
        <v>0</v>
      </c>
      <c r="T755" s="143">
        <f>S755*H755</f>
        <v>0</v>
      </c>
      <c r="AR755" s="144" t="s">
        <v>1262</v>
      </c>
      <c r="AT755" s="144" t="s">
        <v>179</v>
      </c>
      <c r="AU755" s="144" t="s">
        <v>83</v>
      </c>
      <c r="AY755" s="18" t="s">
        <v>177</v>
      </c>
      <c r="BE755" s="145">
        <f>IF(N755="základní",J755,0)</f>
        <v>0</v>
      </c>
      <c r="BF755" s="145">
        <f>IF(N755="snížená",J755,0)</f>
        <v>0</v>
      </c>
      <c r="BG755" s="145">
        <f>IF(N755="zákl. přenesená",J755,0)</f>
        <v>0</v>
      </c>
      <c r="BH755" s="145">
        <f>IF(N755="sníž. přenesená",J755,0)</f>
        <v>0</v>
      </c>
      <c r="BI755" s="145">
        <f>IF(N755="nulová",J755,0)</f>
        <v>0</v>
      </c>
      <c r="BJ755" s="18" t="s">
        <v>81</v>
      </c>
      <c r="BK755" s="145">
        <f>ROUND(I755*H755,2)</f>
        <v>0</v>
      </c>
      <c r="BL755" s="18" t="s">
        <v>1262</v>
      </c>
      <c r="BM755" s="144" t="s">
        <v>1263</v>
      </c>
    </row>
    <row r="756" spans="2:65" s="1" customFormat="1" ht="10.199999999999999">
      <c r="B756" s="33"/>
      <c r="D756" s="146" t="s">
        <v>185</v>
      </c>
      <c r="F756" s="147" t="s">
        <v>1264</v>
      </c>
      <c r="I756" s="148"/>
      <c r="L756" s="33"/>
      <c r="M756" s="149"/>
      <c r="T756" s="54"/>
      <c r="AT756" s="18" t="s">
        <v>185</v>
      </c>
      <c r="AU756" s="18" t="s">
        <v>83</v>
      </c>
    </row>
    <row r="757" spans="2:65" s="11" customFormat="1" ht="22.8" customHeight="1">
      <c r="B757" s="121"/>
      <c r="D757" s="122" t="s">
        <v>73</v>
      </c>
      <c r="E757" s="131" t="s">
        <v>1265</v>
      </c>
      <c r="F757" s="131" t="s">
        <v>1266</v>
      </c>
      <c r="I757" s="124"/>
      <c r="J757" s="132">
        <f>BK757</f>
        <v>0</v>
      </c>
      <c r="L757" s="121"/>
      <c r="M757" s="126"/>
      <c r="P757" s="127">
        <f>SUM(P758:P759)</f>
        <v>0</v>
      </c>
      <c r="R757" s="127">
        <f>SUM(R758:R759)</f>
        <v>0</v>
      </c>
      <c r="T757" s="128">
        <f>SUM(T758:T759)</f>
        <v>0</v>
      </c>
      <c r="AR757" s="122" t="s">
        <v>206</v>
      </c>
      <c r="AT757" s="129" t="s">
        <v>73</v>
      </c>
      <c r="AU757" s="129" t="s">
        <v>81</v>
      </c>
      <c r="AY757" s="122" t="s">
        <v>177</v>
      </c>
      <c r="BK757" s="130">
        <f>SUM(BK758:BK759)</f>
        <v>0</v>
      </c>
    </row>
    <row r="758" spans="2:65" s="1" customFormat="1" ht="16.5" customHeight="1">
      <c r="B758" s="33"/>
      <c r="C758" s="133" t="s">
        <v>1267</v>
      </c>
      <c r="D758" s="133" t="s">
        <v>179</v>
      </c>
      <c r="E758" s="134" t="s">
        <v>1268</v>
      </c>
      <c r="F758" s="135" t="s">
        <v>1266</v>
      </c>
      <c r="G758" s="136" t="s">
        <v>1269</v>
      </c>
      <c r="H758" s="137">
        <v>1</v>
      </c>
      <c r="I758" s="138"/>
      <c r="J758" s="139">
        <f>ROUND(I758*H758,2)</f>
        <v>0</v>
      </c>
      <c r="K758" s="135" t="s">
        <v>182</v>
      </c>
      <c r="L758" s="33"/>
      <c r="M758" s="140" t="s">
        <v>19</v>
      </c>
      <c r="N758" s="141" t="s">
        <v>45</v>
      </c>
      <c r="P758" s="142">
        <f>O758*H758</f>
        <v>0</v>
      </c>
      <c r="Q758" s="142">
        <v>0</v>
      </c>
      <c r="R758" s="142">
        <f>Q758*H758</f>
        <v>0</v>
      </c>
      <c r="S758" s="142">
        <v>0</v>
      </c>
      <c r="T758" s="143">
        <f>S758*H758</f>
        <v>0</v>
      </c>
      <c r="AR758" s="144" t="s">
        <v>1262</v>
      </c>
      <c r="AT758" s="144" t="s">
        <v>179</v>
      </c>
      <c r="AU758" s="144" t="s">
        <v>83</v>
      </c>
      <c r="AY758" s="18" t="s">
        <v>177</v>
      </c>
      <c r="BE758" s="145">
        <f>IF(N758="základní",J758,0)</f>
        <v>0</v>
      </c>
      <c r="BF758" s="145">
        <f>IF(N758="snížená",J758,0)</f>
        <v>0</v>
      </c>
      <c r="BG758" s="145">
        <f>IF(N758="zákl. přenesená",J758,0)</f>
        <v>0</v>
      </c>
      <c r="BH758" s="145">
        <f>IF(N758="sníž. přenesená",J758,0)</f>
        <v>0</v>
      </c>
      <c r="BI758" s="145">
        <f>IF(N758="nulová",J758,0)</f>
        <v>0</v>
      </c>
      <c r="BJ758" s="18" t="s">
        <v>81</v>
      </c>
      <c r="BK758" s="145">
        <f>ROUND(I758*H758,2)</f>
        <v>0</v>
      </c>
      <c r="BL758" s="18" t="s">
        <v>1262</v>
      </c>
      <c r="BM758" s="144" t="s">
        <v>1270</v>
      </c>
    </row>
    <row r="759" spans="2:65" s="1" customFormat="1" ht="10.199999999999999">
      <c r="B759" s="33"/>
      <c r="D759" s="146" t="s">
        <v>185</v>
      </c>
      <c r="F759" s="147" t="s">
        <v>1271</v>
      </c>
      <c r="I759" s="148"/>
      <c r="L759" s="33"/>
      <c r="M759" s="149"/>
      <c r="T759" s="54"/>
      <c r="AT759" s="18" t="s">
        <v>185</v>
      </c>
      <c r="AU759" s="18" t="s">
        <v>83</v>
      </c>
    </row>
    <row r="760" spans="2:65" s="11" customFormat="1" ht="22.8" customHeight="1">
      <c r="B760" s="121"/>
      <c r="D760" s="122" t="s">
        <v>73</v>
      </c>
      <c r="E760" s="131" t="s">
        <v>1272</v>
      </c>
      <c r="F760" s="131" t="s">
        <v>1273</v>
      </c>
      <c r="I760" s="124"/>
      <c r="J760" s="132">
        <f>BK760</f>
        <v>0</v>
      </c>
      <c r="L760" s="121"/>
      <c r="M760" s="126"/>
      <c r="P760" s="127">
        <f>SUM(P761:P762)</f>
        <v>0</v>
      </c>
      <c r="R760" s="127">
        <f>SUM(R761:R762)</f>
        <v>0</v>
      </c>
      <c r="T760" s="128">
        <f>SUM(T761:T762)</f>
        <v>0</v>
      </c>
      <c r="AR760" s="122" t="s">
        <v>206</v>
      </c>
      <c r="AT760" s="129" t="s">
        <v>73</v>
      </c>
      <c r="AU760" s="129" t="s">
        <v>81</v>
      </c>
      <c r="AY760" s="122" t="s">
        <v>177</v>
      </c>
      <c r="BK760" s="130">
        <f>SUM(BK761:BK762)</f>
        <v>0</v>
      </c>
    </row>
    <row r="761" spans="2:65" s="1" customFormat="1" ht="16.5" customHeight="1">
      <c r="B761" s="33"/>
      <c r="C761" s="133" t="s">
        <v>1274</v>
      </c>
      <c r="D761" s="133" t="s">
        <v>179</v>
      </c>
      <c r="E761" s="134" t="s">
        <v>1275</v>
      </c>
      <c r="F761" s="135" t="s">
        <v>1273</v>
      </c>
      <c r="G761" s="136" t="s">
        <v>1269</v>
      </c>
      <c r="H761" s="137">
        <v>1</v>
      </c>
      <c r="I761" s="138"/>
      <c r="J761" s="139">
        <f>ROUND(I761*H761,2)</f>
        <v>0</v>
      </c>
      <c r="K761" s="135" t="s">
        <v>182</v>
      </c>
      <c r="L761" s="33"/>
      <c r="M761" s="140" t="s">
        <v>19</v>
      </c>
      <c r="N761" s="141" t="s">
        <v>45</v>
      </c>
      <c r="P761" s="142">
        <f>O761*H761</f>
        <v>0</v>
      </c>
      <c r="Q761" s="142">
        <v>0</v>
      </c>
      <c r="R761" s="142">
        <f>Q761*H761</f>
        <v>0</v>
      </c>
      <c r="S761" s="142">
        <v>0</v>
      </c>
      <c r="T761" s="143">
        <f>S761*H761</f>
        <v>0</v>
      </c>
      <c r="AR761" s="144" t="s">
        <v>1262</v>
      </c>
      <c r="AT761" s="144" t="s">
        <v>179</v>
      </c>
      <c r="AU761" s="144" t="s">
        <v>83</v>
      </c>
      <c r="AY761" s="18" t="s">
        <v>177</v>
      </c>
      <c r="BE761" s="145">
        <f>IF(N761="základní",J761,0)</f>
        <v>0</v>
      </c>
      <c r="BF761" s="145">
        <f>IF(N761="snížená",J761,0)</f>
        <v>0</v>
      </c>
      <c r="BG761" s="145">
        <f>IF(N761="zákl. přenesená",J761,0)</f>
        <v>0</v>
      </c>
      <c r="BH761" s="145">
        <f>IF(N761="sníž. přenesená",J761,0)</f>
        <v>0</v>
      </c>
      <c r="BI761" s="145">
        <f>IF(N761="nulová",J761,0)</f>
        <v>0</v>
      </c>
      <c r="BJ761" s="18" t="s">
        <v>81</v>
      </c>
      <c r="BK761" s="145">
        <f>ROUND(I761*H761,2)</f>
        <v>0</v>
      </c>
      <c r="BL761" s="18" t="s">
        <v>1262</v>
      </c>
      <c r="BM761" s="144" t="s">
        <v>1276</v>
      </c>
    </row>
    <row r="762" spans="2:65" s="1" customFormat="1" ht="10.199999999999999">
      <c r="B762" s="33"/>
      <c r="D762" s="146" t="s">
        <v>185</v>
      </c>
      <c r="F762" s="147" t="s">
        <v>1277</v>
      </c>
      <c r="I762" s="148"/>
      <c r="L762" s="33"/>
      <c r="M762" s="190"/>
      <c r="N762" s="191"/>
      <c r="O762" s="191"/>
      <c r="P762" s="191"/>
      <c r="Q762" s="191"/>
      <c r="R762" s="191"/>
      <c r="S762" s="191"/>
      <c r="T762" s="192"/>
      <c r="AT762" s="18" t="s">
        <v>185</v>
      </c>
      <c r="AU762" s="18" t="s">
        <v>83</v>
      </c>
    </row>
    <row r="763" spans="2:65" s="1" customFormat="1" ht="6.9" customHeight="1">
      <c r="B763" s="42"/>
      <c r="C763" s="43"/>
      <c r="D763" s="43"/>
      <c r="E763" s="43"/>
      <c r="F763" s="43"/>
      <c r="G763" s="43"/>
      <c r="H763" s="43"/>
      <c r="I763" s="43"/>
      <c r="J763" s="43"/>
      <c r="K763" s="43"/>
      <c r="L763" s="33"/>
    </row>
  </sheetData>
  <sheetProtection algorithmName="SHA-512" hashValue="xIa7Rn6DChsWv8VeufOfNGUdKE8hmVQNBdvo/5hvyUQUahnlE2iYr1sPmaMCnMJ18s5NwMPi+QcIGvGCKmM+GA==" saltValue="DcKZ4jBNgWougesxtTPpvSxBhkdzERXcGEMkD0cE3MnGgSlAnGm0yY+i0NXtbL7TC/xIV50V5Vi3PHvArAuWEA==" spinCount="100000" sheet="1" objects="1" scenarios="1" formatColumns="0" formatRows="0" autoFilter="0"/>
  <autoFilter ref="C109:K762" xr:uid="{00000000-0009-0000-0000-000001000000}"/>
  <mergeCells count="12">
    <mergeCell ref="E102:H102"/>
    <mergeCell ref="L2:V2"/>
    <mergeCell ref="E50:H50"/>
    <mergeCell ref="E52:H52"/>
    <mergeCell ref="E54:H54"/>
    <mergeCell ref="E98:H98"/>
    <mergeCell ref="E100:H100"/>
    <mergeCell ref="E7:H7"/>
    <mergeCell ref="E9:H9"/>
    <mergeCell ref="E11:H11"/>
    <mergeCell ref="E20:H20"/>
    <mergeCell ref="E29:H29"/>
  </mergeCells>
  <hyperlinks>
    <hyperlink ref="F114" r:id="rId1" xr:uid="{00000000-0004-0000-0100-000000000000}"/>
    <hyperlink ref="F118" r:id="rId2" xr:uid="{00000000-0004-0000-0100-000001000000}"/>
    <hyperlink ref="F122" r:id="rId3" xr:uid="{00000000-0004-0000-0100-000002000000}"/>
    <hyperlink ref="F125" r:id="rId4" xr:uid="{00000000-0004-0000-0100-000003000000}"/>
    <hyperlink ref="F127" r:id="rId5" xr:uid="{00000000-0004-0000-0100-000004000000}"/>
    <hyperlink ref="F129" r:id="rId6" xr:uid="{00000000-0004-0000-0100-000005000000}"/>
    <hyperlink ref="F135" r:id="rId7" xr:uid="{00000000-0004-0000-0100-000006000000}"/>
    <hyperlink ref="F138" r:id="rId8" xr:uid="{00000000-0004-0000-0100-000007000000}"/>
    <hyperlink ref="F144" r:id="rId9" xr:uid="{00000000-0004-0000-0100-000008000000}"/>
    <hyperlink ref="F149" r:id="rId10" xr:uid="{00000000-0004-0000-0100-000009000000}"/>
    <hyperlink ref="F154" r:id="rId11" xr:uid="{00000000-0004-0000-0100-00000A000000}"/>
    <hyperlink ref="F159" r:id="rId12" xr:uid="{00000000-0004-0000-0100-00000B000000}"/>
    <hyperlink ref="F162" r:id="rId13" xr:uid="{00000000-0004-0000-0100-00000C000000}"/>
    <hyperlink ref="F164" r:id="rId14" xr:uid="{00000000-0004-0000-0100-00000D000000}"/>
    <hyperlink ref="F168" r:id="rId15" xr:uid="{00000000-0004-0000-0100-00000E000000}"/>
    <hyperlink ref="F174" r:id="rId16" xr:uid="{00000000-0004-0000-0100-00000F000000}"/>
    <hyperlink ref="F178" r:id="rId17" xr:uid="{00000000-0004-0000-0100-000010000000}"/>
    <hyperlink ref="F182" r:id="rId18" xr:uid="{00000000-0004-0000-0100-000011000000}"/>
    <hyperlink ref="F196" r:id="rId19" xr:uid="{00000000-0004-0000-0100-000012000000}"/>
    <hyperlink ref="F211" r:id="rId20" xr:uid="{00000000-0004-0000-0100-000013000000}"/>
    <hyperlink ref="F213" r:id="rId21" xr:uid="{00000000-0004-0000-0100-000014000000}"/>
    <hyperlink ref="F218" r:id="rId22" xr:uid="{00000000-0004-0000-0100-000015000000}"/>
    <hyperlink ref="F229" r:id="rId23" xr:uid="{00000000-0004-0000-0100-000016000000}"/>
    <hyperlink ref="F235" r:id="rId24" xr:uid="{00000000-0004-0000-0100-000017000000}"/>
    <hyperlink ref="F243" r:id="rId25" xr:uid="{00000000-0004-0000-0100-000018000000}"/>
    <hyperlink ref="F245" r:id="rId26" xr:uid="{00000000-0004-0000-0100-000019000000}"/>
    <hyperlink ref="F247" r:id="rId27" xr:uid="{00000000-0004-0000-0100-00001A000000}"/>
    <hyperlink ref="F249" r:id="rId28" xr:uid="{00000000-0004-0000-0100-00001B000000}"/>
    <hyperlink ref="F261" r:id="rId29" xr:uid="{00000000-0004-0000-0100-00001C000000}"/>
    <hyperlink ref="F265" r:id="rId30" xr:uid="{00000000-0004-0000-0100-00001D000000}"/>
    <hyperlink ref="F270" r:id="rId31" xr:uid="{00000000-0004-0000-0100-00001E000000}"/>
    <hyperlink ref="F278" r:id="rId32" xr:uid="{00000000-0004-0000-0100-00001F000000}"/>
    <hyperlink ref="F280" r:id="rId33" xr:uid="{00000000-0004-0000-0100-000020000000}"/>
    <hyperlink ref="F287" r:id="rId34" xr:uid="{00000000-0004-0000-0100-000021000000}"/>
    <hyperlink ref="F294" r:id="rId35" xr:uid="{00000000-0004-0000-0100-000022000000}"/>
    <hyperlink ref="F299" r:id="rId36" xr:uid="{00000000-0004-0000-0100-000023000000}"/>
    <hyperlink ref="F306" r:id="rId37" xr:uid="{00000000-0004-0000-0100-000024000000}"/>
    <hyperlink ref="F311" r:id="rId38" xr:uid="{00000000-0004-0000-0100-000025000000}"/>
    <hyperlink ref="F314" r:id="rId39" xr:uid="{00000000-0004-0000-0100-000026000000}"/>
    <hyperlink ref="F322" r:id="rId40" xr:uid="{00000000-0004-0000-0100-000027000000}"/>
    <hyperlink ref="F327" r:id="rId41" xr:uid="{00000000-0004-0000-0100-000028000000}"/>
    <hyperlink ref="F335" r:id="rId42" xr:uid="{00000000-0004-0000-0100-000029000000}"/>
    <hyperlink ref="F341" r:id="rId43" xr:uid="{00000000-0004-0000-0100-00002A000000}"/>
    <hyperlink ref="F347" r:id="rId44" xr:uid="{00000000-0004-0000-0100-00002B000000}"/>
    <hyperlink ref="F353" r:id="rId45" xr:uid="{00000000-0004-0000-0100-00002C000000}"/>
    <hyperlink ref="F358" r:id="rId46" xr:uid="{00000000-0004-0000-0100-00002D000000}"/>
    <hyperlink ref="F365" r:id="rId47" xr:uid="{00000000-0004-0000-0100-00002E000000}"/>
    <hyperlink ref="F369" r:id="rId48" xr:uid="{00000000-0004-0000-0100-00002F000000}"/>
    <hyperlink ref="F375" r:id="rId49" xr:uid="{00000000-0004-0000-0100-000030000000}"/>
    <hyperlink ref="F380" r:id="rId50" xr:uid="{00000000-0004-0000-0100-000031000000}"/>
    <hyperlink ref="F386" r:id="rId51" xr:uid="{00000000-0004-0000-0100-000032000000}"/>
    <hyperlink ref="F388" r:id="rId52" xr:uid="{00000000-0004-0000-0100-000033000000}"/>
    <hyperlink ref="F402" r:id="rId53" xr:uid="{00000000-0004-0000-0100-000034000000}"/>
    <hyperlink ref="F408" r:id="rId54" xr:uid="{00000000-0004-0000-0100-000035000000}"/>
    <hyperlink ref="F411" r:id="rId55" xr:uid="{00000000-0004-0000-0100-000036000000}"/>
    <hyperlink ref="F419" r:id="rId56" xr:uid="{00000000-0004-0000-0100-000037000000}"/>
    <hyperlink ref="F425" r:id="rId57" xr:uid="{00000000-0004-0000-0100-000038000000}"/>
    <hyperlink ref="F428" r:id="rId58" xr:uid="{00000000-0004-0000-0100-000039000000}"/>
    <hyperlink ref="F431" r:id="rId59" xr:uid="{00000000-0004-0000-0100-00003A000000}"/>
    <hyperlink ref="F439" r:id="rId60" xr:uid="{00000000-0004-0000-0100-00003B000000}"/>
    <hyperlink ref="F447" r:id="rId61" xr:uid="{00000000-0004-0000-0100-00003C000000}"/>
    <hyperlink ref="F454" r:id="rId62" xr:uid="{00000000-0004-0000-0100-00003D000000}"/>
    <hyperlink ref="F463" r:id="rId63" xr:uid="{00000000-0004-0000-0100-00003E000000}"/>
    <hyperlink ref="F469" r:id="rId64" xr:uid="{00000000-0004-0000-0100-00003F000000}"/>
    <hyperlink ref="F475" r:id="rId65" xr:uid="{00000000-0004-0000-0100-000040000000}"/>
    <hyperlink ref="F480" r:id="rId66" xr:uid="{00000000-0004-0000-0100-000041000000}"/>
    <hyperlink ref="F485" r:id="rId67" xr:uid="{00000000-0004-0000-0100-000042000000}"/>
    <hyperlink ref="F524" r:id="rId68" xr:uid="{00000000-0004-0000-0100-000043000000}"/>
    <hyperlink ref="F527" r:id="rId69" xr:uid="{00000000-0004-0000-0100-000044000000}"/>
    <hyperlink ref="F530" r:id="rId70" xr:uid="{00000000-0004-0000-0100-000045000000}"/>
    <hyperlink ref="F533" r:id="rId71" xr:uid="{00000000-0004-0000-0100-000046000000}"/>
    <hyperlink ref="F536" r:id="rId72" xr:uid="{00000000-0004-0000-0100-000047000000}"/>
    <hyperlink ref="F539" r:id="rId73" xr:uid="{00000000-0004-0000-0100-000048000000}"/>
    <hyperlink ref="F546" r:id="rId74" xr:uid="{00000000-0004-0000-0100-000049000000}"/>
    <hyperlink ref="F549" r:id="rId75" xr:uid="{00000000-0004-0000-0100-00004A000000}"/>
    <hyperlink ref="F552" r:id="rId76" xr:uid="{00000000-0004-0000-0100-00004B000000}"/>
    <hyperlink ref="F557" r:id="rId77" xr:uid="{00000000-0004-0000-0100-00004C000000}"/>
    <hyperlink ref="F560" r:id="rId78" xr:uid="{00000000-0004-0000-0100-00004D000000}"/>
    <hyperlink ref="F565" r:id="rId79" xr:uid="{00000000-0004-0000-0100-00004E000000}"/>
    <hyperlink ref="F570" r:id="rId80" xr:uid="{00000000-0004-0000-0100-00004F000000}"/>
    <hyperlink ref="F575" r:id="rId81" xr:uid="{00000000-0004-0000-0100-000050000000}"/>
    <hyperlink ref="F578" r:id="rId82" xr:uid="{00000000-0004-0000-0100-000051000000}"/>
    <hyperlink ref="F580" r:id="rId83" xr:uid="{00000000-0004-0000-0100-000052000000}"/>
    <hyperlink ref="F589" r:id="rId84" xr:uid="{00000000-0004-0000-0100-000053000000}"/>
    <hyperlink ref="F593" r:id="rId85" xr:uid="{00000000-0004-0000-0100-000054000000}"/>
    <hyperlink ref="F617" r:id="rId86" xr:uid="{00000000-0004-0000-0100-000055000000}"/>
    <hyperlink ref="F647" r:id="rId87" xr:uid="{00000000-0004-0000-0100-000056000000}"/>
    <hyperlink ref="F653" r:id="rId88" xr:uid="{00000000-0004-0000-0100-000057000000}"/>
    <hyperlink ref="F663" r:id="rId89" xr:uid="{00000000-0004-0000-0100-000058000000}"/>
    <hyperlink ref="F670" r:id="rId90" xr:uid="{00000000-0004-0000-0100-000059000000}"/>
    <hyperlink ref="F673" r:id="rId91" xr:uid="{00000000-0004-0000-0100-00005A000000}"/>
    <hyperlink ref="F679" r:id="rId92" xr:uid="{00000000-0004-0000-0100-00005B000000}"/>
    <hyperlink ref="F688" r:id="rId93" xr:uid="{00000000-0004-0000-0100-00005C000000}"/>
    <hyperlink ref="F698" r:id="rId94" xr:uid="{00000000-0004-0000-0100-00005D000000}"/>
    <hyperlink ref="F704" r:id="rId95" xr:uid="{00000000-0004-0000-0100-00005E000000}"/>
    <hyperlink ref="F707" r:id="rId96" xr:uid="{00000000-0004-0000-0100-00005F000000}"/>
    <hyperlink ref="F713" r:id="rId97" xr:uid="{00000000-0004-0000-0100-000060000000}"/>
    <hyperlink ref="F719" r:id="rId98" xr:uid="{00000000-0004-0000-0100-000061000000}"/>
    <hyperlink ref="F727" r:id="rId99" xr:uid="{00000000-0004-0000-0100-000062000000}"/>
    <hyperlink ref="F738" r:id="rId100" xr:uid="{00000000-0004-0000-0100-000063000000}"/>
    <hyperlink ref="F745" r:id="rId101" xr:uid="{00000000-0004-0000-0100-000064000000}"/>
    <hyperlink ref="F748" r:id="rId102" xr:uid="{00000000-0004-0000-0100-000065000000}"/>
    <hyperlink ref="F756" r:id="rId103" xr:uid="{00000000-0004-0000-0100-000066000000}"/>
    <hyperlink ref="F759" r:id="rId104" xr:uid="{00000000-0004-0000-0100-000067000000}"/>
    <hyperlink ref="F762" r:id="rId105" xr:uid="{00000000-0004-0000-0100-000068000000}"/>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10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BM265"/>
  <sheetViews>
    <sheetView showGridLines="0" workbookViewId="0"/>
  </sheetViews>
  <sheetFormatPr defaultRowHeight="14.4"/>
  <cols>
    <col min="1" max="1" width="8.28515625" customWidth="1"/>
    <col min="2" max="2" width="1.140625" customWidth="1"/>
    <col min="3" max="3" width="4.140625" customWidth="1"/>
    <col min="4" max="4" width="4.28515625" customWidth="1"/>
    <col min="5" max="5" width="17.140625" customWidth="1"/>
    <col min="6" max="6" width="100.85546875" customWidth="1"/>
    <col min="7" max="7" width="7.42578125" customWidth="1"/>
    <col min="8" max="8" width="14" customWidth="1"/>
    <col min="9" max="9" width="15.85546875" customWidth="1"/>
    <col min="10" max="11" width="22.28515625"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46" ht="36.9" customHeight="1">
      <c r="L2" s="310"/>
      <c r="M2" s="310"/>
      <c r="N2" s="310"/>
      <c r="O2" s="310"/>
      <c r="P2" s="310"/>
      <c r="Q2" s="310"/>
      <c r="R2" s="310"/>
      <c r="S2" s="310"/>
      <c r="T2" s="310"/>
      <c r="U2" s="310"/>
      <c r="V2" s="310"/>
      <c r="AT2" s="18" t="s">
        <v>91</v>
      </c>
    </row>
    <row r="3" spans="2:46" ht="6.9" customHeight="1">
      <c r="B3" s="19"/>
      <c r="C3" s="20"/>
      <c r="D3" s="20"/>
      <c r="E3" s="20"/>
      <c r="F3" s="20"/>
      <c r="G3" s="20"/>
      <c r="H3" s="20"/>
      <c r="I3" s="20"/>
      <c r="J3" s="20"/>
      <c r="K3" s="20"/>
      <c r="L3" s="21"/>
      <c r="AT3" s="18" t="s">
        <v>83</v>
      </c>
    </row>
    <row r="4" spans="2:46" ht="24.9" customHeight="1">
      <c r="B4" s="21"/>
      <c r="D4" s="22" t="s">
        <v>125</v>
      </c>
      <c r="L4" s="21"/>
      <c r="M4" s="92" t="s">
        <v>10</v>
      </c>
      <c r="AT4" s="18" t="s">
        <v>4</v>
      </c>
    </row>
    <row r="5" spans="2:46" ht="6.9" customHeight="1">
      <c r="B5" s="21"/>
      <c r="L5" s="21"/>
    </row>
    <row r="6" spans="2:46" ht="12" customHeight="1">
      <c r="B6" s="21"/>
      <c r="D6" s="28" t="s">
        <v>16</v>
      </c>
      <c r="L6" s="21"/>
    </row>
    <row r="7" spans="2:46" ht="16.5" customHeight="1">
      <c r="B7" s="21"/>
      <c r="E7" s="339" t="str">
        <f>'Rekapitulace stavby'!K6</f>
        <v>MŠ Záchlumí - přístavba pavilonu</v>
      </c>
      <c r="F7" s="340"/>
      <c r="G7" s="340"/>
      <c r="H7" s="340"/>
      <c r="L7" s="21"/>
    </row>
    <row r="8" spans="2:46" ht="12" customHeight="1">
      <c r="B8" s="21"/>
      <c r="D8" s="28" t="s">
        <v>129</v>
      </c>
      <c r="L8" s="21"/>
    </row>
    <row r="9" spans="2:46" s="1" customFormat="1" ht="16.5" customHeight="1">
      <c r="B9" s="33"/>
      <c r="E9" s="339" t="s">
        <v>130</v>
      </c>
      <c r="F9" s="341"/>
      <c r="G9" s="341"/>
      <c r="H9" s="341"/>
      <c r="L9" s="33"/>
    </row>
    <row r="10" spans="2:46" s="1" customFormat="1" ht="12" customHeight="1">
      <c r="B10" s="33"/>
      <c r="D10" s="28" t="s">
        <v>131</v>
      </c>
      <c r="L10" s="33"/>
    </row>
    <row r="11" spans="2:46" s="1" customFormat="1" ht="16.5" customHeight="1">
      <c r="B11" s="33"/>
      <c r="E11" s="303" t="s">
        <v>1278</v>
      </c>
      <c r="F11" s="341"/>
      <c r="G11" s="341"/>
      <c r="H11" s="341"/>
      <c r="L11" s="33"/>
    </row>
    <row r="12" spans="2:46" s="1" customFormat="1" ht="10.199999999999999">
      <c r="B12" s="33"/>
      <c r="L12" s="33"/>
    </row>
    <row r="13" spans="2:46" s="1" customFormat="1" ht="12" customHeight="1">
      <c r="B13" s="33"/>
      <c r="D13" s="28" t="s">
        <v>18</v>
      </c>
      <c r="F13" s="26" t="s">
        <v>19</v>
      </c>
      <c r="I13" s="28" t="s">
        <v>20</v>
      </c>
      <c r="J13" s="26" t="s">
        <v>19</v>
      </c>
      <c r="L13" s="33"/>
    </row>
    <row r="14" spans="2:46" s="1" customFormat="1" ht="12" customHeight="1">
      <c r="B14" s="33"/>
      <c r="D14" s="28" t="s">
        <v>21</v>
      </c>
      <c r="F14" s="26" t="s">
        <v>22</v>
      </c>
      <c r="I14" s="28" t="s">
        <v>23</v>
      </c>
      <c r="J14" s="50" t="str">
        <f>'Rekapitulace stavby'!AN8</f>
        <v>23. 4. 2024</v>
      </c>
      <c r="L14" s="33"/>
    </row>
    <row r="15" spans="2:46" s="1" customFormat="1" ht="10.8" customHeight="1">
      <c r="B15" s="33"/>
      <c r="L15" s="33"/>
    </row>
    <row r="16" spans="2:46" s="1" customFormat="1" ht="12" customHeight="1">
      <c r="B16" s="33"/>
      <c r="D16" s="28" t="s">
        <v>25</v>
      </c>
      <c r="I16" s="28" t="s">
        <v>26</v>
      </c>
      <c r="J16" s="26" t="str">
        <f>IF('Rekapitulace stavby'!AN10="","",'Rekapitulace stavby'!AN10)</f>
        <v/>
      </c>
      <c r="L16" s="33"/>
    </row>
    <row r="17" spans="2:12" s="1" customFormat="1" ht="18" customHeight="1">
      <c r="B17" s="33"/>
      <c r="E17" s="26" t="str">
        <f>IF('Rekapitulace stavby'!E11="","",'Rekapitulace stavby'!E11)</f>
        <v>Obec Záchlumí</v>
      </c>
      <c r="I17" s="28" t="s">
        <v>28</v>
      </c>
      <c r="J17" s="26" t="str">
        <f>IF('Rekapitulace stavby'!AN11="","",'Rekapitulace stavby'!AN11)</f>
        <v/>
      </c>
      <c r="L17" s="33"/>
    </row>
    <row r="18" spans="2:12" s="1" customFormat="1" ht="6.9" customHeight="1">
      <c r="B18" s="33"/>
      <c r="L18" s="33"/>
    </row>
    <row r="19" spans="2:12" s="1" customFormat="1" ht="12" customHeight="1">
      <c r="B19" s="33"/>
      <c r="D19" s="28" t="s">
        <v>29</v>
      </c>
      <c r="I19" s="28" t="s">
        <v>26</v>
      </c>
      <c r="J19" s="29" t="str">
        <f>'Rekapitulace stavby'!AN13</f>
        <v>Vyplň údaj</v>
      </c>
      <c r="L19" s="33"/>
    </row>
    <row r="20" spans="2:12" s="1" customFormat="1" ht="18" customHeight="1">
      <c r="B20" s="33"/>
      <c r="E20" s="342" t="str">
        <f>'Rekapitulace stavby'!E14</f>
        <v>Vyplň údaj</v>
      </c>
      <c r="F20" s="309"/>
      <c r="G20" s="309"/>
      <c r="H20" s="309"/>
      <c r="I20" s="28" t="s">
        <v>28</v>
      </c>
      <c r="J20" s="29" t="str">
        <f>'Rekapitulace stavby'!AN14</f>
        <v>Vyplň údaj</v>
      </c>
      <c r="L20" s="33"/>
    </row>
    <row r="21" spans="2:12" s="1" customFormat="1" ht="6.9" customHeight="1">
      <c r="B21" s="33"/>
      <c r="L21" s="33"/>
    </row>
    <row r="22" spans="2:12" s="1" customFormat="1" ht="12" customHeight="1">
      <c r="B22" s="33"/>
      <c r="D22" s="28" t="s">
        <v>31</v>
      </c>
      <c r="I22" s="28" t="s">
        <v>26</v>
      </c>
      <c r="J22" s="26" t="str">
        <f>IF('Rekapitulace stavby'!AN16="","",'Rekapitulace stavby'!AN16)</f>
        <v>65564618</v>
      </c>
      <c r="L22" s="33"/>
    </row>
    <row r="23" spans="2:12" s="1" customFormat="1" ht="18" customHeight="1">
      <c r="B23" s="33"/>
      <c r="E23" s="26" t="str">
        <f>IF('Rekapitulace stavby'!E17="","",'Rekapitulace stavby'!E17)</f>
        <v>Ing. Miloš Valíček</v>
      </c>
      <c r="I23" s="28" t="s">
        <v>28</v>
      </c>
      <c r="J23" s="26" t="str">
        <f>IF('Rekapitulace stavby'!AN17="","",'Rekapitulace stavby'!AN17)</f>
        <v/>
      </c>
      <c r="L23" s="33"/>
    </row>
    <row r="24" spans="2:12" s="1" customFormat="1" ht="6.9" customHeight="1">
      <c r="B24" s="33"/>
      <c r="L24" s="33"/>
    </row>
    <row r="25" spans="2:12" s="1" customFormat="1" ht="12" customHeight="1">
      <c r="B25" s="33"/>
      <c r="D25" s="28" t="s">
        <v>35</v>
      </c>
      <c r="I25" s="28" t="s">
        <v>26</v>
      </c>
      <c r="J25" s="26" t="str">
        <f>IF('Rekapitulace stavby'!AN19="","",'Rekapitulace stavby'!AN19)</f>
        <v>47747528</v>
      </c>
      <c r="L25" s="33"/>
    </row>
    <row r="26" spans="2:12" s="1" customFormat="1" ht="18" customHeight="1">
      <c r="B26" s="33"/>
      <c r="E26" s="26" t="str">
        <f>IF('Rekapitulace stavby'!E20="","",'Rekapitulace stavby'!E20)</f>
        <v xml:space="preserve">Veronika Šoulová </v>
      </c>
      <c r="I26" s="28" t="s">
        <v>28</v>
      </c>
      <c r="J26" s="26" t="str">
        <f>IF('Rekapitulace stavby'!AN20="","",'Rekapitulace stavby'!AN20)</f>
        <v/>
      </c>
      <c r="L26" s="33"/>
    </row>
    <row r="27" spans="2:12" s="1" customFormat="1" ht="6.9" customHeight="1">
      <c r="B27" s="33"/>
      <c r="L27" s="33"/>
    </row>
    <row r="28" spans="2:12" s="1" customFormat="1" ht="12" customHeight="1">
      <c r="B28" s="33"/>
      <c r="D28" s="28" t="s">
        <v>38</v>
      </c>
      <c r="L28" s="33"/>
    </row>
    <row r="29" spans="2:12" s="7" customFormat="1" ht="16.5" customHeight="1">
      <c r="B29" s="93"/>
      <c r="E29" s="314" t="s">
        <v>19</v>
      </c>
      <c r="F29" s="314"/>
      <c r="G29" s="314"/>
      <c r="H29" s="314"/>
      <c r="L29" s="93"/>
    </row>
    <row r="30" spans="2:12" s="1" customFormat="1" ht="6.9" customHeight="1">
      <c r="B30" s="33"/>
      <c r="L30" s="33"/>
    </row>
    <row r="31" spans="2:12" s="1" customFormat="1" ht="6.9" customHeight="1">
      <c r="B31" s="33"/>
      <c r="D31" s="51"/>
      <c r="E31" s="51"/>
      <c r="F31" s="51"/>
      <c r="G31" s="51"/>
      <c r="H31" s="51"/>
      <c r="I31" s="51"/>
      <c r="J31" s="51"/>
      <c r="K31" s="51"/>
      <c r="L31" s="33"/>
    </row>
    <row r="32" spans="2:12" s="1" customFormat="1" ht="25.35" customHeight="1">
      <c r="B32" s="33"/>
      <c r="D32" s="94" t="s">
        <v>40</v>
      </c>
      <c r="J32" s="64">
        <f>ROUND(J110, 2)</f>
        <v>0</v>
      </c>
      <c r="L32" s="33"/>
    </row>
    <row r="33" spans="2:12" s="1" customFormat="1" ht="6.9" customHeight="1">
      <c r="B33" s="33"/>
      <c r="D33" s="51"/>
      <c r="E33" s="51"/>
      <c r="F33" s="51"/>
      <c r="G33" s="51"/>
      <c r="H33" s="51"/>
      <c r="I33" s="51"/>
      <c r="J33" s="51"/>
      <c r="K33" s="51"/>
      <c r="L33" s="33"/>
    </row>
    <row r="34" spans="2:12" s="1" customFormat="1" ht="14.4" customHeight="1">
      <c r="B34" s="33"/>
      <c r="F34" s="36" t="s">
        <v>42</v>
      </c>
      <c r="I34" s="36" t="s">
        <v>41</v>
      </c>
      <c r="J34" s="36" t="s">
        <v>43</v>
      </c>
      <c r="L34" s="33"/>
    </row>
    <row r="35" spans="2:12" s="1" customFormat="1" ht="14.4" customHeight="1">
      <c r="B35" s="33"/>
      <c r="D35" s="53" t="s">
        <v>44</v>
      </c>
      <c r="E35" s="28" t="s">
        <v>45</v>
      </c>
      <c r="F35" s="84">
        <f>ROUND((SUM(BE110:BE264)),  2)</f>
        <v>0</v>
      </c>
      <c r="I35" s="95">
        <v>0.21</v>
      </c>
      <c r="J35" s="84">
        <f>ROUND(((SUM(BE110:BE264))*I35),  2)</f>
        <v>0</v>
      </c>
      <c r="L35" s="33"/>
    </row>
    <row r="36" spans="2:12" s="1" customFormat="1" ht="14.4" customHeight="1">
      <c r="B36" s="33"/>
      <c r="E36" s="28" t="s">
        <v>46</v>
      </c>
      <c r="F36" s="84">
        <f>ROUND((SUM(BF110:BF264)),  2)</f>
        <v>0</v>
      </c>
      <c r="I36" s="95">
        <v>0.12</v>
      </c>
      <c r="J36" s="84">
        <f>ROUND(((SUM(BF110:BF264))*I36),  2)</f>
        <v>0</v>
      </c>
      <c r="L36" s="33"/>
    </row>
    <row r="37" spans="2:12" s="1" customFormat="1" ht="14.4" hidden="1" customHeight="1">
      <c r="B37" s="33"/>
      <c r="E37" s="28" t="s">
        <v>47</v>
      </c>
      <c r="F37" s="84">
        <f>ROUND((SUM(BG110:BG264)),  2)</f>
        <v>0</v>
      </c>
      <c r="I37" s="95">
        <v>0.21</v>
      </c>
      <c r="J37" s="84">
        <f>0</f>
        <v>0</v>
      </c>
      <c r="L37" s="33"/>
    </row>
    <row r="38" spans="2:12" s="1" customFormat="1" ht="14.4" hidden="1" customHeight="1">
      <c r="B38" s="33"/>
      <c r="E38" s="28" t="s">
        <v>48</v>
      </c>
      <c r="F38" s="84">
        <f>ROUND((SUM(BH110:BH264)),  2)</f>
        <v>0</v>
      </c>
      <c r="I38" s="95">
        <v>0.12</v>
      </c>
      <c r="J38" s="84">
        <f>0</f>
        <v>0</v>
      </c>
      <c r="L38" s="33"/>
    </row>
    <row r="39" spans="2:12" s="1" customFormat="1" ht="14.4" hidden="1" customHeight="1">
      <c r="B39" s="33"/>
      <c r="E39" s="28" t="s">
        <v>49</v>
      </c>
      <c r="F39" s="84">
        <f>ROUND((SUM(BI110:BI264)),  2)</f>
        <v>0</v>
      </c>
      <c r="I39" s="95">
        <v>0</v>
      </c>
      <c r="J39" s="84">
        <f>0</f>
        <v>0</v>
      </c>
      <c r="L39" s="33"/>
    </row>
    <row r="40" spans="2:12" s="1" customFormat="1" ht="6.9" customHeight="1">
      <c r="B40" s="33"/>
      <c r="L40" s="33"/>
    </row>
    <row r="41" spans="2:12" s="1" customFormat="1" ht="25.35" customHeight="1">
      <c r="B41" s="33"/>
      <c r="C41" s="96"/>
      <c r="D41" s="97" t="s">
        <v>50</v>
      </c>
      <c r="E41" s="55"/>
      <c r="F41" s="55"/>
      <c r="G41" s="98" t="s">
        <v>51</v>
      </c>
      <c r="H41" s="99" t="s">
        <v>52</v>
      </c>
      <c r="I41" s="55"/>
      <c r="J41" s="100">
        <f>SUM(J32:J39)</f>
        <v>0</v>
      </c>
      <c r="K41" s="101"/>
      <c r="L41" s="33"/>
    </row>
    <row r="42" spans="2:12" s="1" customFormat="1" ht="14.4" customHeight="1">
      <c r="B42" s="42"/>
      <c r="C42" s="43"/>
      <c r="D42" s="43"/>
      <c r="E42" s="43"/>
      <c r="F42" s="43"/>
      <c r="G42" s="43"/>
      <c r="H42" s="43"/>
      <c r="I42" s="43"/>
      <c r="J42" s="43"/>
      <c r="K42" s="43"/>
      <c r="L42" s="33"/>
    </row>
    <row r="46" spans="2:12" s="1" customFormat="1" ht="6.9" customHeight="1">
      <c r="B46" s="44"/>
      <c r="C46" s="45"/>
      <c r="D46" s="45"/>
      <c r="E46" s="45"/>
      <c r="F46" s="45"/>
      <c r="G46" s="45"/>
      <c r="H46" s="45"/>
      <c r="I46" s="45"/>
      <c r="J46" s="45"/>
      <c r="K46" s="45"/>
      <c r="L46" s="33"/>
    </row>
    <row r="47" spans="2:12" s="1" customFormat="1" ht="24.9" customHeight="1">
      <c r="B47" s="33"/>
      <c r="C47" s="22" t="s">
        <v>133</v>
      </c>
      <c r="L47" s="33"/>
    </row>
    <row r="48" spans="2:12" s="1" customFormat="1" ht="6.9" customHeight="1">
      <c r="B48" s="33"/>
      <c r="L48" s="33"/>
    </row>
    <row r="49" spans="2:47" s="1" customFormat="1" ht="12" customHeight="1">
      <c r="B49" s="33"/>
      <c r="C49" s="28" t="s">
        <v>16</v>
      </c>
      <c r="L49" s="33"/>
    </row>
    <row r="50" spans="2:47" s="1" customFormat="1" ht="16.5" customHeight="1">
      <c r="B50" s="33"/>
      <c r="E50" s="339" t="str">
        <f>E7</f>
        <v>MŠ Záchlumí - přístavba pavilonu</v>
      </c>
      <c r="F50" s="340"/>
      <c r="G50" s="340"/>
      <c r="H50" s="340"/>
      <c r="L50" s="33"/>
    </row>
    <row r="51" spans="2:47" ht="12" customHeight="1">
      <c r="B51" s="21"/>
      <c r="C51" s="28" t="s">
        <v>129</v>
      </c>
      <c r="L51" s="21"/>
    </row>
    <row r="52" spans="2:47" s="1" customFormat="1" ht="16.5" customHeight="1">
      <c r="B52" s="33"/>
      <c r="E52" s="339" t="s">
        <v>130</v>
      </c>
      <c r="F52" s="341"/>
      <c r="G52" s="341"/>
      <c r="H52" s="341"/>
      <c r="L52" s="33"/>
    </row>
    <row r="53" spans="2:47" s="1" customFormat="1" ht="12" customHeight="1">
      <c r="B53" s="33"/>
      <c r="C53" s="28" t="s">
        <v>131</v>
      </c>
      <c r="L53" s="33"/>
    </row>
    <row r="54" spans="2:47" s="1" customFormat="1" ht="16.5" customHeight="1">
      <c r="B54" s="33"/>
      <c r="E54" s="303" t="str">
        <f>E11</f>
        <v>02 - ZTI</v>
      </c>
      <c r="F54" s="341"/>
      <c r="G54" s="341"/>
      <c r="H54" s="341"/>
      <c r="L54" s="33"/>
    </row>
    <row r="55" spans="2:47" s="1" customFormat="1" ht="6.9" customHeight="1">
      <c r="B55" s="33"/>
      <c r="L55" s="33"/>
    </row>
    <row r="56" spans="2:47" s="1" customFormat="1" ht="12" customHeight="1">
      <c r="B56" s="33"/>
      <c r="C56" s="28" t="s">
        <v>21</v>
      </c>
      <c r="F56" s="26" t="str">
        <f>F14</f>
        <v xml:space="preserve"> </v>
      </c>
      <c r="I56" s="28" t="s">
        <v>23</v>
      </c>
      <c r="J56" s="50" t="str">
        <f>IF(J14="","",J14)</f>
        <v>23. 4. 2024</v>
      </c>
      <c r="L56" s="33"/>
    </row>
    <row r="57" spans="2:47" s="1" customFormat="1" ht="6.9" customHeight="1">
      <c r="B57" s="33"/>
      <c r="L57" s="33"/>
    </row>
    <row r="58" spans="2:47" s="1" customFormat="1" ht="15.15" customHeight="1">
      <c r="B58" s="33"/>
      <c r="C58" s="28" t="s">
        <v>25</v>
      </c>
      <c r="F58" s="26" t="str">
        <f>E17</f>
        <v>Obec Záchlumí</v>
      </c>
      <c r="I58" s="28" t="s">
        <v>31</v>
      </c>
      <c r="J58" s="31" t="str">
        <f>E23</f>
        <v>Ing. Miloš Valíček</v>
      </c>
      <c r="L58" s="33"/>
    </row>
    <row r="59" spans="2:47" s="1" customFormat="1" ht="15.15" customHeight="1">
      <c r="B59" s="33"/>
      <c r="C59" s="28" t="s">
        <v>29</v>
      </c>
      <c r="F59" s="26" t="str">
        <f>IF(E20="","",E20)</f>
        <v>Vyplň údaj</v>
      </c>
      <c r="I59" s="28" t="s">
        <v>35</v>
      </c>
      <c r="J59" s="31" t="str">
        <f>E26</f>
        <v xml:space="preserve">Veronika Šoulová </v>
      </c>
      <c r="L59" s="33"/>
    </row>
    <row r="60" spans="2:47" s="1" customFormat="1" ht="10.35" customHeight="1">
      <c r="B60" s="33"/>
      <c r="L60" s="33"/>
    </row>
    <row r="61" spans="2:47" s="1" customFormat="1" ht="29.25" customHeight="1">
      <c r="B61" s="33"/>
      <c r="C61" s="102" t="s">
        <v>134</v>
      </c>
      <c r="D61" s="96"/>
      <c r="E61" s="96"/>
      <c r="F61" s="96"/>
      <c r="G61" s="96"/>
      <c r="H61" s="96"/>
      <c r="I61" s="96"/>
      <c r="J61" s="103" t="s">
        <v>135</v>
      </c>
      <c r="K61" s="96"/>
      <c r="L61" s="33"/>
    </row>
    <row r="62" spans="2:47" s="1" customFormat="1" ht="10.35" customHeight="1">
      <c r="B62" s="33"/>
      <c r="L62" s="33"/>
    </row>
    <row r="63" spans="2:47" s="1" customFormat="1" ht="22.8" customHeight="1">
      <c r="B63" s="33"/>
      <c r="C63" s="104" t="s">
        <v>72</v>
      </c>
      <c r="J63" s="64">
        <f>J110</f>
        <v>0</v>
      </c>
      <c r="L63" s="33"/>
      <c r="AU63" s="18" t="s">
        <v>136</v>
      </c>
    </row>
    <row r="64" spans="2:47" s="8" customFormat="1" ht="24.9" customHeight="1">
      <c r="B64" s="105"/>
      <c r="D64" s="106" t="s">
        <v>1279</v>
      </c>
      <c r="E64" s="107"/>
      <c r="F64" s="107"/>
      <c r="G64" s="107"/>
      <c r="H64" s="107"/>
      <c r="I64" s="107"/>
      <c r="J64" s="108">
        <f>J111</f>
        <v>0</v>
      </c>
      <c r="L64" s="105"/>
    </row>
    <row r="65" spans="2:12" s="8" customFormat="1" ht="24.9" customHeight="1">
      <c r="B65" s="105"/>
      <c r="D65" s="106" t="s">
        <v>1280</v>
      </c>
      <c r="E65" s="107"/>
      <c r="F65" s="107"/>
      <c r="G65" s="107"/>
      <c r="H65" s="107"/>
      <c r="I65" s="107"/>
      <c r="J65" s="108">
        <f>J114</f>
        <v>0</v>
      </c>
      <c r="L65" s="105"/>
    </row>
    <row r="66" spans="2:12" s="8" customFormat="1" ht="24.9" customHeight="1">
      <c r="B66" s="105"/>
      <c r="D66" s="106" t="s">
        <v>1281</v>
      </c>
      <c r="E66" s="107"/>
      <c r="F66" s="107"/>
      <c r="G66" s="107"/>
      <c r="H66" s="107"/>
      <c r="I66" s="107"/>
      <c r="J66" s="108">
        <f>J116</f>
        <v>0</v>
      </c>
      <c r="L66" s="105"/>
    </row>
    <row r="67" spans="2:12" s="8" customFormat="1" ht="24.9" customHeight="1">
      <c r="B67" s="105"/>
      <c r="D67" s="106" t="s">
        <v>1282</v>
      </c>
      <c r="E67" s="107"/>
      <c r="F67" s="107"/>
      <c r="G67" s="107"/>
      <c r="H67" s="107"/>
      <c r="I67" s="107"/>
      <c r="J67" s="108">
        <f>J125</f>
        <v>0</v>
      </c>
      <c r="L67" s="105"/>
    </row>
    <row r="68" spans="2:12" s="8" customFormat="1" ht="24.9" customHeight="1">
      <c r="B68" s="105"/>
      <c r="D68" s="106" t="s">
        <v>1283</v>
      </c>
      <c r="E68" s="107"/>
      <c r="F68" s="107"/>
      <c r="G68" s="107"/>
      <c r="H68" s="107"/>
      <c r="I68" s="107"/>
      <c r="J68" s="108">
        <f>J130</f>
        <v>0</v>
      </c>
      <c r="L68" s="105"/>
    </row>
    <row r="69" spans="2:12" s="8" customFormat="1" ht="24.9" customHeight="1">
      <c r="B69" s="105"/>
      <c r="D69" s="106" t="s">
        <v>1284</v>
      </c>
      <c r="E69" s="107"/>
      <c r="F69" s="107"/>
      <c r="G69" s="107"/>
      <c r="H69" s="107"/>
      <c r="I69" s="107"/>
      <c r="J69" s="108">
        <f>J133</f>
        <v>0</v>
      </c>
      <c r="L69" s="105"/>
    </row>
    <row r="70" spans="2:12" s="8" customFormat="1" ht="24.9" customHeight="1">
      <c r="B70" s="105"/>
      <c r="D70" s="106" t="s">
        <v>1285</v>
      </c>
      <c r="E70" s="107"/>
      <c r="F70" s="107"/>
      <c r="G70" s="107"/>
      <c r="H70" s="107"/>
      <c r="I70" s="107"/>
      <c r="J70" s="108">
        <f>J138</f>
        <v>0</v>
      </c>
      <c r="L70" s="105"/>
    </row>
    <row r="71" spans="2:12" s="8" customFormat="1" ht="24.9" customHeight="1">
      <c r="B71" s="105"/>
      <c r="D71" s="106" t="s">
        <v>1286</v>
      </c>
      <c r="E71" s="107"/>
      <c r="F71" s="107"/>
      <c r="G71" s="107"/>
      <c r="H71" s="107"/>
      <c r="I71" s="107"/>
      <c r="J71" s="108">
        <f>J140</f>
        <v>0</v>
      </c>
      <c r="L71" s="105"/>
    </row>
    <row r="72" spans="2:12" s="8" customFormat="1" ht="24.9" customHeight="1">
      <c r="B72" s="105"/>
      <c r="D72" s="106" t="s">
        <v>1287</v>
      </c>
      <c r="E72" s="107"/>
      <c r="F72" s="107"/>
      <c r="G72" s="107"/>
      <c r="H72" s="107"/>
      <c r="I72" s="107"/>
      <c r="J72" s="108">
        <f>J143</f>
        <v>0</v>
      </c>
      <c r="L72" s="105"/>
    </row>
    <row r="73" spans="2:12" s="8" customFormat="1" ht="24.9" customHeight="1">
      <c r="B73" s="105"/>
      <c r="D73" s="106" t="s">
        <v>1288</v>
      </c>
      <c r="E73" s="107"/>
      <c r="F73" s="107"/>
      <c r="G73" s="107"/>
      <c r="H73" s="107"/>
      <c r="I73" s="107"/>
      <c r="J73" s="108">
        <f>J146</f>
        <v>0</v>
      </c>
      <c r="L73" s="105"/>
    </row>
    <row r="74" spans="2:12" s="8" customFormat="1" ht="24.9" customHeight="1">
      <c r="B74" s="105"/>
      <c r="D74" s="106" t="s">
        <v>1289</v>
      </c>
      <c r="E74" s="107"/>
      <c r="F74" s="107"/>
      <c r="G74" s="107"/>
      <c r="H74" s="107"/>
      <c r="I74" s="107"/>
      <c r="J74" s="108">
        <f>J148</f>
        <v>0</v>
      </c>
      <c r="L74" s="105"/>
    </row>
    <row r="75" spans="2:12" s="8" customFormat="1" ht="24.9" customHeight="1">
      <c r="B75" s="105"/>
      <c r="D75" s="106" t="s">
        <v>1290</v>
      </c>
      <c r="E75" s="107"/>
      <c r="F75" s="107"/>
      <c r="G75" s="107"/>
      <c r="H75" s="107"/>
      <c r="I75" s="107"/>
      <c r="J75" s="108">
        <f>J150</f>
        <v>0</v>
      </c>
      <c r="L75" s="105"/>
    </row>
    <row r="76" spans="2:12" s="8" customFormat="1" ht="24.9" customHeight="1">
      <c r="B76" s="105"/>
      <c r="D76" s="106" t="s">
        <v>1291</v>
      </c>
      <c r="E76" s="107"/>
      <c r="F76" s="107"/>
      <c r="G76" s="107"/>
      <c r="H76" s="107"/>
      <c r="I76" s="107"/>
      <c r="J76" s="108">
        <f>J164</f>
        <v>0</v>
      </c>
      <c r="L76" s="105"/>
    </row>
    <row r="77" spans="2:12" s="8" customFormat="1" ht="24.9" customHeight="1">
      <c r="B77" s="105"/>
      <c r="D77" s="106" t="s">
        <v>1292</v>
      </c>
      <c r="E77" s="107"/>
      <c r="F77" s="107"/>
      <c r="G77" s="107"/>
      <c r="H77" s="107"/>
      <c r="I77" s="107"/>
      <c r="J77" s="108">
        <f>J180</f>
        <v>0</v>
      </c>
      <c r="L77" s="105"/>
    </row>
    <row r="78" spans="2:12" s="8" customFormat="1" ht="24.9" customHeight="1">
      <c r="B78" s="105"/>
      <c r="D78" s="106" t="s">
        <v>1293</v>
      </c>
      <c r="E78" s="107"/>
      <c r="F78" s="107"/>
      <c r="G78" s="107"/>
      <c r="H78" s="107"/>
      <c r="I78" s="107"/>
      <c r="J78" s="108">
        <f>J195</f>
        <v>0</v>
      </c>
      <c r="L78" s="105"/>
    </row>
    <row r="79" spans="2:12" s="8" customFormat="1" ht="24.9" customHeight="1">
      <c r="B79" s="105"/>
      <c r="D79" s="106" t="s">
        <v>1294</v>
      </c>
      <c r="E79" s="107"/>
      <c r="F79" s="107"/>
      <c r="G79" s="107"/>
      <c r="H79" s="107"/>
      <c r="I79" s="107"/>
      <c r="J79" s="108">
        <f>J198</f>
        <v>0</v>
      </c>
      <c r="L79" s="105"/>
    </row>
    <row r="80" spans="2:12" s="8" customFormat="1" ht="24.9" customHeight="1">
      <c r="B80" s="105"/>
      <c r="D80" s="106" t="s">
        <v>1295</v>
      </c>
      <c r="E80" s="107"/>
      <c r="F80" s="107"/>
      <c r="G80" s="107"/>
      <c r="H80" s="107"/>
      <c r="I80" s="107"/>
      <c r="J80" s="108">
        <f>J200</f>
        <v>0</v>
      </c>
      <c r="L80" s="105"/>
    </row>
    <row r="81" spans="2:12" s="8" customFormat="1" ht="24.9" customHeight="1">
      <c r="B81" s="105"/>
      <c r="D81" s="106" t="s">
        <v>1296</v>
      </c>
      <c r="E81" s="107"/>
      <c r="F81" s="107"/>
      <c r="G81" s="107"/>
      <c r="H81" s="107"/>
      <c r="I81" s="107"/>
      <c r="J81" s="108">
        <f>J210</f>
        <v>0</v>
      </c>
      <c r="L81" s="105"/>
    </row>
    <row r="82" spans="2:12" s="8" customFormat="1" ht="24.9" customHeight="1">
      <c r="B82" s="105"/>
      <c r="D82" s="106" t="s">
        <v>1297</v>
      </c>
      <c r="E82" s="107"/>
      <c r="F82" s="107"/>
      <c r="G82" s="107"/>
      <c r="H82" s="107"/>
      <c r="I82" s="107"/>
      <c r="J82" s="108">
        <f>J215</f>
        <v>0</v>
      </c>
      <c r="L82" s="105"/>
    </row>
    <row r="83" spans="2:12" s="8" customFormat="1" ht="24.9" customHeight="1">
      <c r="B83" s="105"/>
      <c r="D83" s="106" t="s">
        <v>1298</v>
      </c>
      <c r="E83" s="107"/>
      <c r="F83" s="107"/>
      <c r="G83" s="107"/>
      <c r="H83" s="107"/>
      <c r="I83" s="107"/>
      <c r="J83" s="108">
        <f>J218</f>
        <v>0</v>
      </c>
      <c r="L83" s="105"/>
    </row>
    <row r="84" spans="2:12" s="8" customFormat="1" ht="24.9" customHeight="1">
      <c r="B84" s="105"/>
      <c r="D84" s="106" t="s">
        <v>1299</v>
      </c>
      <c r="E84" s="107"/>
      <c r="F84" s="107"/>
      <c r="G84" s="107"/>
      <c r="H84" s="107"/>
      <c r="I84" s="107"/>
      <c r="J84" s="108">
        <f>J220</f>
        <v>0</v>
      </c>
      <c r="L84" s="105"/>
    </row>
    <row r="85" spans="2:12" s="8" customFormat="1" ht="24.9" customHeight="1">
      <c r="B85" s="105"/>
      <c r="D85" s="106" t="s">
        <v>1300</v>
      </c>
      <c r="E85" s="107"/>
      <c r="F85" s="107"/>
      <c r="G85" s="107"/>
      <c r="H85" s="107"/>
      <c r="I85" s="107"/>
      <c r="J85" s="108">
        <f>J222</f>
        <v>0</v>
      </c>
      <c r="L85" s="105"/>
    </row>
    <row r="86" spans="2:12" s="8" customFormat="1" ht="24.9" customHeight="1">
      <c r="B86" s="105"/>
      <c r="D86" s="106" t="s">
        <v>1301</v>
      </c>
      <c r="E86" s="107"/>
      <c r="F86" s="107"/>
      <c r="G86" s="107"/>
      <c r="H86" s="107"/>
      <c r="I86" s="107"/>
      <c r="J86" s="108">
        <f>J224</f>
        <v>0</v>
      </c>
      <c r="L86" s="105"/>
    </row>
    <row r="87" spans="2:12" s="8" customFormat="1" ht="24.9" customHeight="1">
      <c r="B87" s="105"/>
      <c r="D87" s="106" t="s">
        <v>1302</v>
      </c>
      <c r="E87" s="107"/>
      <c r="F87" s="107"/>
      <c r="G87" s="107"/>
      <c r="H87" s="107"/>
      <c r="I87" s="107"/>
      <c r="J87" s="108">
        <f>J226</f>
        <v>0</v>
      </c>
      <c r="L87" s="105"/>
    </row>
    <row r="88" spans="2:12" s="8" customFormat="1" ht="24.9" customHeight="1">
      <c r="B88" s="105"/>
      <c r="D88" s="106" t="s">
        <v>1303</v>
      </c>
      <c r="E88" s="107"/>
      <c r="F88" s="107"/>
      <c r="G88" s="107"/>
      <c r="H88" s="107"/>
      <c r="I88" s="107"/>
      <c r="J88" s="108">
        <f>J229</f>
        <v>0</v>
      </c>
      <c r="L88" s="105"/>
    </row>
    <row r="89" spans="2:12" s="1" customFormat="1" ht="21.75" customHeight="1">
      <c r="B89" s="33"/>
      <c r="L89" s="33"/>
    </row>
    <row r="90" spans="2:12" s="1" customFormat="1" ht="6.9" customHeight="1">
      <c r="B90" s="42"/>
      <c r="C90" s="43"/>
      <c r="D90" s="43"/>
      <c r="E90" s="43"/>
      <c r="F90" s="43"/>
      <c r="G90" s="43"/>
      <c r="H90" s="43"/>
      <c r="I90" s="43"/>
      <c r="J90" s="43"/>
      <c r="K90" s="43"/>
      <c r="L90" s="33"/>
    </row>
    <row r="94" spans="2:12" s="1" customFormat="1" ht="6.9" customHeight="1">
      <c r="B94" s="44"/>
      <c r="C94" s="45"/>
      <c r="D94" s="45"/>
      <c r="E94" s="45"/>
      <c r="F94" s="45"/>
      <c r="G94" s="45"/>
      <c r="H94" s="45"/>
      <c r="I94" s="45"/>
      <c r="J94" s="45"/>
      <c r="K94" s="45"/>
      <c r="L94" s="33"/>
    </row>
    <row r="95" spans="2:12" s="1" customFormat="1" ht="24.9" customHeight="1">
      <c r="B95" s="33"/>
      <c r="C95" s="22" t="s">
        <v>162</v>
      </c>
      <c r="L95" s="33"/>
    </row>
    <row r="96" spans="2:12" s="1" customFormat="1" ht="6.9" customHeight="1">
      <c r="B96" s="33"/>
      <c r="L96" s="33"/>
    </row>
    <row r="97" spans="2:65" s="1" customFormat="1" ht="12" customHeight="1">
      <c r="B97" s="33"/>
      <c r="C97" s="28" t="s">
        <v>16</v>
      </c>
      <c r="L97" s="33"/>
    </row>
    <row r="98" spans="2:65" s="1" customFormat="1" ht="16.5" customHeight="1">
      <c r="B98" s="33"/>
      <c r="E98" s="339" t="str">
        <f>E7</f>
        <v>MŠ Záchlumí - přístavba pavilonu</v>
      </c>
      <c r="F98" s="340"/>
      <c r="G98" s="340"/>
      <c r="H98" s="340"/>
      <c r="L98" s="33"/>
    </row>
    <row r="99" spans="2:65" ht="12" customHeight="1">
      <c r="B99" s="21"/>
      <c r="C99" s="28" t="s">
        <v>129</v>
      </c>
      <c r="L99" s="21"/>
    </row>
    <row r="100" spans="2:65" s="1" customFormat="1" ht="16.5" customHeight="1">
      <c r="B100" s="33"/>
      <c r="E100" s="339" t="s">
        <v>130</v>
      </c>
      <c r="F100" s="341"/>
      <c r="G100" s="341"/>
      <c r="H100" s="341"/>
      <c r="L100" s="33"/>
    </row>
    <row r="101" spans="2:65" s="1" customFormat="1" ht="12" customHeight="1">
      <c r="B101" s="33"/>
      <c r="C101" s="28" t="s">
        <v>131</v>
      </c>
      <c r="L101" s="33"/>
    </row>
    <row r="102" spans="2:65" s="1" customFormat="1" ht="16.5" customHeight="1">
      <c r="B102" s="33"/>
      <c r="E102" s="303" t="str">
        <f>E11</f>
        <v>02 - ZTI</v>
      </c>
      <c r="F102" s="341"/>
      <c r="G102" s="341"/>
      <c r="H102" s="341"/>
      <c r="L102" s="33"/>
    </row>
    <row r="103" spans="2:65" s="1" customFormat="1" ht="6.9" customHeight="1">
      <c r="B103" s="33"/>
      <c r="L103" s="33"/>
    </row>
    <row r="104" spans="2:65" s="1" customFormat="1" ht="12" customHeight="1">
      <c r="B104" s="33"/>
      <c r="C104" s="28" t="s">
        <v>21</v>
      </c>
      <c r="F104" s="26" t="str">
        <f>F14</f>
        <v xml:space="preserve"> </v>
      </c>
      <c r="I104" s="28" t="s">
        <v>23</v>
      </c>
      <c r="J104" s="50" t="str">
        <f>IF(J14="","",J14)</f>
        <v>23. 4. 2024</v>
      </c>
      <c r="L104" s="33"/>
    </row>
    <row r="105" spans="2:65" s="1" customFormat="1" ht="6.9" customHeight="1">
      <c r="B105" s="33"/>
      <c r="L105" s="33"/>
    </row>
    <row r="106" spans="2:65" s="1" customFormat="1" ht="15.15" customHeight="1">
      <c r="B106" s="33"/>
      <c r="C106" s="28" t="s">
        <v>25</v>
      </c>
      <c r="F106" s="26" t="str">
        <f>E17</f>
        <v>Obec Záchlumí</v>
      </c>
      <c r="I106" s="28" t="s">
        <v>31</v>
      </c>
      <c r="J106" s="31" t="str">
        <f>E23</f>
        <v>Ing. Miloš Valíček</v>
      </c>
      <c r="L106" s="33"/>
    </row>
    <row r="107" spans="2:65" s="1" customFormat="1" ht="15.15" customHeight="1">
      <c r="B107" s="33"/>
      <c r="C107" s="28" t="s">
        <v>29</v>
      </c>
      <c r="F107" s="26" t="str">
        <f>IF(E20="","",E20)</f>
        <v>Vyplň údaj</v>
      </c>
      <c r="I107" s="28" t="s">
        <v>35</v>
      </c>
      <c r="J107" s="31" t="str">
        <f>E26</f>
        <v xml:space="preserve">Veronika Šoulová </v>
      </c>
      <c r="L107" s="33"/>
    </row>
    <row r="108" spans="2:65" s="1" customFormat="1" ht="10.35" customHeight="1">
      <c r="B108" s="33"/>
      <c r="L108" s="33"/>
    </row>
    <row r="109" spans="2:65" s="10" customFormat="1" ht="29.25" customHeight="1">
      <c r="B109" s="113"/>
      <c r="C109" s="114" t="s">
        <v>163</v>
      </c>
      <c r="D109" s="115" t="s">
        <v>59</v>
      </c>
      <c r="E109" s="115" t="s">
        <v>55</v>
      </c>
      <c r="F109" s="115" t="s">
        <v>56</v>
      </c>
      <c r="G109" s="115" t="s">
        <v>164</v>
      </c>
      <c r="H109" s="115" t="s">
        <v>165</v>
      </c>
      <c r="I109" s="115" t="s">
        <v>166</v>
      </c>
      <c r="J109" s="115" t="s">
        <v>135</v>
      </c>
      <c r="K109" s="116" t="s">
        <v>167</v>
      </c>
      <c r="L109" s="113"/>
      <c r="M109" s="57" t="s">
        <v>19</v>
      </c>
      <c r="N109" s="58" t="s">
        <v>44</v>
      </c>
      <c r="O109" s="58" t="s">
        <v>168</v>
      </c>
      <c r="P109" s="58" t="s">
        <v>169</v>
      </c>
      <c r="Q109" s="58" t="s">
        <v>170</v>
      </c>
      <c r="R109" s="58" t="s">
        <v>171</v>
      </c>
      <c r="S109" s="58" t="s">
        <v>172</v>
      </c>
      <c r="T109" s="59" t="s">
        <v>173</v>
      </c>
    </row>
    <row r="110" spans="2:65" s="1" customFormat="1" ht="22.8" customHeight="1">
      <c r="B110" s="33"/>
      <c r="C110" s="62" t="s">
        <v>174</v>
      </c>
      <c r="J110" s="117">
        <f>BK110</f>
        <v>0</v>
      </c>
      <c r="L110" s="33"/>
      <c r="M110" s="60"/>
      <c r="N110" s="51"/>
      <c r="O110" s="51"/>
      <c r="P110" s="118">
        <f>P111+P114+P116+P125+P130+P133+P138+P140+P143+P146+P148+P150+P164+P180+P195+P198+P200+P210+P215+P218+P220+P222+P224+P226+P229</f>
        <v>0</v>
      </c>
      <c r="Q110" s="51"/>
      <c r="R110" s="118">
        <f>R111+R114+R116+R125+R130+R133+R138+R140+R143+R146+R148+R150+R164+R180+R195+R198+R200+R210+R215+R218+R220+R222+R224+R226+R229</f>
        <v>0</v>
      </c>
      <c r="S110" s="51"/>
      <c r="T110" s="119">
        <f>T111+T114+T116+T125+T130+T133+T138+T140+T143+T146+T148+T150+T164+T180+T195+T198+T200+T210+T215+T218+T220+T222+T224+T226+T229</f>
        <v>0</v>
      </c>
      <c r="AT110" s="18" t="s">
        <v>73</v>
      </c>
      <c r="AU110" s="18" t="s">
        <v>136</v>
      </c>
      <c r="BK110" s="120">
        <f>BK111+BK114+BK116+BK125+BK130+BK133+BK138+BK140+BK143+BK146+BK148+BK150+BK164+BK180+BK195+BK198+BK200+BK210+BK215+BK218+BK220+BK222+BK224+BK226+BK229</f>
        <v>0</v>
      </c>
    </row>
    <row r="111" spans="2:65" s="11" customFormat="1" ht="25.95" customHeight="1">
      <c r="B111" s="121"/>
      <c r="D111" s="122" t="s">
        <v>73</v>
      </c>
      <c r="E111" s="123" t="s">
        <v>245</v>
      </c>
      <c r="F111" s="123" t="s">
        <v>1304</v>
      </c>
      <c r="I111" s="124"/>
      <c r="J111" s="125">
        <f>BK111</f>
        <v>0</v>
      </c>
      <c r="L111" s="121"/>
      <c r="M111" s="126"/>
      <c r="P111" s="127">
        <f>SUM(P112:P113)</f>
        <v>0</v>
      </c>
      <c r="R111" s="127">
        <f>SUM(R112:R113)</f>
        <v>0</v>
      </c>
      <c r="T111" s="128">
        <f>SUM(T112:T113)</f>
        <v>0</v>
      </c>
      <c r="AR111" s="122" t="s">
        <v>81</v>
      </c>
      <c r="AT111" s="129" t="s">
        <v>73</v>
      </c>
      <c r="AU111" s="129" t="s">
        <v>74</v>
      </c>
      <c r="AY111" s="122" t="s">
        <v>177</v>
      </c>
      <c r="BK111" s="130">
        <f>SUM(BK112:BK113)</f>
        <v>0</v>
      </c>
    </row>
    <row r="112" spans="2:65" s="1" customFormat="1" ht="16.5" customHeight="1">
      <c r="B112" s="33"/>
      <c r="C112" s="133" t="s">
        <v>74</v>
      </c>
      <c r="D112" s="133" t="s">
        <v>179</v>
      </c>
      <c r="E112" s="134" t="s">
        <v>1305</v>
      </c>
      <c r="F112" s="135" t="s">
        <v>1306</v>
      </c>
      <c r="G112" s="136" t="s">
        <v>119</v>
      </c>
      <c r="H112" s="137">
        <v>6.2</v>
      </c>
      <c r="I112" s="138"/>
      <c r="J112" s="139">
        <f>ROUND(I112*H112,2)</f>
        <v>0</v>
      </c>
      <c r="K112" s="135" t="s">
        <v>1307</v>
      </c>
      <c r="L112" s="33"/>
      <c r="M112" s="140" t="s">
        <v>19</v>
      </c>
      <c r="N112" s="141" t="s">
        <v>45</v>
      </c>
      <c r="P112" s="142">
        <f>O112*H112</f>
        <v>0</v>
      </c>
      <c r="Q112" s="142">
        <v>0</v>
      </c>
      <c r="R112" s="142">
        <f>Q112*H112</f>
        <v>0</v>
      </c>
      <c r="S112" s="142">
        <v>0</v>
      </c>
      <c r="T112" s="143">
        <f>S112*H112</f>
        <v>0</v>
      </c>
      <c r="AR112" s="144" t="s">
        <v>183</v>
      </c>
      <c r="AT112" s="144" t="s">
        <v>179</v>
      </c>
      <c r="AU112" s="144" t="s">
        <v>81</v>
      </c>
      <c r="AY112" s="18" t="s">
        <v>177</v>
      </c>
      <c r="BE112" s="145">
        <f>IF(N112="základní",J112,0)</f>
        <v>0</v>
      </c>
      <c r="BF112" s="145">
        <f>IF(N112="snížená",J112,0)</f>
        <v>0</v>
      </c>
      <c r="BG112" s="145">
        <f>IF(N112="zákl. přenesená",J112,0)</f>
        <v>0</v>
      </c>
      <c r="BH112" s="145">
        <f>IF(N112="sníž. přenesená",J112,0)</f>
        <v>0</v>
      </c>
      <c r="BI112" s="145">
        <f>IF(N112="nulová",J112,0)</f>
        <v>0</v>
      </c>
      <c r="BJ112" s="18" t="s">
        <v>81</v>
      </c>
      <c r="BK112" s="145">
        <f>ROUND(I112*H112,2)</f>
        <v>0</v>
      </c>
      <c r="BL112" s="18" t="s">
        <v>183</v>
      </c>
      <c r="BM112" s="144" t="s">
        <v>83</v>
      </c>
    </row>
    <row r="113" spans="2:65" s="1" customFormat="1" ht="16.5" customHeight="1">
      <c r="B113" s="33"/>
      <c r="C113" s="133" t="s">
        <v>74</v>
      </c>
      <c r="D113" s="133" t="s">
        <v>179</v>
      </c>
      <c r="E113" s="134" t="s">
        <v>1308</v>
      </c>
      <c r="F113" s="135" t="s">
        <v>1309</v>
      </c>
      <c r="G113" s="136" t="s">
        <v>119</v>
      </c>
      <c r="H113" s="137">
        <v>6.2</v>
      </c>
      <c r="I113" s="138"/>
      <c r="J113" s="139">
        <f>ROUND(I113*H113,2)</f>
        <v>0</v>
      </c>
      <c r="K113" s="135" t="s">
        <v>1307</v>
      </c>
      <c r="L113" s="33"/>
      <c r="M113" s="140" t="s">
        <v>19</v>
      </c>
      <c r="N113" s="141" t="s">
        <v>45</v>
      </c>
      <c r="P113" s="142">
        <f>O113*H113</f>
        <v>0</v>
      </c>
      <c r="Q113" s="142">
        <v>0</v>
      </c>
      <c r="R113" s="142">
        <f>Q113*H113</f>
        <v>0</v>
      </c>
      <c r="S113" s="142">
        <v>0</v>
      </c>
      <c r="T113" s="143">
        <f>S113*H113</f>
        <v>0</v>
      </c>
      <c r="AR113" s="144" t="s">
        <v>183</v>
      </c>
      <c r="AT113" s="144" t="s">
        <v>179</v>
      </c>
      <c r="AU113" s="144" t="s">
        <v>81</v>
      </c>
      <c r="AY113" s="18" t="s">
        <v>177</v>
      </c>
      <c r="BE113" s="145">
        <f>IF(N113="základní",J113,0)</f>
        <v>0</v>
      </c>
      <c r="BF113" s="145">
        <f>IF(N113="snížená",J113,0)</f>
        <v>0</v>
      </c>
      <c r="BG113" s="145">
        <f>IF(N113="zákl. přenesená",J113,0)</f>
        <v>0</v>
      </c>
      <c r="BH113" s="145">
        <f>IF(N113="sníž. přenesená",J113,0)</f>
        <v>0</v>
      </c>
      <c r="BI113" s="145">
        <f>IF(N113="nulová",J113,0)</f>
        <v>0</v>
      </c>
      <c r="BJ113" s="18" t="s">
        <v>81</v>
      </c>
      <c r="BK113" s="145">
        <f>ROUND(I113*H113,2)</f>
        <v>0</v>
      </c>
      <c r="BL113" s="18" t="s">
        <v>183</v>
      </c>
      <c r="BM113" s="144" t="s">
        <v>183</v>
      </c>
    </row>
    <row r="114" spans="2:65" s="11" customFormat="1" ht="25.95" customHeight="1">
      <c r="B114" s="121"/>
      <c r="D114" s="122" t="s">
        <v>73</v>
      </c>
      <c r="E114" s="123" t="s">
        <v>8</v>
      </c>
      <c r="F114" s="123" t="s">
        <v>1310</v>
      </c>
      <c r="I114" s="124"/>
      <c r="J114" s="125">
        <f>BK114</f>
        <v>0</v>
      </c>
      <c r="L114" s="121"/>
      <c r="M114" s="126"/>
      <c r="P114" s="127">
        <f>P115</f>
        <v>0</v>
      </c>
      <c r="R114" s="127">
        <f>R115</f>
        <v>0</v>
      </c>
      <c r="T114" s="128">
        <f>T115</f>
        <v>0</v>
      </c>
      <c r="AR114" s="122" t="s">
        <v>81</v>
      </c>
      <c r="AT114" s="129" t="s">
        <v>73</v>
      </c>
      <c r="AU114" s="129" t="s">
        <v>74</v>
      </c>
      <c r="AY114" s="122" t="s">
        <v>177</v>
      </c>
      <c r="BK114" s="130">
        <f>BK115</f>
        <v>0</v>
      </c>
    </row>
    <row r="115" spans="2:65" s="1" customFormat="1" ht="16.5" customHeight="1">
      <c r="B115" s="33"/>
      <c r="C115" s="133" t="s">
        <v>74</v>
      </c>
      <c r="D115" s="133" t="s">
        <v>179</v>
      </c>
      <c r="E115" s="134" t="s">
        <v>1311</v>
      </c>
      <c r="F115" s="135" t="s">
        <v>1312</v>
      </c>
      <c r="G115" s="136" t="s">
        <v>192</v>
      </c>
      <c r="H115" s="137">
        <v>32.1</v>
      </c>
      <c r="I115" s="138"/>
      <c r="J115" s="139">
        <f>ROUND(I115*H115,2)</f>
        <v>0</v>
      </c>
      <c r="K115" s="135" t="s">
        <v>1307</v>
      </c>
      <c r="L115" s="33"/>
      <c r="M115" s="140" t="s">
        <v>19</v>
      </c>
      <c r="N115" s="141" t="s">
        <v>45</v>
      </c>
      <c r="P115" s="142">
        <f>O115*H115</f>
        <v>0</v>
      </c>
      <c r="Q115" s="142">
        <v>0</v>
      </c>
      <c r="R115" s="142">
        <f>Q115*H115</f>
        <v>0</v>
      </c>
      <c r="S115" s="142">
        <v>0</v>
      </c>
      <c r="T115" s="143">
        <f>S115*H115</f>
        <v>0</v>
      </c>
      <c r="AR115" s="144" t="s">
        <v>183</v>
      </c>
      <c r="AT115" s="144" t="s">
        <v>179</v>
      </c>
      <c r="AU115" s="144" t="s">
        <v>81</v>
      </c>
      <c r="AY115" s="18" t="s">
        <v>177</v>
      </c>
      <c r="BE115" s="145">
        <f>IF(N115="základní",J115,0)</f>
        <v>0</v>
      </c>
      <c r="BF115" s="145">
        <f>IF(N115="snížená",J115,0)</f>
        <v>0</v>
      </c>
      <c r="BG115" s="145">
        <f>IF(N115="zákl. přenesená",J115,0)</f>
        <v>0</v>
      </c>
      <c r="BH115" s="145">
        <f>IF(N115="sníž. přenesená",J115,0)</f>
        <v>0</v>
      </c>
      <c r="BI115" s="145">
        <f>IF(N115="nulová",J115,0)</f>
        <v>0</v>
      </c>
      <c r="BJ115" s="18" t="s">
        <v>81</v>
      </c>
      <c r="BK115" s="145">
        <f>ROUND(I115*H115,2)</f>
        <v>0</v>
      </c>
      <c r="BL115" s="18" t="s">
        <v>183</v>
      </c>
      <c r="BM115" s="144" t="s">
        <v>211</v>
      </c>
    </row>
    <row r="116" spans="2:65" s="11" customFormat="1" ht="25.95" customHeight="1">
      <c r="B116" s="121"/>
      <c r="D116" s="122" t="s">
        <v>73</v>
      </c>
      <c r="E116" s="123" t="s">
        <v>258</v>
      </c>
      <c r="F116" s="123" t="s">
        <v>1313</v>
      </c>
      <c r="I116" s="124"/>
      <c r="J116" s="125">
        <f>BK116</f>
        <v>0</v>
      </c>
      <c r="L116" s="121"/>
      <c r="M116" s="126"/>
      <c r="P116" s="127">
        <f>SUM(P117:P124)</f>
        <v>0</v>
      </c>
      <c r="R116" s="127">
        <f>SUM(R117:R124)</f>
        <v>0</v>
      </c>
      <c r="T116" s="128">
        <f>SUM(T117:T124)</f>
        <v>0</v>
      </c>
      <c r="AR116" s="122" t="s">
        <v>81</v>
      </c>
      <c r="AT116" s="129" t="s">
        <v>73</v>
      </c>
      <c r="AU116" s="129" t="s">
        <v>74</v>
      </c>
      <c r="AY116" s="122" t="s">
        <v>177</v>
      </c>
      <c r="BK116" s="130">
        <f>SUM(BK117:BK124)</f>
        <v>0</v>
      </c>
    </row>
    <row r="117" spans="2:65" s="1" customFormat="1" ht="16.5" customHeight="1">
      <c r="B117" s="33"/>
      <c r="C117" s="133" t="s">
        <v>74</v>
      </c>
      <c r="D117" s="133" t="s">
        <v>179</v>
      </c>
      <c r="E117" s="134" t="s">
        <v>1314</v>
      </c>
      <c r="F117" s="135" t="s">
        <v>1315</v>
      </c>
      <c r="G117" s="136" t="s">
        <v>192</v>
      </c>
      <c r="H117" s="137">
        <v>56.5</v>
      </c>
      <c r="I117" s="138"/>
      <c r="J117" s="139">
        <f t="shared" ref="J117:J124" si="0">ROUND(I117*H117,2)</f>
        <v>0</v>
      </c>
      <c r="K117" s="135" t="s">
        <v>1307</v>
      </c>
      <c r="L117" s="33"/>
      <c r="M117" s="140" t="s">
        <v>19</v>
      </c>
      <c r="N117" s="141" t="s">
        <v>45</v>
      </c>
      <c r="P117" s="142">
        <f t="shared" ref="P117:P124" si="1">O117*H117</f>
        <v>0</v>
      </c>
      <c r="Q117" s="142">
        <v>0</v>
      </c>
      <c r="R117" s="142">
        <f t="shared" ref="R117:R124" si="2">Q117*H117</f>
        <v>0</v>
      </c>
      <c r="S117" s="142">
        <v>0</v>
      </c>
      <c r="T117" s="143">
        <f t="shared" ref="T117:T124" si="3">S117*H117</f>
        <v>0</v>
      </c>
      <c r="AR117" s="144" t="s">
        <v>183</v>
      </c>
      <c r="AT117" s="144" t="s">
        <v>179</v>
      </c>
      <c r="AU117" s="144" t="s">
        <v>81</v>
      </c>
      <c r="AY117" s="18" t="s">
        <v>177</v>
      </c>
      <c r="BE117" s="145">
        <f t="shared" ref="BE117:BE124" si="4">IF(N117="základní",J117,0)</f>
        <v>0</v>
      </c>
      <c r="BF117" s="145">
        <f t="shared" ref="BF117:BF124" si="5">IF(N117="snížená",J117,0)</f>
        <v>0</v>
      </c>
      <c r="BG117" s="145">
        <f t="shared" ref="BG117:BG124" si="6">IF(N117="zákl. přenesená",J117,0)</f>
        <v>0</v>
      </c>
      <c r="BH117" s="145">
        <f t="shared" ref="BH117:BH124" si="7">IF(N117="sníž. přenesená",J117,0)</f>
        <v>0</v>
      </c>
      <c r="BI117" s="145">
        <f t="shared" ref="BI117:BI124" si="8">IF(N117="nulová",J117,0)</f>
        <v>0</v>
      </c>
      <c r="BJ117" s="18" t="s">
        <v>81</v>
      </c>
      <c r="BK117" s="145">
        <f t="shared" ref="BK117:BK124" si="9">ROUND(I117*H117,2)</f>
        <v>0</v>
      </c>
      <c r="BL117" s="18" t="s">
        <v>183</v>
      </c>
      <c r="BM117" s="144" t="s">
        <v>225</v>
      </c>
    </row>
    <row r="118" spans="2:65" s="1" customFormat="1" ht="16.5" customHeight="1">
      <c r="B118" s="33"/>
      <c r="C118" s="133" t="s">
        <v>74</v>
      </c>
      <c r="D118" s="133" t="s">
        <v>179</v>
      </c>
      <c r="E118" s="134" t="s">
        <v>1316</v>
      </c>
      <c r="F118" s="135" t="s">
        <v>1317</v>
      </c>
      <c r="G118" s="136" t="s">
        <v>192</v>
      </c>
      <c r="H118" s="137">
        <v>28.3</v>
      </c>
      <c r="I118" s="138"/>
      <c r="J118" s="139">
        <f t="shared" si="0"/>
        <v>0</v>
      </c>
      <c r="K118" s="135" t="s">
        <v>1307</v>
      </c>
      <c r="L118" s="33"/>
      <c r="M118" s="140" t="s">
        <v>19</v>
      </c>
      <c r="N118" s="141" t="s">
        <v>45</v>
      </c>
      <c r="P118" s="142">
        <f t="shared" si="1"/>
        <v>0</v>
      </c>
      <c r="Q118" s="142">
        <v>0</v>
      </c>
      <c r="R118" s="142">
        <f t="shared" si="2"/>
        <v>0</v>
      </c>
      <c r="S118" s="142">
        <v>0</v>
      </c>
      <c r="T118" s="143">
        <f t="shared" si="3"/>
        <v>0</v>
      </c>
      <c r="AR118" s="144" t="s">
        <v>183</v>
      </c>
      <c r="AT118" s="144" t="s">
        <v>179</v>
      </c>
      <c r="AU118" s="144" t="s">
        <v>81</v>
      </c>
      <c r="AY118" s="18" t="s">
        <v>177</v>
      </c>
      <c r="BE118" s="145">
        <f t="shared" si="4"/>
        <v>0</v>
      </c>
      <c r="BF118" s="145">
        <f t="shared" si="5"/>
        <v>0</v>
      </c>
      <c r="BG118" s="145">
        <f t="shared" si="6"/>
        <v>0</v>
      </c>
      <c r="BH118" s="145">
        <f t="shared" si="7"/>
        <v>0</v>
      </c>
      <c r="BI118" s="145">
        <f t="shared" si="8"/>
        <v>0</v>
      </c>
      <c r="BJ118" s="18" t="s">
        <v>81</v>
      </c>
      <c r="BK118" s="145">
        <f t="shared" si="9"/>
        <v>0</v>
      </c>
      <c r="BL118" s="18" t="s">
        <v>183</v>
      </c>
      <c r="BM118" s="144" t="s">
        <v>240</v>
      </c>
    </row>
    <row r="119" spans="2:65" s="1" customFormat="1" ht="16.5" customHeight="1">
      <c r="B119" s="33"/>
      <c r="C119" s="133" t="s">
        <v>74</v>
      </c>
      <c r="D119" s="133" t="s">
        <v>179</v>
      </c>
      <c r="E119" s="134" t="s">
        <v>1318</v>
      </c>
      <c r="F119" s="135" t="s">
        <v>1319</v>
      </c>
      <c r="G119" s="136" t="s">
        <v>192</v>
      </c>
      <c r="H119" s="137">
        <v>56.5</v>
      </c>
      <c r="I119" s="138"/>
      <c r="J119" s="139">
        <f t="shared" si="0"/>
        <v>0</v>
      </c>
      <c r="K119" s="135" t="s">
        <v>1307</v>
      </c>
      <c r="L119" s="33"/>
      <c r="M119" s="140" t="s">
        <v>19</v>
      </c>
      <c r="N119" s="141" t="s">
        <v>45</v>
      </c>
      <c r="P119" s="142">
        <f t="shared" si="1"/>
        <v>0</v>
      </c>
      <c r="Q119" s="142">
        <v>0</v>
      </c>
      <c r="R119" s="142">
        <f t="shared" si="2"/>
        <v>0</v>
      </c>
      <c r="S119" s="142">
        <v>0</v>
      </c>
      <c r="T119" s="143">
        <f t="shared" si="3"/>
        <v>0</v>
      </c>
      <c r="AR119" s="144" t="s">
        <v>183</v>
      </c>
      <c r="AT119" s="144" t="s">
        <v>179</v>
      </c>
      <c r="AU119" s="144" t="s">
        <v>81</v>
      </c>
      <c r="AY119" s="18" t="s">
        <v>177</v>
      </c>
      <c r="BE119" s="145">
        <f t="shared" si="4"/>
        <v>0</v>
      </c>
      <c r="BF119" s="145">
        <f t="shared" si="5"/>
        <v>0</v>
      </c>
      <c r="BG119" s="145">
        <f t="shared" si="6"/>
        <v>0</v>
      </c>
      <c r="BH119" s="145">
        <f t="shared" si="7"/>
        <v>0</v>
      </c>
      <c r="BI119" s="145">
        <f t="shared" si="8"/>
        <v>0</v>
      </c>
      <c r="BJ119" s="18" t="s">
        <v>81</v>
      </c>
      <c r="BK119" s="145">
        <f t="shared" si="9"/>
        <v>0</v>
      </c>
      <c r="BL119" s="18" t="s">
        <v>183</v>
      </c>
      <c r="BM119" s="144" t="s">
        <v>8</v>
      </c>
    </row>
    <row r="120" spans="2:65" s="1" customFormat="1" ht="16.5" customHeight="1">
      <c r="B120" s="33"/>
      <c r="C120" s="133" t="s">
        <v>74</v>
      </c>
      <c r="D120" s="133" t="s">
        <v>179</v>
      </c>
      <c r="E120" s="134" t="s">
        <v>1320</v>
      </c>
      <c r="F120" s="135" t="s">
        <v>1321</v>
      </c>
      <c r="G120" s="136" t="s">
        <v>192</v>
      </c>
      <c r="H120" s="137">
        <v>28.3</v>
      </c>
      <c r="I120" s="138"/>
      <c r="J120" s="139">
        <f t="shared" si="0"/>
        <v>0</v>
      </c>
      <c r="K120" s="135" t="s">
        <v>1307</v>
      </c>
      <c r="L120" s="33"/>
      <c r="M120" s="140" t="s">
        <v>19</v>
      </c>
      <c r="N120" s="141" t="s">
        <v>45</v>
      </c>
      <c r="P120" s="142">
        <f t="shared" si="1"/>
        <v>0</v>
      </c>
      <c r="Q120" s="142">
        <v>0</v>
      </c>
      <c r="R120" s="142">
        <f t="shared" si="2"/>
        <v>0</v>
      </c>
      <c r="S120" s="142">
        <v>0</v>
      </c>
      <c r="T120" s="143">
        <f t="shared" si="3"/>
        <v>0</v>
      </c>
      <c r="AR120" s="144" t="s">
        <v>183</v>
      </c>
      <c r="AT120" s="144" t="s">
        <v>179</v>
      </c>
      <c r="AU120" s="144" t="s">
        <v>81</v>
      </c>
      <c r="AY120" s="18" t="s">
        <v>177</v>
      </c>
      <c r="BE120" s="145">
        <f t="shared" si="4"/>
        <v>0</v>
      </c>
      <c r="BF120" s="145">
        <f t="shared" si="5"/>
        <v>0</v>
      </c>
      <c r="BG120" s="145">
        <f t="shared" si="6"/>
        <v>0</v>
      </c>
      <c r="BH120" s="145">
        <f t="shared" si="7"/>
        <v>0</v>
      </c>
      <c r="BI120" s="145">
        <f t="shared" si="8"/>
        <v>0</v>
      </c>
      <c r="BJ120" s="18" t="s">
        <v>81</v>
      </c>
      <c r="BK120" s="145">
        <f t="shared" si="9"/>
        <v>0</v>
      </c>
      <c r="BL120" s="18" t="s">
        <v>183</v>
      </c>
      <c r="BM120" s="144" t="s">
        <v>265</v>
      </c>
    </row>
    <row r="121" spans="2:65" s="1" customFormat="1" ht="16.5" customHeight="1">
      <c r="B121" s="33"/>
      <c r="C121" s="133" t="s">
        <v>74</v>
      </c>
      <c r="D121" s="133" t="s">
        <v>179</v>
      </c>
      <c r="E121" s="134" t="s">
        <v>1322</v>
      </c>
      <c r="F121" s="135" t="s">
        <v>1323</v>
      </c>
      <c r="G121" s="136" t="s">
        <v>192</v>
      </c>
      <c r="H121" s="137">
        <v>246.5</v>
      </c>
      <c r="I121" s="138"/>
      <c r="J121" s="139">
        <f t="shared" si="0"/>
        <v>0</v>
      </c>
      <c r="K121" s="135" t="s">
        <v>1307</v>
      </c>
      <c r="L121" s="33"/>
      <c r="M121" s="140" t="s">
        <v>19</v>
      </c>
      <c r="N121" s="141" t="s">
        <v>45</v>
      </c>
      <c r="P121" s="142">
        <f t="shared" si="1"/>
        <v>0</v>
      </c>
      <c r="Q121" s="142">
        <v>0</v>
      </c>
      <c r="R121" s="142">
        <f t="shared" si="2"/>
        <v>0</v>
      </c>
      <c r="S121" s="142">
        <v>0</v>
      </c>
      <c r="T121" s="143">
        <f t="shared" si="3"/>
        <v>0</v>
      </c>
      <c r="AR121" s="144" t="s">
        <v>183</v>
      </c>
      <c r="AT121" s="144" t="s">
        <v>179</v>
      </c>
      <c r="AU121" s="144" t="s">
        <v>81</v>
      </c>
      <c r="AY121" s="18" t="s">
        <v>177</v>
      </c>
      <c r="BE121" s="145">
        <f t="shared" si="4"/>
        <v>0</v>
      </c>
      <c r="BF121" s="145">
        <f t="shared" si="5"/>
        <v>0</v>
      </c>
      <c r="BG121" s="145">
        <f t="shared" si="6"/>
        <v>0</v>
      </c>
      <c r="BH121" s="145">
        <f t="shared" si="7"/>
        <v>0</v>
      </c>
      <c r="BI121" s="145">
        <f t="shared" si="8"/>
        <v>0</v>
      </c>
      <c r="BJ121" s="18" t="s">
        <v>81</v>
      </c>
      <c r="BK121" s="145">
        <f t="shared" si="9"/>
        <v>0</v>
      </c>
      <c r="BL121" s="18" t="s">
        <v>183</v>
      </c>
      <c r="BM121" s="144" t="s">
        <v>276</v>
      </c>
    </row>
    <row r="122" spans="2:65" s="1" customFormat="1" ht="16.5" customHeight="1">
      <c r="B122" s="33"/>
      <c r="C122" s="133" t="s">
        <v>74</v>
      </c>
      <c r="D122" s="133" t="s">
        <v>179</v>
      </c>
      <c r="E122" s="134" t="s">
        <v>1324</v>
      </c>
      <c r="F122" s="135" t="s">
        <v>1325</v>
      </c>
      <c r="G122" s="136" t="s">
        <v>192</v>
      </c>
      <c r="H122" s="137">
        <v>123.3</v>
      </c>
      <c r="I122" s="138"/>
      <c r="J122" s="139">
        <f t="shared" si="0"/>
        <v>0</v>
      </c>
      <c r="K122" s="135" t="s">
        <v>1307</v>
      </c>
      <c r="L122" s="33"/>
      <c r="M122" s="140" t="s">
        <v>19</v>
      </c>
      <c r="N122" s="141" t="s">
        <v>45</v>
      </c>
      <c r="P122" s="142">
        <f t="shared" si="1"/>
        <v>0</v>
      </c>
      <c r="Q122" s="142">
        <v>0</v>
      </c>
      <c r="R122" s="142">
        <f t="shared" si="2"/>
        <v>0</v>
      </c>
      <c r="S122" s="142">
        <v>0</v>
      </c>
      <c r="T122" s="143">
        <f t="shared" si="3"/>
        <v>0</v>
      </c>
      <c r="AR122" s="144" t="s">
        <v>183</v>
      </c>
      <c r="AT122" s="144" t="s">
        <v>179</v>
      </c>
      <c r="AU122" s="144" t="s">
        <v>81</v>
      </c>
      <c r="AY122" s="18" t="s">
        <v>177</v>
      </c>
      <c r="BE122" s="145">
        <f t="shared" si="4"/>
        <v>0</v>
      </c>
      <c r="BF122" s="145">
        <f t="shared" si="5"/>
        <v>0</v>
      </c>
      <c r="BG122" s="145">
        <f t="shared" si="6"/>
        <v>0</v>
      </c>
      <c r="BH122" s="145">
        <f t="shared" si="7"/>
        <v>0</v>
      </c>
      <c r="BI122" s="145">
        <f t="shared" si="8"/>
        <v>0</v>
      </c>
      <c r="BJ122" s="18" t="s">
        <v>81</v>
      </c>
      <c r="BK122" s="145">
        <f t="shared" si="9"/>
        <v>0</v>
      </c>
      <c r="BL122" s="18" t="s">
        <v>183</v>
      </c>
      <c r="BM122" s="144" t="s">
        <v>291</v>
      </c>
    </row>
    <row r="123" spans="2:65" s="1" customFormat="1" ht="16.5" customHeight="1">
      <c r="B123" s="33"/>
      <c r="C123" s="133" t="s">
        <v>74</v>
      </c>
      <c r="D123" s="133" t="s">
        <v>179</v>
      </c>
      <c r="E123" s="134" t="s">
        <v>1326</v>
      </c>
      <c r="F123" s="135" t="s">
        <v>1327</v>
      </c>
      <c r="G123" s="136" t="s">
        <v>192</v>
      </c>
      <c r="H123" s="137">
        <v>246.5</v>
      </c>
      <c r="I123" s="138"/>
      <c r="J123" s="139">
        <f t="shared" si="0"/>
        <v>0</v>
      </c>
      <c r="K123" s="135" t="s">
        <v>1307</v>
      </c>
      <c r="L123" s="33"/>
      <c r="M123" s="140" t="s">
        <v>19</v>
      </c>
      <c r="N123" s="141" t="s">
        <v>45</v>
      </c>
      <c r="P123" s="142">
        <f t="shared" si="1"/>
        <v>0</v>
      </c>
      <c r="Q123" s="142">
        <v>0</v>
      </c>
      <c r="R123" s="142">
        <f t="shared" si="2"/>
        <v>0</v>
      </c>
      <c r="S123" s="142">
        <v>0</v>
      </c>
      <c r="T123" s="143">
        <f t="shared" si="3"/>
        <v>0</v>
      </c>
      <c r="AR123" s="144" t="s">
        <v>183</v>
      </c>
      <c r="AT123" s="144" t="s">
        <v>179</v>
      </c>
      <c r="AU123" s="144" t="s">
        <v>81</v>
      </c>
      <c r="AY123" s="18" t="s">
        <v>177</v>
      </c>
      <c r="BE123" s="145">
        <f t="shared" si="4"/>
        <v>0</v>
      </c>
      <c r="BF123" s="145">
        <f t="shared" si="5"/>
        <v>0</v>
      </c>
      <c r="BG123" s="145">
        <f t="shared" si="6"/>
        <v>0</v>
      </c>
      <c r="BH123" s="145">
        <f t="shared" si="7"/>
        <v>0</v>
      </c>
      <c r="BI123" s="145">
        <f t="shared" si="8"/>
        <v>0</v>
      </c>
      <c r="BJ123" s="18" t="s">
        <v>81</v>
      </c>
      <c r="BK123" s="145">
        <f t="shared" si="9"/>
        <v>0</v>
      </c>
      <c r="BL123" s="18" t="s">
        <v>183</v>
      </c>
      <c r="BM123" s="144" t="s">
        <v>305</v>
      </c>
    </row>
    <row r="124" spans="2:65" s="1" customFormat="1" ht="16.5" customHeight="1">
      <c r="B124" s="33"/>
      <c r="C124" s="133" t="s">
        <v>74</v>
      </c>
      <c r="D124" s="133" t="s">
        <v>179</v>
      </c>
      <c r="E124" s="134" t="s">
        <v>1328</v>
      </c>
      <c r="F124" s="135" t="s">
        <v>1329</v>
      </c>
      <c r="G124" s="136" t="s">
        <v>192</v>
      </c>
      <c r="H124" s="137">
        <v>123.3</v>
      </c>
      <c r="I124" s="138"/>
      <c r="J124" s="139">
        <f t="shared" si="0"/>
        <v>0</v>
      </c>
      <c r="K124" s="135" t="s">
        <v>1307</v>
      </c>
      <c r="L124" s="33"/>
      <c r="M124" s="140" t="s">
        <v>19</v>
      </c>
      <c r="N124" s="141" t="s">
        <v>45</v>
      </c>
      <c r="P124" s="142">
        <f t="shared" si="1"/>
        <v>0</v>
      </c>
      <c r="Q124" s="142">
        <v>0</v>
      </c>
      <c r="R124" s="142">
        <f t="shared" si="2"/>
        <v>0</v>
      </c>
      <c r="S124" s="142">
        <v>0</v>
      </c>
      <c r="T124" s="143">
        <f t="shared" si="3"/>
        <v>0</v>
      </c>
      <c r="AR124" s="144" t="s">
        <v>183</v>
      </c>
      <c r="AT124" s="144" t="s">
        <v>179</v>
      </c>
      <c r="AU124" s="144" t="s">
        <v>81</v>
      </c>
      <c r="AY124" s="18" t="s">
        <v>177</v>
      </c>
      <c r="BE124" s="145">
        <f t="shared" si="4"/>
        <v>0</v>
      </c>
      <c r="BF124" s="145">
        <f t="shared" si="5"/>
        <v>0</v>
      </c>
      <c r="BG124" s="145">
        <f t="shared" si="6"/>
        <v>0</v>
      </c>
      <c r="BH124" s="145">
        <f t="shared" si="7"/>
        <v>0</v>
      </c>
      <c r="BI124" s="145">
        <f t="shared" si="8"/>
        <v>0</v>
      </c>
      <c r="BJ124" s="18" t="s">
        <v>81</v>
      </c>
      <c r="BK124" s="145">
        <f t="shared" si="9"/>
        <v>0</v>
      </c>
      <c r="BL124" s="18" t="s">
        <v>183</v>
      </c>
      <c r="BM124" s="144" t="s">
        <v>326</v>
      </c>
    </row>
    <row r="125" spans="2:65" s="11" customFormat="1" ht="25.95" customHeight="1">
      <c r="B125" s="121"/>
      <c r="D125" s="122" t="s">
        <v>73</v>
      </c>
      <c r="E125" s="123" t="s">
        <v>271</v>
      </c>
      <c r="F125" s="123" t="s">
        <v>1330</v>
      </c>
      <c r="I125" s="124"/>
      <c r="J125" s="125">
        <f>BK125</f>
        <v>0</v>
      </c>
      <c r="L125" s="121"/>
      <c r="M125" s="126"/>
      <c r="P125" s="127">
        <f>SUM(P126:P129)</f>
        <v>0</v>
      </c>
      <c r="R125" s="127">
        <f>SUM(R126:R129)</f>
        <v>0</v>
      </c>
      <c r="T125" s="128">
        <f>SUM(T126:T129)</f>
        <v>0</v>
      </c>
      <c r="AR125" s="122" t="s">
        <v>81</v>
      </c>
      <c r="AT125" s="129" t="s">
        <v>73</v>
      </c>
      <c r="AU125" s="129" t="s">
        <v>74</v>
      </c>
      <c r="AY125" s="122" t="s">
        <v>177</v>
      </c>
      <c r="BK125" s="130">
        <f>SUM(BK126:BK129)</f>
        <v>0</v>
      </c>
    </row>
    <row r="126" spans="2:65" s="1" customFormat="1" ht="16.5" customHeight="1">
      <c r="B126" s="33"/>
      <c r="C126" s="133" t="s">
        <v>74</v>
      </c>
      <c r="D126" s="133" t="s">
        <v>179</v>
      </c>
      <c r="E126" s="134" t="s">
        <v>1331</v>
      </c>
      <c r="F126" s="135" t="s">
        <v>1332</v>
      </c>
      <c r="G126" s="136" t="s">
        <v>119</v>
      </c>
      <c r="H126" s="137">
        <v>4.8</v>
      </c>
      <c r="I126" s="138"/>
      <c r="J126" s="139">
        <f>ROUND(I126*H126,2)</f>
        <v>0</v>
      </c>
      <c r="K126" s="135" t="s">
        <v>1307</v>
      </c>
      <c r="L126" s="33"/>
      <c r="M126" s="140" t="s">
        <v>19</v>
      </c>
      <c r="N126" s="141" t="s">
        <v>45</v>
      </c>
      <c r="P126" s="142">
        <f>O126*H126</f>
        <v>0</v>
      </c>
      <c r="Q126" s="142">
        <v>0</v>
      </c>
      <c r="R126" s="142">
        <f>Q126*H126</f>
        <v>0</v>
      </c>
      <c r="S126" s="142">
        <v>0</v>
      </c>
      <c r="T126" s="143">
        <f>S126*H126</f>
        <v>0</v>
      </c>
      <c r="AR126" s="144" t="s">
        <v>183</v>
      </c>
      <c r="AT126" s="144" t="s">
        <v>179</v>
      </c>
      <c r="AU126" s="144" t="s">
        <v>81</v>
      </c>
      <c r="AY126" s="18" t="s">
        <v>177</v>
      </c>
      <c r="BE126" s="145">
        <f>IF(N126="základní",J126,0)</f>
        <v>0</v>
      </c>
      <c r="BF126" s="145">
        <f>IF(N126="snížená",J126,0)</f>
        <v>0</v>
      </c>
      <c r="BG126" s="145">
        <f>IF(N126="zákl. přenesená",J126,0)</f>
        <v>0</v>
      </c>
      <c r="BH126" s="145">
        <f>IF(N126="sníž. přenesená",J126,0)</f>
        <v>0</v>
      </c>
      <c r="BI126" s="145">
        <f>IF(N126="nulová",J126,0)</f>
        <v>0</v>
      </c>
      <c r="BJ126" s="18" t="s">
        <v>81</v>
      </c>
      <c r="BK126" s="145">
        <f>ROUND(I126*H126,2)</f>
        <v>0</v>
      </c>
      <c r="BL126" s="18" t="s">
        <v>183</v>
      </c>
      <c r="BM126" s="144" t="s">
        <v>337</v>
      </c>
    </row>
    <row r="127" spans="2:65" s="1" customFormat="1" ht="16.5" customHeight="1">
      <c r="B127" s="33"/>
      <c r="C127" s="133" t="s">
        <v>74</v>
      </c>
      <c r="D127" s="133" t="s">
        <v>179</v>
      </c>
      <c r="E127" s="134" t="s">
        <v>1333</v>
      </c>
      <c r="F127" s="135" t="s">
        <v>1334</v>
      </c>
      <c r="G127" s="136" t="s">
        <v>119</v>
      </c>
      <c r="H127" s="137">
        <v>4.8</v>
      </c>
      <c r="I127" s="138"/>
      <c r="J127" s="139">
        <f>ROUND(I127*H127,2)</f>
        <v>0</v>
      </c>
      <c r="K127" s="135" t="s">
        <v>1307</v>
      </c>
      <c r="L127" s="33"/>
      <c r="M127" s="140" t="s">
        <v>19</v>
      </c>
      <c r="N127" s="141" t="s">
        <v>45</v>
      </c>
      <c r="P127" s="142">
        <f>O127*H127</f>
        <v>0</v>
      </c>
      <c r="Q127" s="142">
        <v>0</v>
      </c>
      <c r="R127" s="142">
        <f>Q127*H127</f>
        <v>0</v>
      </c>
      <c r="S127" s="142">
        <v>0</v>
      </c>
      <c r="T127" s="143">
        <f>S127*H127</f>
        <v>0</v>
      </c>
      <c r="AR127" s="144" t="s">
        <v>183</v>
      </c>
      <c r="AT127" s="144" t="s">
        <v>179</v>
      </c>
      <c r="AU127" s="144" t="s">
        <v>81</v>
      </c>
      <c r="AY127" s="18" t="s">
        <v>177</v>
      </c>
      <c r="BE127" s="145">
        <f>IF(N127="základní",J127,0)</f>
        <v>0</v>
      </c>
      <c r="BF127" s="145">
        <f>IF(N127="snížená",J127,0)</f>
        <v>0</v>
      </c>
      <c r="BG127" s="145">
        <f>IF(N127="zákl. přenesená",J127,0)</f>
        <v>0</v>
      </c>
      <c r="BH127" s="145">
        <f>IF(N127="sníž. přenesená",J127,0)</f>
        <v>0</v>
      </c>
      <c r="BI127" s="145">
        <f>IF(N127="nulová",J127,0)</f>
        <v>0</v>
      </c>
      <c r="BJ127" s="18" t="s">
        <v>81</v>
      </c>
      <c r="BK127" s="145">
        <f>ROUND(I127*H127,2)</f>
        <v>0</v>
      </c>
      <c r="BL127" s="18" t="s">
        <v>183</v>
      </c>
      <c r="BM127" s="144" t="s">
        <v>358</v>
      </c>
    </row>
    <row r="128" spans="2:65" s="1" customFormat="1" ht="16.5" customHeight="1">
      <c r="B128" s="33"/>
      <c r="C128" s="133" t="s">
        <v>74</v>
      </c>
      <c r="D128" s="133" t="s">
        <v>179</v>
      </c>
      <c r="E128" s="134" t="s">
        <v>1335</v>
      </c>
      <c r="F128" s="135" t="s">
        <v>1336</v>
      </c>
      <c r="G128" s="136" t="s">
        <v>119</v>
      </c>
      <c r="H128" s="137">
        <v>89.2</v>
      </c>
      <c r="I128" s="138"/>
      <c r="J128" s="139">
        <f>ROUND(I128*H128,2)</f>
        <v>0</v>
      </c>
      <c r="K128" s="135" t="s">
        <v>1307</v>
      </c>
      <c r="L128" s="33"/>
      <c r="M128" s="140" t="s">
        <v>19</v>
      </c>
      <c r="N128" s="141" t="s">
        <v>45</v>
      </c>
      <c r="P128" s="142">
        <f>O128*H128</f>
        <v>0</v>
      </c>
      <c r="Q128" s="142">
        <v>0</v>
      </c>
      <c r="R128" s="142">
        <f>Q128*H128</f>
        <v>0</v>
      </c>
      <c r="S128" s="142">
        <v>0</v>
      </c>
      <c r="T128" s="143">
        <f>S128*H128</f>
        <v>0</v>
      </c>
      <c r="AR128" s="144" t="s">
        <v>183</v>
      </c>
      <c r="AT128" s="144" t="s">
        <v>179</v>
      </c>
      <c r="AU128" s="144" t="s">
        <v>81</v>
      </c>
      <c r="AY128" s="18" t="s">
        <v>177</v>
      </c>
      <c r="BE128" s="145">
        <f>IF(N128="základní",J128,0)</f>
        <v>0</v>
      </c>
      <c r="BF128" s="145">
        <f>IF(N128="snížená",J128,0)</f>
        <v>0</v>
      </c>
      <c r="BG128" s="145">
        <f>IF(N128="zákl. přenesená",J128,0)</f>
        <v>0</v>
      </c>
      <c r="BH128" s="145">
        <f>IF(N128="sníž. přenesená",J128,0)</f>
        <v>0</v>
      </c>
      <c r="BI128" s="145">
        <f>IF(N128="nulová",J128,0)</f>
        <v>0</v>
      </c>
      <c r="BJ128" s="18" t="s">
        <v>81</v>
      </c>
      <c r="BK128" s="145">
        <f>ROUND(I128*H128,2)</f>
        <v>0</v>
      </c>
      <c r="BL128" s="18" t="s">
        <v>183</v>
      </c>
      <c r="BM128" s="144" t="s">
        <v>375</v>
      </c>
    </row>
    <row r="129" spans="2:65" s="1" customFormat="1" ht="16.5" customHeight="1">
      <c r="B129" s="33"/>
      <c r="C129" s="133" t="s">
        <v>74</v>
      </c>
      <c r="D129" s="133" t="s">
        <v>179</v>
      </c>
      <c r="E129" s="134" t="s">
        <v>1337</v>
      </c>
      <c r="F129" s="135" t="s">
        <v>1338</v>
      </c>
      <c r="G129" s="136" t="s">
        <v>119</v>
      </c>
      <c r="H129" s="137">
        <v>89.2</v>
      </c>
      <c r="I129" s="138"/>
      <c r="J129" s="139">
        <f>ROUND(I129*H129,2)</f>
        <v>0</v>
      </c>
      <c r="K129" s="135" t="s">
        <v>1307</v>
      </c>
      <c r="L129" s="33"/>
      <c r="M129" s="140" t="s">
        <v>19</v>
      </c>
      <c r="N129" s="141" t="s">
        <v>45</v>
      </c>
      <c r="P129" s="142">
        <f>O129*H129</f>
        <v>0</v>
      </c>
      <c r="Q129" s="142">
        <v>0</v>
      </c>
      <c r="R129" s="142">
        <f>Q129*H129</f>
        <v>0</v>
      </c>
      <c r="S129" s="142">
        <v>0</v>
      </c>
      <c r="T129" s="143">
        <f>S129*H129</f>
        <v>0</v>
      </c>
      <c r="AR129" s="144" t="s">
        <v>183</v>
      </c>
      <c r="AT129" s="144" t="s">
        <v>179</v>
      </c>
      <c r="AU129" s="144" t="s">
        <v>81</v>
      </c>
      <c r="AY129" s="18" t="s">
        <v>177</v>
      </c>
      <c r="BE129" s="145">
        <f>IF(N129="základní",J129,0)</f>
        <v>0</v>
      </c>
      <c r="BF129" s="145">
        <f>IF(N129="snížená",J129,0)</f>
        <v>0</v>
      </c>
      <c r="BG129" s="145">
        <f>IF(N129="zákl. přenesená",J129,0)</f>
        <v>0</v>
      </c>
      <c r="BH129" s="145">
        <f>IF(N129="sníž. přenesená",J129,0)</f>
        <v>0</v>
      </c>
      <c r="BI129" s="145">
        <f>IF(N129="nulová",J129,0)</f>
        <v>0</v>
      </c>
      <c r="BJ129" s="18" t="s">
        <v>81</v>
      </c>
      <c r="BK129" s="145">
        <f>ROUND(I129*H129,2)</f>
        <v>0</v>
      </c>
      <c r="BL129" s="18" t="s">
        <v>183</v>
      </c>
      <c r="BM129" s="144" t="s">
        <v>386</v>
      </c>
    </row>
    <row r="130" spans="2:65" s="11" customFormat="1" ht="25.95" customHeight="1">
      <c r="B130" s="121"/>
      <c r="D130" s="122" t="s">
        <v>73</v>
      </c>
      <c r="E130" s="123" t="s">
        <v>276</v>
      </c>
      <c r="F130" s="123" t="s">
        <v>1339</v>
      </c>
      <c r="I130" s="124"/>
      <c r="J130" s="125">
        <f>BK130</f>
        <v>0</v>
      </c>
      <c r="L130" s="121"/>
      <c r="M130" s="126"/>
      <c r="P130" s="127">
        <f>SUM(P131:P132)</f>
        <v>0</v>
      </c>
      <c r="R130" s="127">
        <f>SUM(R131:R132)</f>
        <v>0</v>
      </c>
      <c r="T130" s="128">
        <f>SUM(T131:T132)</f>
        <v>0</v>
      </c>
      <c r="AR130" s="122" t="s">
        <v>81</v>
      </c>
      <c r="AT130" s="129" t="s">
        <v>73</v>
      </c>
      <c r="AU130" s="129" t="s">
        <v>74</v>
      </c>
      <c r="AY130" s="122" t="s">
        <v>177</v>
      </c>
      <c r="BK130" s="130">
        <f>SUM(BK131:BK132)</f>
        <v>0</v>
      </c>
    </row>
    <row r="131" spans="2:65" s="1" customFormat="1" ht="16.5" customHeight="1">
      <c r="B131" s="33"/>
      <c r="C131" s="133" t="s">
        <v>74</v>
      </c>
      <c r="D131" s="133" t="s">
        <v>179</v>
      </c>
      <c r="E131" s="134" t="s">
        <v>1340</v>
      </c>
      <c r="F131" s="135" t="s">
        <v>1341</v>
      </c>
      <c r="G131" s="136" t="s">
        <v>192</v>
      </c>
      <c r="H131" s="137">
        <v>141.5</v>
      </c>
      <c r="I131" s="138"/>
      <c r="J131" s="139">
        <f>ROUND(I131*H131,2)</f>
        <v>0</v>
      </c>
      <c r="K131" s="135" t="s">
        <v>1307</v>
      </c>
      <c r="L131" s="33"/>
      <c r="M131" s="140" t="s">
        <v>19</v>
      </c>
      <c r="N131" s="141" t="s">
        <v>45</v>
      </c>
      <c r="P131" s="142">
        <f>O131*H131</f>
        <v>0</v>
      </c>
      <c r="Q131" s="142">
        <v>0</v>
      </c>
      <c r="R131" s="142">
        <f>Q131*H131</f>
        <v>0</v>
      </c>
      <c r="S131" s="142">
        <v>0</v>
      </c>
      <c r="T131" s="143">
        <f>S131*H131</f>
        <v>0</v>
      </c>
      <c r="AR131" s="144" t="s">
        <v>183</v>
      </c>
      <c r="AT131" s="144" t="s">
        <v>179</v>
      </c>
      <c r="AU131" s="144" t="s">
        <v>81</v>
      </c>
      <c r="AY131" s="18" t="s">
        <v>177</v>
      </c>
      <c r="BE131" s="145">
        <f>IF(N131="základní",J131,0)</f>
        <v>0</v>
      </c>
      <c r="BF131" s="145">
        <f>IF(N131="snížená",J131,0)</f>
        <v>0</v>
      </c>
      <c r="BG131" s="145">
        <f>IF(N131="zákl. přenesená",J131,0)</f>
        <v>0</v>
      </c>
      <c r="BH131" s="145">
        <f>IF(N131="sníž. přenesená",J131,0)</f>
        <v>0</v>
      </c>
      <c r="BI131" s="145">
        <f>IF(N131="nulová",J131,0)</f>
        <v>0</v>
      </c>
      <c r="BJ131" s="18" t="s">
        <v>81</v>
      </c>
      <c r="BK131" s="145">
        <f>ROUND(I131*H131,2)</f>
        <v>0</v>
      </c>
      <c r="BL131" s="18" t="s">
        <v>183</v>
      </c>
      <c r="BM131" s="144" t="s">
        <v>406</v>
      </c>
    </row>
    <row r="132" spans="2:65" s="1" customFormat="1" ht="16.5" customHeight="1">
      <c r="B132" s="33"/>
      <c r="C132" s="133" t="s">
        <v>74</v>
      </c>
      <c r="D132" s="133" t="s">
        <v>179</v>
      </c>
      <c r="E132" s="134" t="s">
        <v>1342</v>
      </c>
      <c r="F132" s="135" t="s">
        <v>1343</v>
      </c>
      <c r="G132" s="136" t="s">
        <v>192</v>
      </c>
      <c r="H132" s="137">
        <v>105.7</v>
      </c>
      <c r="I132" s="138"/>
      <c r="J132" s="139">
        <f>ROUND(I132*H132,2)</f>
        <v>0</v>
      </c>
      <c r="K132" s="135" t="s">
        <v>1307</v>
      </c>
      <c r="L132" s="33"/>
      <c r="M132" s="140" t="s">
        <v>19</v>
      </c>
      <c r="N132" s="141" t="s">
        <v>45</v>
      </c>
      <c r="P132" s="142">
        <f>O132*H132</f>
        <v>0</v>
      </c>
      <c r="Q132" s="142">
        <v>0</v>
      </c>
      <c r="R132" s="142">
        <f>Q132*H132</f>
        <v>0</v>
      </c>
      <c r="S132" s="142">
        <v>0</v>
      </c>
      <c r="T132" s="143">
        <f>S132*H132</f>
        <v>0</v>
      </c>
      <c r="AR132" s="144" t="s">
        <v>183</v>
      </c>
      <c r="AT132" s="144" t="s">
        <v>179</v>
      </c>
      <c r="AU132" s="144" t="s">
        <v>81</v>
      </c>
      <c r="AY132" s="18" t="s">
        <v>177</v>
      </c>
      <c r="BE132" s="145">
        <f>IF(N132="základní",J132,0)</f>
        <v>0</v>
      </c>
      <c r="BF132" s="145">
        <f>IF(N132="snížená",J132,0)</f>
        <v>0</v>
      </c>
      <c r="BG132" s="145">
        <f>IF(N132="zákl. přenesená",J132,0)</f>
        <v>0</v>
      </c>
      <c r="BH132" s="145">
        <f>IF(N132="sníž. přenesená",J132,0)</f>
        <v>0</v>
      </c>
      <c r="BI132" s="145">
        <f>IF(N132="nulová",J132,0)</f>
        <v>0</v>
      </c>
      <c r="BJ132" s="18" t="s">
        <v>81</v>
      </c>
      <c r="BK132" s="145">
        <f>ROUND(I132*H132,2)</f>
        <v>0</v>
      </c>
      <c r="BL132" s="18" t="s">
        <v>183</v>
      </c>
      <c r="BM132" s="144" t="s">
        <v>420</v>
      </c>
    </row>
    <row r="133" spans="2:65" s="11" customFormat="1" ht="25.95" customHeight="1">
      <c r="B133" s="121"/>
      <c r="D133" s="122" t="s">
        <v>73</v>
      </c>
      <c r="E133" s="123" t="s">
        <v>283</v>
      </c>
      <c r="F133" s="123" t="s">
        <v>1344</v>
      </c>
      <c r="I133" s="124"/>
      <c r="J133" s="125">
        <f>BK133</f>
        <v>0</v>
      </c>
      <c r="L133" s="121"/>
      <c r="M133" s="126"/>
      <c r="P133" s="127">
        <f>SUM(P134:P137)</f>
        <v>0</v>
      </c>
      <c r="R133" s="127">
        <f>SUM(R134:R137)</f>
        <v>0</v>
      </c>
      <c r="T133" s="128">
        <f>SUM(T134:T137)</f>
        <v>0</v>
      </c>
      <c r="AR133" s="122" t="s">
        <v>81</v>
      </c>
      <c r="AT133" s="129" t="s">
        <v>73</v>
      </c>
      <c r="AU133" s="129" t="s">
        <v>74</v>
      </c>
      <c r="AY133" s="122" t="s">
        <v>177</v>
      </c>
      <c r="BK133" s="130">
        <f>SUM(BK134:BK137)</f>
        <v>0</v>
      </c>
    </row>
    <row r="134" spans="2:65" s="1" customFormat="1" ht="16.5" customHeight="1">
      <c r="B134" s="33"/>
      <c r="C134" s="133" t="s">
        <v>74</v>
      </c>
      <c r="D134" s="133" t="s">
        <v>179</v>
      </c>
      <c r="E134" s="134" t="s">
        <v>1345</v>
      </c>
      <c r="F134" s="135" t="s">
        <v>1346</v>
      </c>
      <c r="G134" s="136" t="s">
        <v>192</v>
      </c>
      <c r="H134" s="137">
        <v>105.7</v>
      </c>
      <c r="I134" s="138"/>
      <c r="J134" s="139">
        <f>ROUND(I134*H134,2)</f>
        <v>0</v>
      </c>
      <c r="K134" s="135" t="s">
        <v>1307</v>
      </c>
      <c r="L134" s="33"/>
      <c r="M134" s="140" t="s">
        <v>19</v>
      </c>
      <c r="N134" s="141" t="s">
        <v>45</v>
      </c>
      <c r="P134" s="142">
        <f>O134*H134</f>
        <v>0</v>
      </c>
      <c r="Q134" s="142">
        <v>0</v>
      </c>
      <c r="R134" s="142">
        <f>Q134*H134</f>
        <v>0</v>
      </c>
      <c r="S134" s="142">
        <v>0</v>
      </c>
      <c r="T134" s="143">
        <f>S134*H134</f>
        <v>0</v>
      </c>
      <c r="AR134" s="144" t="s">
        <v>183</v>
      </c>
      <c r="AT134" s="144" t="s">
        <v>179</v>
      </c>
      <c r="AU134" s="144" t="s">
        <v>81</v>
      </c>
      <c r="AY134" s="18" t="s">
        <v>177</v>
      </c>
      <c r="BE134" s="145">
        <f>IF(N134="základní",J134,0)</f>
        <v>0</v>
      </c>
      <c r="BF134" s="145">
        <f>IF(N134="snížená",J134,0)</f>
        <v>0</v>
      </c>
      <c r="BG134" s="145">
        <f>IF(N134="zákl. přenesená",J134,0)</f>
        <v>0</v>
      </c>
      <c r="BH134" s="145">
        <f>IF(N134="sníž. přenesená",J134,0)</f>
        <v>0</v>
      </c>
      <c r="BI134" s="145">
        <f>IF(N134="nulová",J134,0)</f>
        <v>0</v>
      </c>
      <c r="BJ134" s="18" t="s">
        <v>81</v>
      </c>
      <c r="BK134" s="145">
        <f>ROUND(I134*H134,2)</f>
        <v>0</v>
      </c>
      <c r="BL134" s="18" t="s">
        <v>183</v>
      </c>
      <c r="BM134" s="144" t="s">
        <v>433</v>
      </c>
    </row>
    <row r="135" spans="2:65" s="1" customFormat="1" ht="16.5" customHeight="1">
      <c r="B135" s="33"/>
      <c r="C135" s="133" t="s">
        <v>74</v>
      </c>
      <c r="D135" s="133" t="s">
        <v>179</v>
      </c>
      <c r="E135" s="134" t="s">
        <v>1347</v>
      </c>
      <c r="F135" s="135" t="s">
        <v>1348</v>
      </c>
      <c r="G135" s="136" t="s">
        <v>192</v>
      </c>
      <c r="H135" s="137">
        <v>500.3</v>
      </c>
      <c r="I135" s="138"/>
      <c r="J135" s="139">
        <f>ROUND(I135*H135,2)</f>
        <v>0</v>
      </c>
      <c r="K135" s="135" t="s">
        <v>1307</v>
      </c>
      <c r="L135" s="33"/>
      <c r="M135" s="140" t="s">
        <v>19</v>
      </c>
      <c r="N135" s="141" t="s">
        <v>45</v>
      </c>
      <c r="P135" s="142">
        <f>O135*H135</f>
        <v>0</v>
      </c>
      <c r="Q135" s="142">
        <v>0</v>
      </c>
      <c r="R135" s="142">
        <f>Q135*H135</f>
        <v>0</v>
      </c>
      <c r="S135" s="142">
        <v>0</v>
      </c>
      <c r="T135" s="143">
        <f>S135*H135</f>
        <v>0</v>
      </c>
      <c r="AR135" s="144" t="s">
        <v>183</v>
      </c>
      <c r="AT135" s="144" t="s">
        <v>179</v>
      </c>
      <c r="AU135" s="144" t="s">
        <v>81</v>
      </c>
      <c r="AY135" s="18" t="s">
        <v>177</v>
      </c>
      <c r="BE135" s="145">
        <f>IF(N135="základní",J135,0)</f>
        <v>0</v>
      </c>
      <c r="BF135" s="145">
        <f>IF(N135="snížená",J135,0)</f>
        <v>0</v>
      </c>
      <c r="BG135" s="145">
        <f>IF(N135="zákl. přenesená",J135,0)</f>
        <v>0</v>
      </c>
      <c r="BH135" s="145">
        <f>IF(N135="sníž. přenesená",J135,0)</f>
        <v>0</v>
      </c>
      <c r="BI135" s="145">
        <f>IF(N135="nulová",J135,0)</f>
        <v>0</v>
      </c>
      <c r="BJ135" s="18" t="s">
        <v>81</v>
      </c>
      <c r="BK135" s="145">
        <f>ROUND(I135*H135,2)</f>
        <v>0</v>
      </c>
      <c r="BL135" s="18" t="s">
        <v>183</v>
      </c>
      <c r="BM135" s="144" t="s">
        <v>443</v>
      </c>
    </row>
    <row r="136" spans="2:65" s="1" customFormat="1" ht="16.5" customHeight="1">
      <c r="B136" s="33"/>
      <c r="C136" s="133" t="s">
        <v>74</v>
      </c>
      <c r="D136" s="133" t="s">
        <v>179</v>
      </c>
      <c r="E136" s="134" t="s">
        <v>1349</v>
      </c>
      <c r="F136" s="135" t="s">
        <v>1350</v>
      </c>
      <c r="G136" s="136" t="s">
        <v>192</v>
      </c>
      <c r="H136" s="137">
        <v>31.9</v>
      </c>
      <c r="I136" s="138"/>
      <c r="J136" s="139">
        <f>ROUND(I136*H136,2)</f>
        <v>0</v>
      </c>
      <c r="K136" s="135" t="s">
        <v>1307</v>
      </c>
      <c r="L136" s="33"/>
      <c r="M136" s="140" t="s">
        <v>19</v>
      </c>
      <c r="N136" s="141" t="s">
        <v>45</v>
      </c>
      <c r="P136" s="142">
        <f>O136*H136</f>
        <v>0</v>
      </c>
      <c r="Q136" s="142">
        <v>0</v>
      </c>
      <c r="R136" s="142">
        <f>Q136*H136</f>
        <v>0</v>
      </c>
      <c r="S136" s="142">
        <v>0</v>
      </c>
      <c r="T136" s="143">
        <f>S136*H136</f>
        <v>0</v>
      </c>
      <c r="AR136" s="144" t="s">
        <v>183</v>
      </c>
      <c r="AT136" s="144" t="s">
        <v>179</v>
      </c>
      <c r="AU136" s="144" t="s">
        <v>81</v>
      </c>
      <c r="AY136" s="18" t="s">
        <v>177</v>
      </c>
      <c r="BE136" s="145">
        <f>IF(N136="základní",J136,0)</f>
        <v>0</v>
      </c>
      <c r="BF136" s="145">
        <f>IF(N136="snížená",J136,0)</f>
        <v>0</v>
      </c>
      <c r="BG136" s="145">
        <f>IF(N136="zákl. přenesená",J136,0)</f>
        <v>0</v>
      </c>
      <c r="BH136" s="145">
        <f>IF(N136="sníž. přenesená",J136,0)</f>
        <v>0</v>
      </c>
      <c r="BI136" s="145">
        <f>IF(N136="nulová",J136,0)</f>
        <v>0</v>
      </c>
      <c r="BJ136" s="18" t="s">
        <v>81</v>
      </c>
      <c r="BK136" s="145">
        <f>ROUND(I136*H136,2)</f>
        <v>0</v>
      </c>
      <c r="BL136" s="18" t="s">
        <v>183</v>
      </c>
      <c r="BM136" s="144" t="s">
        <v>455</v>
      </c>
    </row>
    <row r="137" spans="2:65" s="1" customFormat="1" ht="16.5" customHeight="1">
      <c r="B137" s="33"/>
      <c r="C137" s="133" t="s">
        <v>74</v>
      </c>
      <c r="D137" s="133" t="s">
        <v>179</v>
      </c>
      <c r="E137" s="134" t="s">
        <v>1351</v>
      </c>
      <c r="F137" s="135" t="s">
        <v>1352</v>
      </c>
      <c r="G137" s="136" t="s">
        <v>192</v>
      </c>
      <c r="H137" s="137">
        <v>29.6</v>
      </c>
      <c r="I137" s="138"/>
      <c r="J137" s="139">
        <f>ROUND(I137*H137,2)</f>
        <v>0</v>
      </c>
      <c r="K137" s="135" t="s">
        <v>1307</v>
      </c>
      <c r="L137" s="33"/>
      <c r="M137" s="140" t="s">
        <v>19</v>
      </c>
      <c r="N137" s="141" t="s">
        <v>45</v>
      </c>
      <c r="P137" s="142">
        <f>O137*H137</f>
        <v>0</v>
      </c>
      <c r="Q137" s="142">
        <v>0</v>
      </c>
      <c r="R137" s="142">
        <f>Q137*H137</f>
        <v>0</v>
      </c>
      <c r="S137" s="142">
        <v>0</v>
      </c>
      <c r="T137" s="143">
        <f>S137*H137</f>
        <v>0</v>
      </c>
      <c r="AR137" s="144" t="s">
        <v>183</v>
      </c>
      <c r="AT137" s="144" t="s">
        <v>179</v>
      </c>
      <c r="AU137" s="144" t="s">
        <v>81</v>
      </c>
      <c r="AY137" s="18" t="s">
        <v>177</v>
      </c>
      <c r="BE137" s="145">
        <f>IF(N137="základní",J137,0)</f>
        <v>0</v>
      </c>
      <c r="BF137" s="145">
        <f>IF(N137="snížená",J137,0)</f>
        <v>0</v>
      </c>
      <c r="BG137" s="145">
        <f>IF(N137="zákl. přenesená",J137,0)</f>
        <v>0</v>
      </c>
      <c r="BH137" s="145">
        <f>IF(N137="sníž. přenesená",J137,0)</f>
        <v>0</v>
      </c>
      <c r="BI137" s="145">
        <f>IF(N137="nulová",J137,0)</f>
        <v>0</v>
      </c>
      <c r="BJ137" s="18" t="s">
        <v>81</v>
      </c>
      <c r="BK137" s="145">
        <f>ROUND(I137*H137,2)</f>
        <v>0</v>
      </c>
      <c r="BL137" s="18" t="s">
        <v>183</v>
      </c>
      <c r="BM137" s="144" t="s">
        <v>465</v>
      </c>
    </row>
    <row r="138" spans="2:65" s="11" customFormat="1" ht="25.95" customHeight="1">
      <c r="B138" s="121"/>
      <c r="D138" s="122" t="s">
        <v>73</v>
      </c>
      <c r="E138" s="123" t="s">
        <v>1200</v>
      </c>
      <c r="F138" s="123" t="s">
        <v>1353</v>
      </c>
      <c r="I138" s="124"/>
      <c r="J138" s="125">
        <f>BK138</f>
        <v>0</v>
      </c>
      <c r="L138" s="121"/>
      <c r="M138" s="126"/>
      <c r="P138" s="127">
        <f>P139</f>
        <v>0</v>
      </c>
      <c r="R138" s="127">
        <f>R139</f>
        <v>0</v>
      </c>
      <c r="T138" s="128">
        <f>T139</f>
        <v>0</v>
      </c>
      <c r="AR138" s="122" t="s">
        <v>81</v>
      </c>
      <c r="AT138" s="129" t="s">
        <v>73</v>
      </c>
      <c r="AU138" s="129" t="s">
        <v>74</v>
      </c>
      <c r="AY138" s="122" t="s">
        <v>177</v>
      </c>
      <c r="BK138" s="130">
        <f>BK139</f>
        <v>0</v>
      </c>
    </row>
    <row r="139" spans="2:65" s="1" customFormat="1" ht="24.15" customHeight="1">
      <c r="B139" s="33"/>
      <c r="C139" s="133" t="s">
        <v>74</v>
      </c>
      <c r="D139" s="133" t="s">
        <v>179</v>
      </c>
      <c r="E139" s="134" t="s">
        <v>1354</v>
      </c>
      <c r="F139" s="135" t="s">
        <v>1355</v>
      </c>
      <c r="G139" s="136" t="s">
        <v>228</v>
      </c>
      <c r="H139" s="137">
        <v>179.7</v>
      </c>
      <c r="I139" s="138"/>
      <c r="J139" s="139">
        <f>ROUND(I139*H139,2)</f>
        <v>0</v>
      </c>
      <c r="K139" s="135" t="s">
        <v>19</v>
      </c>
      <c r="L139" s="33"/>
      <c r="M139" s="140" t="s">
        <v>19</v>
      </c>
      <c r="N139" s="141" t="s">
        <v>45</v>
      </c>
      <c r="P139" s="142">
        <f>O139*H139</f>
        <v>0</v>
      </c>
      <c r="Q139" s="142">
        <v>0</v>
      </c>
      <c r="R139" s="142">
        <f>Q139*H139</f>
        <v>0</v>
      </c>
      <c r="S139" s="142">
        <v>0</v>
      </c>
      <c r="T139" s="143">
        <f>S139*H139</f>
        <v>0</v>
      </c>
      <c r="AR139" s="144" t="s">
        <v>183</v>
      </c>
      <c r="AT139" s="144" t="s">
        <v>179</v>
      </c>
      <c r="AU139" s="144" t="s">
        <v>81</v>
      </c>
      <c r="AY139" s="18" t="s">
        <v>177</v>
      </c>
      <c r="BE139" s="145">
        <f>IF(N139="základní",J139,0)</f>
        <v>0</v>
      </c>
      <c r="BF139" s="145">
        <f>IF(N139="snížená",J139,0)</f>
        <v>0</v>
      </c>
      <c r="BG139" s="145">
        <f>IF(N139="zákl. přenesená",J139,0)</f>
        <v>0</v>
      </c>
      <c r="BH139" s="145">
        <f>IF(N139="sníž. přenesená",J139,0)</f>
        <v>0</v>
      </c>
      <c r="BI139" s="145">
        <f>IF(N139="nulová",J139,0)</f>
        <v>0</v>
      </c>
      <c r="BJ139" s="18" t="s">
        <v>81</v>
      </c>
      <c r="BK139" s="145">
        <f>ROUND(I139*H139,2)</f>
        <v>0</v>
      </c>
      <c r="BL139" s="18" t="s">
        <v>183</v>
      </c>
      <c r="BM139" s="144" t="s">
        <v>476</v>
      </c>
    </row>
    <row r="140" spans="2:65" s="11" customFormat="1" ht="25.95" customHeight="1">
      <c r="B140" s="121"/>
      <c r="D140" s="122" t="s">
        <v>73</v>
      </c>
      <c r="E140" s="123" t="s">
        <v>291</v>
      </c>
      <c r="F140" s="123" t="s">
        <v>1356</v>
      </c>
      <c r="I140" s="124"/>
      <c r="J140" s="125">
        <f>BK140</f>
        <v>0</v>
      </c>
      <c r="L140" s="121"/>
      <c r="M140" s="126"/>
      <c r="P140" s="127">
        <f>SUM(P141:P142)</f>
        <v>0</v>
      </c>
      <c r="R140" s="127">
        <f>SUM(R141:R142)</f>
        <v>0</v>
      </c>
      <c r="T140" s="128">
        <f>SUM(T141:T142)</f>
        <v>0</v>
      </c>
      <c r="AR140" s="122" t="s">
        <v>81</v>
      </c>
      <c r="AT140" s="129" t="s">
        <v>73</v>
      </c>
      <c r="AU140" s="129" t="s">
        <v>74</v>
      </c>
      <c r="AY140" s="122" t="s">
        <v>177</v>
      </c>
      <c r="BK140" s="130">
        <f>SUM(BK141:BK142)</f>
        <v>0</v>
      </c>
    </row>
    <row r="141" spans="2:65" s="1" customFormat="1" ht="16.5" customHeight="1">
      <c r="B141" s="33"/>
      <c r="C141" s="133" t="s">
        <v>74</v>
      </c>
      <c r="D141" s="133" t="s">
        <v>179</v>
      </c>
      <c r="E141" s="134" t="s">
        <v>1357</v>
      </c>
      <c r="F141" s="135" t="s">
        <v>1358</v>
      </c>
      <c r="G141" s="136" t="s">
        <v>119</v>
      </c>
      <c r="H141" s="137">
        <v>213.5</v>
      </c>
      <c r="I141" s="138"/>
      <c r="J141" s="139">
        <f>ROUND(I141*H141,2)</f>
        <v>0</v>
      </c>
      <c r="K141" s="135" t="s">
        <v>1307</v>
      </c>
      <c r="L141" s="33"/>
      <c r="M141" s="140" t="s">
        <v>19</v>
      </c>
      <c r="N141" s="141" t="s">
        <v>45</v>
      </c>
      <c r="P141" s="142">
        <f>O141*H141</f>
        <v>0</v>
      </c>
      <c r="Q141" s="142">
        <v>0</v>
      </c>
      <c r="R141" s="142">
        <f>Q141*H141</f>
        <v>0</v>
      </c>
      <c r="S141" s="142">
        <v>0</v>
      </c>
      <c r="T141" s="143">
        <f>S141*H141</f>
        <v>0</v>
      </c>
      <c r="AR141" s="144" t="s">
        <v>183</v>
      </c>
      <c r="AT141" s="144" t="s">
        <v>179</v>
      </c>
      <c r="AU141" s="144" t="s">
        <v>81</v>
      </c>
      <c r="AY141" s="18" t="s">
        <v>177</v>
      </c>
      <c r="BE141" s="145">
        <f>IF(N141="základní",J141,0)</f>
        <v>0</v>
      </c>
      <c r="BF141" s="145">
        <f>IF(N141="snížená",J141,0)</f>
        <v>0</v>
      </c>
      <c r="BG141" s="145">
        <f>IF(N141="zákl. přenesená",J141,0)</f>
        <v>0</v>
      </c>
      <c r="BH141" s="145">
        <f>IF(N141="sníž. přenesená",J141,0)</f>
        <v>0</v>
      </c>
      <c r="BI141" s="145">
        <f>IF(N141="nulová",J141,0)</f>
        <v>0</v>
      </c>
      <c r="BJ141" s="18" t="s">
        <v>81</v>
      </c>
      <c r="BK141" s="145">
        <f>ROUND(I141*H141,2)</f>
        <v>0</v>
      </c>
      <c r="BL141" s="18" t="s">
        <v>183</v>
      </c>
      <c r="BM141" s="144" t="s">
        <v>485</v>
      </c>
    </row>
    <row r="142" spans="2:65" s="1" customFormat="1" ht="16.5" customHeight="1">
      <c r="B142" s="33"/>
      <c r="C142" s="133" t="s">
        <v>74</v>
      </c>
      <c r="D142" s="133" t="s">
        <v>179</v>
      </c>
      <c r="E142" s="134" t="s">
        <v>1359</v>
      </c>
      <c r="F142" s="135" t="s">
        <v>1360</v>
      </c>
      <c r="G142" s="136" t="s">
        <v>119</v>
      </c>
      <c r="H142" s="137">
        <v>213.5</v>
      </c>
      <c r="I142" s="138"/>
      <c r="J142" s="139">
        <f>ROUND(I142*H142,2)</f>
        <v>0</v>
      </c>
      <c r="K142" s="135" t="s">
        <v>1307</v>
      </c>
      <c r="L142" s="33"/>
      <c r="M142" s="140" t="s">
        <v>19</v>
      </c>
      <c r="N142" s="141" t="s">
        <v>45</v>
      </c>
      <c r="P142" s="142">
        <f>O142*H142</f>
        <v>0</v>
      </c>
      <c r="Q142" s="142">
        <v>0</v>
      </c>
      <c r="R142" s="142">
        <f>Q142*H142</f>
        <v>0</v>
      </c>
      <c r="S142" s="142">
        <v>0</v>
      </c>
      <c r="T142" s="143">
        <f>S142*H142</f>
        <v>0</v>
      </c>
      <c r="AR142" s="144" t="s">
        <v>183</v>
      </c>
      <c r="AT142" s="144" t="s">
        <v>179</v>
      </c>
      <c r="AU142" s="144" t="s">
        <v>81</v>
      </c>
      <c r="AY142" s="18" t="s">
        <v>177</v>
      </c>
      <c r="BE142" s="145">
        <f>IF(N142="základní",J142,0)</f>
        <v>0</v>
      </c>
      <c r="BF142" s="145">
        <f>IF(N142="snížená",J142,0)</f>
        <v>0</v>
      </c>
      <c r="BG142" s="145">
        <f>IF(N142="zákl. přenesená",J142,0)</f>
        <v>0</v>
      </c>
      <c r="BH142" s="145">
        <f>IF(N142="sníž. přenesená",J142,0)</f>
        <v>0</v>
      </c>
      <c r="BI142" s="145">
        <f>IF(N142="nulová",J142,0)</f>
        <v>0</v>
      </c>
      <c r="BJ142" s="18" t="s">
        <v>81</v>
      </c>
      <c r="BK142" s="145">
        <f>ROUND(I142*H142,2)</f>
        <v>0</v>
      </c>
      <c r="BL142" s="18" t="s">
        <v>183</v>
      </c>
      <c r="BM142" s="144" t="s">
        <v>494</v>
      </c>
    </row>
    <row r="143" spans="2:65" s="11" customFormat="1" ht="25.95" customHeight="1">
      <c r="B143" s="121"/>
      <c r="D143" s="122" t="s">
        <v>73</v>
      </c>
      <c r="E143" s="123" t="s">
        <v>443</v>
      </c>
      <c r="F143" s="123" t="s">
        <v>1361</v>
      </c>
      <c r="I143" s="124"/>
      <c r="J143" s="125">
        <f>BK143</f>
        <v>0</v>
      </c>
      <c r="L143" s="121"/>
      <c r="M143" s="126"/>
      <c r="P143" s="127">
        <f>SUM(P144:P145)</f>
        <v>0</v>
      </c>
      <c r="R143" s="127">
        <f>SUM(R144:R145)</f>
        <v>0</v>
      </c>
      <c r="T143" s="128">
        <f>SUM(T144:T145)</f>
        <v>0</v>
      </c>
      <c r="AR143" s="122" t="s">
        <v>81</v>
      </c>
      <c r="AT143" s="129" t="s">
        <v>73</v>
      </c>
      <c r="AU143" s="129" t="s">
        <v>74</v>
      </c>
      <c r="AY143" s="122" t="s">
        <v>177</v>
      </c>
      <c r="BK143" s="130">
        <f>SUM(BK144:BK145)</f>
        <v>0</v>
      </c>
    </row>
    <row r="144" spans="2:65" s="1" customFormat="1" ht="16.5" customHeight="1">
      <c r="B144" s="33"/>
      <c r="C144" s="133" t="s">
        <v>74</v>
      </c>
      <c r="D144" s="133" t="s">
        <v>179</v>
      </c>
      <c r="E144" s="134" t="s">
        <v>1362</v>
      </c>
      <c r="F144" s="135" t="s">
        <v>1363</v>
      </c>
      <c r="G144" s="136" t="s">
        <v>383</v>
      </c>
      <c r="H144" s="137">
        <v>1</v>
      </c>
      <c r="I144" s="138"/>
      <c r="J144" s="139">
        <f>ROUND(I144*H144,2)</f>
        <v>0</v>
      </c>
      <c r="K144" s="135" t="s">
        <v>1307</v>
      </c>
      <c r="L144" s="33"/>
      <c r="M144" s="140" t="s">
        <v>19</v>
      </c>
      <c r="N144" s="141" t="s">
        <v>45</v>
      </c>
      <c r="P144" s="142">
        <f>O144*H144</f>
        <v>0</v>
      </c>
      <c r="Q144" s="142">
        <v>0</v>
      </c>
      <c r="R144" s="142">
        <f>Q144*H144</f>
        <v>0</v>
      </c>
      <c r="S144" s="142">
        <v>0</v>
      </c>
      <c r="T144" s="143">
        <f>S144*H144</f>
        <v>0</v>
      </c>
      <c r="AR144" s="144" t="s">
        <v>183</v>
      </c>
      <c r="AT144" s="144" t="s">
        <v>179</v>
      </c>
      <c r="AU144" s="144" t="s">
        <v>81</v>
      </c>
      <c r="AY144" s="18" t="s">
        <v>177</v>
      </c>
      <c r="BE144" s="145">
        <f>IF(N144="základní",J144,0)</f>
        <v>0</v>
      </c>
      <c r="BF144" s="145">
        <f>IF(N144="snížená",J144,0)</f>
        <v>0</v>
      </c>
      <c r="BG144" s="145">
        <f>IF(N144="zákl. přenesená",J144,0)</f>
        <v>0</v>
      </c>
      <c r="BH144" s="145">
        <f>IF(N144="sníž. přenesená",J144,0)</f>
        <v>0</v>
      </c>
      <c r="BI144" s="145">
        <f>IF(N144="nulová",J144,0)</f>
        <v>0</v>
      </c>
      <c r="BJ144" s="18" t="s">
        <v>81</v>
      </c>
      <c r="BK144" s="145">
        <f>ROUND(I144*H144,2)</f>
        <v>0</v>
      </c>
      <c r="BL144" s="18" t="s">
        <v>183</v>
      </c>
      <c r="BM144" s="144" t="s">
        <v>506</v>
      </c>
    </row>
    <row r="145" spans="2:65" s="1" customFormat="1" ht="16.5" customHeight="1">
      <c r="B145" s="33"/>
      <c r="C145" s="133" t="s">
        <v>74</v>
      </c>
      <c r="D145" s="133" t="s">
        <v>179</v>
      </c>
      <c r="E145" s="134" t="s">
        <v>1364</v>
      </c>
      <c r="F145" s="135" t="s">
        <v>1365</v>
      </c>
      <c r="G145" s="136" t="s">
        <v>383</v>
      </c>
      <c r="H145" s="137">
        <v>1</v>
      </c>
      <c r="I145" s="138"/>
      <c r="J145" s="139">
        <f>ROUND(I145*H145,2)</f>
        <v>0</v>
      </c>
      <c r="K145" s="135" t="s">
        <v>1307</v>
      </c>
      <c r="L145" s="33"/>
      <c r="M145" s="140" t="s">
        <v>19</v>
      </c>
      <c r="N145" s="141" t="s">
        <v>45</v>
      </c>
      <c r="P145" s="142">
        <f>O145*H145</f>
        <v>0</v>
      </c>
      <c r="Q145" s="142">
        <v>0</v>
      </c>
      <c r="R145" s="142">
        <f>Q145*H145</f>
        <v>0</v>
      </c>
      <c r="S145" s="142">
        <v>0</v>
      </c>
      <c r="T145" s="143">
        <f>S145*H145</f>
        <v>0</v>
      </c>
      <c r="AR145" s="144" t="s">
        <v>183</v>
      </c>
      <c r="AT145" s="144" t="s">
        <v>179</v>
      </c>
      <c r="AU145" s="144" t="s">
        <v>81</v>
      </c>
      <c r="AY145" s="18" t="s">
        <v>177</v>
      </c>
      <c r="BE145" s="145">
        <f>IF(N145="základní",J145,0)</f>
        <v>0</v>
      </c>
      <c r="BF145" s="145">
        <f>IF(N145="snížená",J145,0)</f>
        <v>0</v>
      </c>
      <c r="BG145" s="145">
        <f>IF(N145="zákl. přenesená",J145,0)</f>
        <v>0</v>
      </c>
      <c r="BH145" s="145">
        <f>IF(N145="sníž. přenesená",J145,0)</f>
        <v>0</v>
      </c>
      <c r="BI145" s="145">
        <f>IF(N145="nulová",J145,0)</f>
        <v>0</v>
      </c>
      <c r="BJ145" s="18" t="s">
        <v>81</v>
      </c>
      <c r="BK145" s="145">
        <f>ROUND(I145*H145,2)</f>
        <v>0</v>
      </c>
      <c r="BL145" s="18" t="s">
        <v>183</v>
      </c>
      <c r="BM145" s="144" t="s">
        <v>517</v>
      </c>
    </row>
    <row r="146" spans="2:65" s="11" customFormat="1" ht="25.95" customHeight="1">
      <c r="B146" s="121"/>
      <c r="D146" s="122" t="s">
        <v>73</v>
      </c>
      <c r="E146" s="123" t="s">
        <v>481</v>
      </c>
      <c r="F146" s="123" t="s">
        <v>1366</v>
      </c>
      <c r="I146" s="124"/>
      <c r="J146" s="125">
        <f>BK146</f>
        <v>0</v>
      </c>
      <c r="L146" s="121"/>
      <c r="M146" s="126"/>
      <c r="P146" s="127">
        <f>P147</f>
        <v>0</v>
      </c>
      <c r="R146" s="127">
        <f>R147</f>
        <v>0</v>
      </c>
      <c r="T146" s="128">
        <f>T147</f>
        <v>0</v>
      </c>
      <c r="AR146" s="122" t="s">
        <v>81</v>
      </c>
      <c r="AT146" s="129" t="s">
        <v>73</v>
      </c>
      <c r="AU146" s="129" t="s">
        <v>74</v>
      </c>
      <c r="AY146" s="122" t="s">
        <v>177</v>
      </c>
      <c r="BK146" s="130">
        <f>BK147</f>
        <v>0</v>
      </c>
    </row>
    <row r="147" spans="2:65" s="1" customFormat="1" ht="16.5" customHeight="1">
      <c r="B147" s="33"/>
      <c r="C147" s="133" t="s">
        <v>74</v>
      </c>
      <c r="D147" s="133" t="s">
        <v>179</v>
      </c>
      <c r="E147" s="134" t="s">
        <v>1367</v>
      </c>
      <c r="F147" s="135" t="s">
        <v>1368</v>
      </c>
      <c r="G147" s="136" t="s">
        <v>192</v>
      </c>
      <c r="H147" s="137">
        <v>7.5</v>
      </c>
      <c r="I147" s="138"/>
      <c r="J147" s="139">
        <f>ROUND(I147*H147,2)</f>
        <v>0</v>
      </c>
      <c r="K147" s="135" t="s">
        <v>1307</v>
      </c>
      <c r="L147" s="33"/>
      <c r="M147" s="140" t="s">
        <v>19</v>
      </c>
      <c r="N147" s="141" t="s">
        <v>45</v>
      </c>
      <c r="P147" s="142">
        <f>O147*H147</f>
        <v>0</v>
      </c>
      <c r="Q147" s="142">
        <v>0</v>
      </c>
      <c r="R147" s="142">
        <f>Q147*H147</f>
        <v>0</v>
      </c>
      <c r="S147" s="142">
        <v>0</v>
      </c>
      <c r="T147" s="143">
        <f>S147*H147</f>
        <v>0</v>
      </c>
      <c r="AR147" s="144" t="s">
        <v>183</v>
      </c>
      <c r="AT147" s="144" t="s">
        <v>179</v>
      </c>
      <c r="AU147" s="144" t="s">
        <v>81</v>
      </c>
      <c r="AY147" s="18" t="s">
        <v>177</v>
      </c>
      <c r="BE147" s="145">
        <f>IF(N147="základní",J147,0)</f>
        <v>0</v>
      </c>
      <c r="BF147" s="145">
        <f>IF(N147="snížená",J147,0)</f>
        <v>0</v>
      </c>
      <c r="BG147" s="145">
        <f>IF(N147="zákl. přenesená",J147,0)</f>
        <v>0</v>
      </c>
      <c r="BH147" s="145">
        <f>IF(N147="sníž. přenesená",J147,0)</f>
        <v>0</v>
      </c>
      <c r="BI147" s="145">
        <f>IF(N147="nulová",J147,0)</f>
        <v>0</v>
      </c>
      <c r="BJ147" s="18" t="s">
        <v>81</v>
      </c>
      <c r="BK147" s="145">
        <f>ROUND(I147*H147,2)</f>
        <v>0</v>
      </c>
      <c r="BL147" s="18" t="s">
        <v>183</v>
      </c>
      <c r="BM147" s="144" t="s">
        <v>529</v>
      </c>
    </row>
    <row r="148" spans="2:65" s="11" customFormat="1" ht="25.95" customHeight="1">
      <c r="B148" s="121"/>
      <c r="D148" s="122" t="s">
        <v>73</v>
      </c>
      <c r="E148" s="123" t="s">
        <v>560</v>
      </c>
      <c r="F148" s="123" t="s">
        <v>1369</v>
      </c>
      <c r="I148" s="124"/>
      <c r="J148" s="125">
        <f>BK148</f>
        <v>0</v>
      </c>
      <c r="L148" s="121"/>
      <c r="M148" s="126"/>
      <c r="P148" s="127">
        <f>P149</f>
        <v>0</v>
      </c>
      <c r="R148" s="127">
        <f>R149</f>
        <v>0</v>
      </c>
      <c r="T148" s="128">
        <f>T149</f>
        <v>0</v>
      </c>
      <c r="AR148" s="122" t="s">
        <v>81</v>
      </c>
      <c r="AT148" s="129" t="s">
        <v>73</v>
      </c>
      <c r="AU148" s="129" t="s">
        <v>74</v>
      </c>
      <c r="AY148" s="122" t="s">
        <v>177</v>
      </c>
      <c r="BK148" s="130">
        <f>BK149</f>
        <v>0</v>
      </c>
    </row>
    <row r="149" spans="2:65" s="1" customFormat="1" ht="16.5" customHeight="1">
      <c r="B149" s="33"/>
      <c r="C149" s="133" t="s">
        <v>74</v>
      </c>
      <c r="D149" s="133" t="s">
        <v>179</v>
      </c>
      <c r="E149" s="134" t="s">
        <v>1370</v>
      </c>
      <c r="F149" s="135" t="s">
        <v>1371</v>
      </c>
      <c r="G149" s="136" t="s">
        <v>119</v>
      </c>
      <c r="H149" s="137">
        <v>6.2</v>
      </c>
      <c r="I149" s="138"/>
      <c r="J149" s="139">
        <f>ROUND(I149*H149,2)</f>
        <v>0</v>
      </c>
      <c r="K149" s="135" t="s">
        <v>1307</v>
      </c>
      <c r="L149" s="33"/>
      <c r="M149" s="140" t="s">
        <v>19</v>
      </c>
      <c r="N149" s="141" t="s">
        <v>45</v>
      </c>
      <c r="P149" s="142">
        <f>O149*H149</f>
        <v>0</v>
      </c>
      <c r="Q149" s="142">
        <v>0</v>
      </c>
      <c r="R149" s="142">
        <f>Q149*H149</f>
        <v>0</v>
      </c>
      <c r="S149" s="142">
        <v>0</v>
      </c>
      <c r="T149" s="143">
        <f>S149*H149</f>
        <v>0</v>
      </c>
      <c r="AR149" s="144" t="s">
        <v>183</v>
      </c>
      <c r="AT149" s="144" t="s">
        <v>179</v>
      </c>
      <c r="AU149" s="144" t="s">
        <v>81</v>
      </c>
      <c r="AY149" s="18" t="s">
        <v>177</v>
      </c>
      <c r="BE149" s="145">
        <f>IF(N149="základní",J149,0)</f>
        <v>0</v>
      </c>
      <c r="BF149" s="145">
        <f>IF(N149="snížená",J149,0)</f>
        <v>0</v>
      </c>
      <c r="BG149" s="145">
        <f>IF(N149="zákl. přenesená",J149,0)</f>
        <v>0</v>
      </c>
      <c r="BH149" s="145">
        <f>IF(N149="sníž. přenesená",J149,0)</f>
        <v>0</v>
      </c>
      <c r="BI149" s="145">
        <f>IF(N149="nulová",J149,0)</f>
        <v>0</v>
      </c>
      <c r="BJ149" s="18" t="s">
        <v>81</v>
      </c>
      <c r="BK149" s="145">
        <f>ROUND(I149*H149,2)</f>
        <v>0</v>
      </c>
      <c r="BL149" s="18" t="s">
        <v>183</v>
      </c>
      <c r="BM149" s="144" t="s">
        <v>542</v>
      </c>
    </row>
    <row r="150" spans="2:65" s="11" customFormat="1" ht="25.95" customHeight="1">
      <c r="B150" s="121"/>
      <c r="D150" s="122" t="s">
        <v>73</v>
      </c>
      <c r="E150" s="123" t="s">
        <v>1372</v>
      </c>
      <c r="F150" s="123" t="s">
        <v>1373</v>
      </c>
      <c r="I150" s="124"/>
      <c r="J150" s="125">
        <f>BK150</f>
        <v>0</v>
      </c>
      <c r="L150" s="121"/>
      <c r="M150" s="126"/>
      <c r="P150" s="127">
        <f>SUM(P151:P163)</f>
        <v>0</v>
      </c>
      <c r="R150" s="127">
        <f>SUM(R151:R163)</f>
        <v>0</v>
      </c>
      <c r="T150" s="128">
        <f>SUM(T151:T163)</f>
        <v>0</v>
      </c>
      <c r="AR150" s="122" t="s">
        <v>83</v>
      </c>
      <c r="AT150" s="129" t="s">
        <v>73</v>
      </c>
      <c r="AU150" s="129" t="s">
        <v>74</v>
      </c>
      <c r="AY150" s="122" t="s">
        <v>177</v>
      </c>
      <c r="BK150" s="130">
        <f>SUM(BK151:BK163)</f>
        <v>0</v>
      </c>
    </row>
    <row r="151" spans="2:65" s="1" customFormat="1" ht="16.5" customHeight="1">
      <c r="B151" s="33"/>
      <c r="C151" s="133" t="s">
        <v>74</v>
      </c>
      <c r="D151" s="133" t="s">
        <v>179</v>
      </c>
      <c r="E151" s="134" t="s">
        <v>1374</v>
      </c>
      <c r="F151" s="135" t="s">
        <v>1375</v>
      </c>
      <c r="G151" s="136" t="s">
        <v>347</v>
      </c>
      <c r="H151" s="137">
        <v>3.5</v>
      </c>
      <c r="I151" s="138"/>
      <c r="J151" s="139">
        <f t="shared" ref="J151:J163" si="10">ROUND(I151*H151,2)</f>
        <v>0</v>
      </c>
      <c r="K151" s="135" t="s">
        <v>1376</v>
      </c>
      <c r="L151" s="33"/>
      <c r="M151" s="140" t="s">
        <v>19</v>
      </c>
      <c r="N151" s="141" t="s">
        <v>45</v>
      </c>
      <c r="P151" s="142">
        <f t="shared" ref="P151:P163" si="11">O151*H151</f>
        <v>0</v>
      </c>
      <c r="Q151" s="142">
        <v>0</v>
      </c>
      <c r="R151" s="142">
        <f t="shared" ref="R151:R163" si="12">Q151*H151</f>
        <v>0</v>
      </c>
      <c r="S151" s="142">
        <v>0</v>
      </c>
      <c r="T151" s="143">
        <f t="shared" ref="T151:T163" si="13">S151*H151</f>
        <v>0</v>
      </c>
      <c r="AR151" s="144" t="s">
        <v>276</v>
      </c>
      <c r="AT151" s="144" t="s">
        <v>179</v>
      </c>
      <c r="AU151" s="144" t="s">
        <v>81</v>
      </c>
      <c r="AY151" s="18" t="s">
        <v>177</v>
      </c>
      <c r="BE151" s="145">
        <f t="shared" ref="BE151:BE163" si="14">IF(N151="základní",J151,0)</f>
        <v>0</v>
      </c>
      <c r="BF151" s="145">
        <f t="shared" ref="BF151:BF163" si="15">IF(N151="snížená",J151,0)</f>
        <v>0</v>
      </c>
      <c r="BG151" s="145">
        <f t="shared" ref="BG151:BG163" si="16">IF(N151="zákl. přenesená",J151,0)</f>
        <v>0</v>
      </c>
      <c r="BH151" s="145">
        <f t="shared" ref="BH151:BH163" si="17">IF(N151="sníž. přenesená",J151,0)</f>
        <v>0</v>
      </c>
      <c r="BI151" s="145">
        <f t="shared" ref="BI151:BI163" si="18">IF(N151="nulová",J151,0)</f>
        <v>0</v>
      </c>
      <c r="BJ151" s="18" t="s">
        <v>81</v>
      </c>
      <c r="BK151" s="145">
        <f t="shared" ref="BK151:BK163" si="19">ROUND(I151*H151,2)</f>
        <v>0</v>
      </c>
      <c r="BL151" s="18" t="s">
        <v>276</v>
      </c>
      <c r="BM151" s="144" t="s">
        <v>554</v>
      </c>
    </row>
    <row r="152" spans="2:65" s="1" customFormat="1" ht="16.5" customHeight="1">
      <c r="B152" s="33"/>
      <c r="C152" s="133" t="s">
        <v>74</v>
      </c>
      <c r="D152" s="133" t="s">
        <v>179</v>
      </c>
      <c r="E152" s="134" t="s">
        <v>1377</v>
      </c>
      <c r="F152" s="135" t="s">
        <v>1378</v>
      </c>
      <c r="G152" s="136" t="s">
        <v>347</v>
      </c>
      <c r="H152" s="137">
        <v>5.5</v>
      </c>
      <c r="I152" s="138"/>
      <c r="J152" s="139">
        <f t="shared" si="10"/>
        <v>0</v>
      </c>
      <c r="K152" s="135" t="s">
        <v>1376</v>
      </c>
      <c r="L152" s="33"/>
      <c r="M152" s="140" t="s">
        <v>19</v>
      </c>
      <c r="N152" s="141" t="s">
        <v>45</v>
      </c>
      <c r="P152" s="142">
        <f t="shared" si="11"/>
        <v>0</v>
      </c>
      <c r="Q152" s="142">
        <v>0</v>
      </c>
      <c r="R152" s="142">
        <f t="shared" si="12"/>
        <v>0</v>
      </c>
      <c r="S152" s="142">
        <v>0</v>
      </c>
      <c r="T152" s="143">
        <f t="shared" si="13"/>
        <v>0</v>
      </c>
      <c r="AR152" s="144" t="s">
        <v>276</v>
      </c>
      <c r="AT152" s="144" t="s">
        <v>179</v>
      </c>
      <c r="AU152" s="144" t="s">
        <v>81</v>
      </c>
      <c r="AY152" s="18" t="s">
        <v>177</v>
      </c>
      <c r="BE152" s="145">
        <f t="shared" si="14"/>
        <v>0</v>
      </c>
      <c r="BF152" s="145">
        <f t="shared" si="15"/>
        <v>0</v>
      </c>
      <c r="BG152" s="145">
        <f t="shared" si="16"/>
        <v>0</v>
      </c>
      <c r="BH152" s="145">
        <f t="shared" si="17"/>
        <v>0</v>
      </c>
      <c r="BI152" s="145">
        <f t="shared" si="18"/>
        <v>0</v>
      </c>
      <c r="BJ152" s="18" t="s">
        <v>81</v>
      </c>
      <c r="BK152" s="145">
        <f t="shared" si="19"/>
        <v>0</v>
      </c>
      <c r="BL152" s="18" t="s">
        <v>276</v>
      </c>
      <c r="BM152" s="144" t="s">
        <v>566</v>
      </c>
    </row>
    <row r="153" spans="2:65" s="1" customFormat="1" ht="16.5" customHeight="1">
      <c r="B153" s="33"/>
      <c r="C153" s="133" t="s">
        <v>74</v>
      </c>
      <c r="D153" s="133" t="s">
        <v>179</v>
      </c>
      <c r="E153" s="134" t="s">
        <v>1379</v>
      </c>
      <c r="F153" s="135" t="s">
        <v>1380</v>
      </c>
      <c r="G153" s="136" t="s">
        <v>347</v>
      </c>
      <c r="H153" s="137">
        <v>7.5</v>
      </c>
      <c r="I153" s="138"/>
      <c r="J153" s="139">
        <f t="shared" si="10"/>
        <v>0</v>
      </c>
      <c r="K153" s="135" t="s">
        <v>1376</v>
      </c>
      <c r="L153" s="33"/>
      <c r="M153" s="140" t="s">
        <v>19</v>
      </c>
      <c r="N153" s="141" t="s">
        <v>45</v>
      </c>
      <c r="P153" s="142">
        <f t="shared" si="11"/>
        <v>0</v>
      </c>
      <c r="Q153" s="142">
        <v>0</v>
      </c>
      <c r="R153" s="142">
        <f t="shared" si="12"/>
        <v>0</v>
      </c>
      <c r="S153" s="142">
        <v>0</v>
      </c>
      <c r="T153" s="143">
        <f t="shared" si="13"/>
        <v>0</v>
      </c>
      <c r="AR153" s="144" t="s">
        <v>276</v>
      </c>
      <c r="AT153" s="144" t="s">
        <v>179</v>
      </c>
      <c r="AU153" s="144" t="s">
        <v>81</v>
      </c>
      <c r="AY153" s="18" t="s">
        <v>177</v>
      </c>
      <c r="BE153" s="145">
        <f t="shared" si="14"/>
        <v>0</v>
      </c>
      <c r="BF153" s="145">
        <f t="shared" si="15"/>
        <v>0</v>
      </c>
      <c r="BG153" s="145">
        <f t="shared" si="16"/>
        <v>0</v>
      </c>
      <c r="BH153" s="145">
        <f t="shared" si="17"/>
        <v>0</v>
      </c>
      <c r="BI153" s="145">
        <f t="shared" si="18"/>
        <v>0</v>
      </c>
      <c r="BJ153" s="18" t="s">
        <v>81</v>
      </c>
      <c r="BK153" s="145">
        <f t="shared" si="19"/>
        <v>0</v>
      </c>
      <c r="BL153" s="18" t="s">
        <v>276</v>
      </c>
      <c r="BM153" s="144" t="s">
        <v>578</v>
      </c>
    </row>
    <row r="154" spans="2:65" s="1" customFormat="1" ht="16.5" customHeight="1">
      <c r="B154" s="33"/>
      <c r="C154" s="133" t="s">
        <v>74</v>
      </c>
      <c r="D154" s="133" t="s">
        <v>179</v>
      </c>
      <c r="E154" s="134" t="s">
        <v>1381</v>
      </c>
      <c r="F154" s="135" t="s">
        <v>1382</v>
      </c>
      <c r="G154" s="136" t="s">
        <v>347</v>
      </c>
      <c r="H154" s="137">
        <v>5.5</v>
      </c>
      <c r="I154" s="138"/>
      <c r="J154" s="139">
        <f t="shared" si="10"/>
        <v>0</v>
      </c>
      <c r="K154" s="135" t="s">
        <v>1376</v>
      </c>
      <c r="L154" s="33"/>
      <c r="M154" s="140" t="s">
        <v>19</v>
      </c>
      <c r="N154" s="141" t="s">
        <v>45</v>
      </c>
      <c r="P154" s="142">
        <f t="shared" si="11"/>
        <v>0</v>
      </c>
      <c r="Q154" s="142">
        <v>0</v>
      </c>
      <c r="R154" s="142">
        <f t="shared" si="12"/>
        <v>0</v>
      </c>
      <c r="S154" s="142">
        <v>0</v>
      </c>
      <c r="T154" s="143">
        <f t="shared" si="13"/>
        <v>0</v>
      </c>
      <c r="AR154" s="144" t="s">
        <v>276</v>
      </c>
      <c r="AT154" s="144" t="s">
        <v>179</v>
      </c>
      <c r="AU154" s="144" t="s">
        <v>81</v>
      </c>
      <c r="AY154" s="18" t="s">
        <v>177</v>
      </c>
      <c r="BE154" s="145">
        <f t="shared" si="14"/>
        <v>0</v>
      </c>
      <c r="BF154" s="145">
        <f t="shared" si="15"/>
        <v>0</v>
      </c>
      <c r="BG154" s="145">
        <f t="shared" si="16"/>
        <v>0</v>
      </c>
      <c r="BH154" s="145">
        <f t="shared" si="17"/>
        <v>0</v>
      </c>
      <c r="BI154" s="145">
        <f t="shared" si="18"/>
        <v>0</v>
      </c>
      <c r="BJ154" s="18" t="s">
        <v>81</v>
      </c>
      <c r="BK154" s="145">
        <f t="shared" si="19"/>
        <v>0</v>
      </c>
      <c r="BL154" s="18" t="s">
        <v>276</v>
      </c>
      <c r="BM154" s="144" t="s">
        <v>588</v>
      </c>
    </row>
    <row r="155" spans="2:65" s="1" customFormat="1" ht="16.5" customHeight="1">
      <c r="B155" s="33"/>
      <c r="C155" s="133" t="s">
        <v>74</v>
      </c>
      <c r="D155" s="133" t="s">
        <v>179</v>
      </c>
      <c r="E155" s="134" t="s">
        <v>1383</v>
      </c>
      <c r="F155" s="135" t="s">
        <v>1384</v>
      </c>
      <c r="G155" s="136" t="s">
        <v>347</v>
      </c>
      <c r="H155" s="137">
        <v>1.5</v>
      </c>
      <c r="I155" s="138"/>
      <c r="J155" s="139">
        <f t="shared" si="10"/>
        <v>0</v>
      </c>
      <c r="K155" s="135" t="s">
        <v>1307</v>
      </c>
      <c r="L155" s="33"/>
      <c r="M155" s="140" t="s">
        <v>19</v>
      </c>
      <c r="N155" s="141" t="s">
        <v>45</v>
      </c>
      <c r="P155" s="142">
        <f t="shared" si="11"/>
        <v>0</v>
      </c>
      <c r="Q155" s="142">
        <v>0</v>
      </c>
      <c r="R155" s="142">
        <f t="shared" si="12"/>
        <v>0</v>
      </c>
      <c r="S155" s="142">
        <v>0</v>
      </c>
      <c r="T155" s="143">
        <f t="shared" si="13"/>
        <v>0</v>
      </c>
      <c r="AR155" s="144" t="s">
        <v>276</v>
      </c>
      <c r="AT155" s="144" t="s">
        <v>179</v>
      </c>
      <c r="AU155" s="144" t="s">
        <v>81</v>
      </c>
      <c r="AY155" s="18" t="s">
        <v>177</v>
      </c>
      <c r="BE155" s="145">
        <f t="shared" si="14"/>
        <v>0</v>
      </c>
      <c r="BF155" s="145">
        <f t="shared" si="15"/>
        <v>0</v>
      </c>
      <c r="BG155" s="145">
        <f t="shared" si="16"/>
        <v>0</v>
      </c>
      <c r="BH155" s="145">
        <f t="shared" si="17"/>
        <v>0</v>
      </c>
      <c r="BI155" s="145">
        <f t="shared" si="18"/>
        <v>0</v>
      </c>
      <c r="BJ155" s="18" t="s">
        <v>81</v>
      </c>
      <c r="BK155" s="145">
        <f t="shared" si="19"/>
        <v>0</v>
      </c>
      <c r="BL155" s="18" t="s">
        <v>276</v>
      </c>
      <c r="BM155" s="144" t="s">
        <v>598</v>
      </c>
    </row>
    <row r="156" spans="2:65" s="1" customFormat="1" ht="16.5" customHeight="1">
      <c r="B156" s="33"/>
      <c r="C156" s="133" t="s">
        <v>74</v>
      </c>
      <c r="D156" s="133" t="s">
        <v>179</v>
      </c>
      <c r="E156" s="134" t="s">
        <v>1385</v>
      </c>
      <c r="F156" s="135" t="s">
        <v>1386</v>
      </c>
      <c r="G156" s="136" t="s">
        <v>347</v>
      </c>
      <c r="H156" s="137">
        <v>7.5</v>
      </c>
      <c r="I156" s="138"/>
      <c r="J156" s="139">
        <f t="shared" si="10"/>
        <v>0</v>
      </c>
      <c r="K156" s="135" t="s">
        <v>1307</v>
      </c>
      <c r="L156" s="33"/>
      <c r="M156" s="140" t="s">
        <v>19</v>
      </c>
      <c r="N156" s="141" t="s">
        <v>45</v>
      </c>
      <c r="P156" s="142">
        <f t="shared" si="11"/>
        <v>0</v>
      </c>
      <c r="Q156" s="142">
        <v>0</v>
      </c>
      <c r="R156" s="142">
        <f t="shared" si="12"/>
        <v>0</v>
      </c>
      <c r="S156" s="142">
        <v>0</v>
      </c>
      <c r="T156" s="143">
        <f t="shared" si="13"/>
        <v>0</v>
      </c>
      <c r="AR156" s="144" t="s">
        <v>276</v>
      </c>
      <c r="AT156" s="144" t="s">
        <v>179</v>
      </c>
      <c r="AU156" s="144" t="s">
        <v>81</v>
      </c>
      <c r="AY156" s="18" t="s">
        <v>177</v>
      </c>
      <c r="BE156" s="145">
        <f t="shared" si="14"/>
        <v>0</v>
      </c>
      <c r="BF156" s="145">
        <f t="shared" si="15"/>
        <v>0</v>
      </c>
      <c r="BG156" s="145">
        <f t="shared" si="16"/>
        <v>0</v>
      </c>
      <c r="BH156" s="145">
        <f t="shared" si="17"/>
        <v>0</v>
      </c>
      <c r="BI156" s="145">
        <f t="shared" si="18"/>
        <v>0</v>
      </c>
      <c r="BJ156" s="18" t="s">
        <v>81</v>
      </c>
      <c r="BK156" s="145">
        <f t="shared" si="19"/>
        <v>0</v>
      </c>
      <c r="BL156" s="18" t="s">
        <v>276</v>
      </c>
      <c r="BM156" s="144" t="s">
        <v>608</v>
      </c>
    </row>
    <row r="157" spans="2:65" s="1" customFormat="1" ht="16.5" customHeight="1">
      <c r="B157" s="33"/>
      <c r="C157" s="133" t="s">
        <v>74</v>
      </c>
      <c r="D157" s="133" t="s">
        <v>179</v>
      </c>
      <c r="E157" s="134" t="s">
        <v>1387</v>
      </c>
      <c r="F157" s="135" t="s">
        <v>1388</v>
      </c>
      <c r="G157" s="136" t="s">
        <v>383</v>
      </c>
      <c r="H157" s="137">
        <v>1</v>
      </c>
      <c r="I157" s="138"/>
      <c r="J157" s="139">
        <f t="shared" si="10"/>
        <v>0</v>
      </c>
      <c r="K157" s="135" t="s">
        <v>1307</v>
      </c>
      <c r="L157" s="33"/>
      <c r="M157" s="140" t="s">
        <v>19</v>
      </c>
      <c r="N157" s="141" t="s">
        <v>45</v>
      </c>
      <c r="P157" s="142">
        <f t="shared" si="11"/>
        <v>0</v>
      </c>
      <c r="Q157" s="142">
        <v>0</v>
      </c>
      <c r="R157" s="142">
        <f t="shared" si="12"/>
        <v>0</v>
      </c>
      <c r="S157" s="142">
        <v>0</v>
      </c>
      <c r="T157" s="143">
        <f t="shared" si="13"/>
        <v>0</v>
      </c>
      <c r="AR157" s="144" t="s">
        <v>276</v>
      </c>
      <c r="AT157" s="144" t="s">
        <v>179</v>
      </c>
      <c r="AU157" s="144" t="s">
        <v>81</v>
      </c>
      <c r="AY157" s="18" t="s">
        <v>177</v>
      </c>
      <c r="BE157" s="145">
        <f t="shared" si="14"/>
        <v>0</v>
      </c>
      <c r="BF157" s="145">
        <f t="shared" si="15"/>
        <v>0</v>
      </c>
      <c r="BG157" s="145">
        <f t="shared" si="16"/>
        <v>0</v>
      </c>
      <c r="BH157" s="145">
        <f t="shared" si="17"/>
        <v>0</v>
      </c>
      <c r="BI157" s="145">
        <f t="shared" si="18"/>
        <v>0</v>
      </c>
      <c r="BJ157" s="18" t="s">
        <v>81</v>
      </c>
      <c r="BK157" s="145">
        <f t="shared" si="19"/>
        <v>0</v>
      </c>
      <c r="BL157" s="18" t="s">
        <v>276</v>
      </c>
      <c r="BM157" s="144" t="s">
        <v>619</v>
      </c>
    </row>
    <row r="158" spans="2:65" s="1" customFormat="1" ht="16.5" customHeight="1">
      <c r="B158" s="33"/>
      <c r="C158" s="133" t="s">
        <v>74</v>
      </c>
      <c r="D158" s="133" t="s">
        <v>179</v>
      </c>
      <c r="E158" s="134" t="s">
        <v>1389</v>
      </c>
      <c r="F158" s="135" t="s">
        <v>1390</v>
      </c>
      <c r="G158" s="136" t="s">
        <v>383</v>
      </c>
      <c r="H158" s="137">
        <v>5</v>
      </c>
      <c r="I158" s="138"/>
      <c r="J158" s="139">
        <f t="shared" si="10"/>
        <v>0</v>
      </c>
      <c r="K158" s="135" t="s">
        <v>1376</v>
      </c>
      <c r="L158" s="33"/>
      <c r="M158" s="140" t="s">
        <v>19</v>
      </c>
      <c r="N158" s="141" t="s">
        <v>45</v>
      </c>
      <c r="P158" s="142">
        <f t="shared" si="11"/>
        <v>0</v>
      </c>
      <c r="Q158" s="142">
        <v>0</v>
      </c>
      <c r="R158" s="142">
        <f t="shared" si="12"/>
        <v>0</v>
      </c>
      <c r="S158" s="142">
        <v>0</v>
      </c>
      <c r="T158" s="143">
        <f t="shared" si="13"/>
        <v>0</v>
      </c>
      <c r="AR158" s="144" t="s">
        <v>276</v>
      </c>
      <c r="AT158" s="144" t="s">
        <v>179</v>
      </c>
      <c r="AU158" s="144" t="s">
        <v>81</v>
      </c>
      <c r="AY158" s="18" t="s">
        <v>177</v>
      </c>
      <c r="BE158" s="145">
        <f t="shared" si="14"/>
        <v>0</v>
      </c>
      <c r="BF158" s="145">
        <f t="shared" si="15"/>
        <v>0</v>
      </c>
      <c r="BG158" s="145">
        <f t="shared" si="16"/>
        <v>0</v>
      </c>
      <c r="BH158" s="145">
        <f t="shared" si="17"/>
        <v>0</v>
      </c>
      <c r="BI158" s="145">
        <f t="shared" si="18"/>
        <v>0</v>
      </c>
      <c r="BJ158" s="18" t="s">
        <v>81</v>
      </c>
      <c r="BK158" s="145">
        <f t="shared" si="19"/>
        <v>0</v>
      </c>
      <c r="BL158" s="18" t="s">
        <v>276</v>
      </c>
      <c r="BM158" s="144" t="s">
        <v>631</v>
      </c>
    </row>
    <row r="159" spans="2:65" s="1" customFormat="1" ht="16.5" customHeight="1">
      <c r="B159" s="33"/>
      <c r="C159" s="133" t="s">
        <v>74</v>
      </c>
      <c r="D159" s="133" t="s">
        <v>179</v>
      </c>
      <c r="E159" s="134" t="s">
        <v>1391</v>
      </c>
      <c r="F159" s="135" t="s">
        <v>1392</v>
      </c>
      <c r="G159" s="136" t="s">
        <v>383</v>
      </c>
      <c r="H159" s="137">
        <v>1</v>
      </c>
      <c r="I159" s="138"/>
      <c r="J159" s="139">
        <f t="shared" si="10"/>
        <v>0</v>
      </c>
      <c r="K159" s="135" t="s">
        <v>1376</v>
      </c>
      <c r="L159" s="33"/>
      <c r="M159" s="140" t="s">
        <v>19</v>
      </c>
      <c r="N159" s="141" t="s">
        <v>45</v>
      </c>
      <c r="P159" s="142">
        <f t="shared" si="11"/>
        <v>0</v>
      </c>
      <c r="Q159" s="142">
        <v>0</v>
      </c>
      <c r="R159" s="142">
        <f t="shared" si="12"/>
        <v>0</v>
      </c>
      <c r="S159" s="142">
        <v>0</v>
      </c>
      <c r="T159" s="143">
        <f t="shared" si="13"/>
        <v>0</v>
      </c>
      <c r="AR159" s="144" t="s">
        <v>276</v>
      </c>
      <c r="AT159" s="144" t="s">
        <v>179</v>
      </c>
      <c r="AU159" s="144" t="s">
        <v>81</v>
      </c>
      <c r="AY159" s="18" t="s">
        <v>177</v>
      </c>
      <c r="BE159" s="145">
        <f t="shared" si="14"/>
        <v>0</v>
      </c>
      <c r="BF159" s="145">
        <f t="shared" si="15"/>
        <v>0</v>
      </c>
      <c r="BG159" s="145">
        <f t="shared" si="16"/>
        <v>0</v>
      </c>
      <c r="BH159" s="145">
        <f t="shared" si="17"/>
        <v>0</v>
      </c>
      <c r="BI159" s="145">
        <f t="shared" si="18"/>
        <v>0</v>
      </c>
      <c r="BJ159" s="18" t="s">
        <v>81</v>
      </c>
      <c r="BK159" s="145">
        <f t="shared" si="19"/>
        <v>0</v>
      </c>
      <c r="BL159" s="18" t="s">
        <v>276</v>
      </c>
      <c r="BM159" s="144" t="s">
        <v>639</v>
      </c>
    </row>
    <row r="160" spans="2:65" s="1" customFormat="1" ht="16.5" customHeight="1">
      <c r="B160" s="33"/>
      <c r="C160" s="133" t="s">
        <v>74</v>
      </c>
      <c r="D160" s="133" t="s">
        <v>179</v>
      </c>
      <c r="E160" s="134" t="s">
        <v>1393</v>
      </c>
      <c r="F160" s="135" t="s">
        <v>1394</v>
      </c>
      <c r="G160" s="136" t="s">
        <v>383</v>
      </c>
      <c r="H160" s="137">
        <v>1</v>
      </c>
      <c r="I160" s="138"/>
      <c r="J160" s="139">
        <f t="shared" si="10"/>
        <v>0</v>
      </c>
      <c r="K160" s="135" t="s">
        <v>1376</v>
      </c>
      <c r="L160" s="33"/>
      <c r="M160" s="140" t="s">
        <v>19</v>
      </c>
      <c r="N160" s="141" t="s">
        <v>45</v>
      </c>
      <c r="P160" s="142">
        <f t="shared" si="11"/>
        <v>0</v>
      </c>
      <c r="Q160" s="142">
        <v>0</v>
      </c>
      <c r="R160" s="142">
        <f t="shared" si="12"/>
        <v>0</v>
      </c>
      <c r="S160" s="142">
        <v>0</v>
      </c>
      <c r="T160" s="143">
        <f t="shared" si="13"/>
        <v>0</v>
      </c>
      <c r="AR160" s="144" t="s">
        <v>276</v>
      </c>
      <c r="AT160" s="144" t="s">
        <v>179</v>
      </c>
      <c r="AU160" s="144" t="s">
        <v>81</v>
      </c>
      <c r="AY160" s="18" t="s">
        <v>177</v>
      </c>
      <c r="BE160" s="145">
        <f t="shared" si="14"/>
        <v>0</v>
      </c>
      <c r="BF160" s="145">
        <f t="shared" si="15"/>
        <v>0</v>
      </c>
      <c r="BG160" s="145">
        <f t="shared" si="16"/>
        <v>0</v>
      </c>
      <c r="BH160" s="145">
        <f t="shared" si="17"/>
        <v>0</v>
      </c>
      <c r="BI160" s="145">
        <f t="shared" si="18"/>
        <v>0</v>
      </c>
      <c r="BJ160" s="18" t="s">
        <v>81</v>
      </c>
      <c r="BK160" s="145">
        <f t="shared" si="19"/>
        <v>0</v>
      </c>
      <c r="BL160" s="18" t="s">
        <v>276</v>
      </c>
      <c r="BM160" s="144" t="s">
        <v>651</v>
      </c>
    </row>
    <row r="161" spans="2:65" s="1" customFormat="1" ht="16.5" customHeight="1">
      <c r="B161" s="33"/>
      <c r="C161" s="133" t="s">
        <v>74</v>
      </c>
      <c r="D161" s="133" t="s">
        <v>179</v>
      </c>
      <c r="E161" s="134" t="s">
        <v>1395</v>
      </c>
      <c r="F161" s="135" t="s">
        <v>1396</v>
      </c>
      <c r="G161" s="136" t="s">
        <v>347</v>
      </c>
      <c r="H161" s="137">
        <v>31</v>
      </c>
      <c r="I161" s="138"/>
      <c r="J161" s="139">
        <f t="shared" si="10"/>
        <v>0</v>
      </c>
      <c r="K161" s="135" t="s">
        <v>1376</v>
      </c>
      <c r="L161" s="33"/>
      <c r="M161" s="140" t="s">
        <v>19</v>
      </c>
      <c r="N161" s="141" t="s">
        <v>45</v>
      </c>
      <c r="P161" s="142">
        <f t="shared" si="11"/>
        <v>0</v>
      </c>
      <c r="Q161" s="142">
        <v>0</v>
      </c>
      <c r="R161" s="142">
        <f t="shared" si="12"/>
        <v>0</v>
      </c>
      <c r="S161" s="142">
        <v>0</v>
      </c>
      <c r="T161" s="143">
        <f t="shared" si="13"/>
        <v>0</v>
      </c>
      <c r="AR161" s="144" t="s">
        <v>276</v>
      </c>
      <c r="AT161" s="144" t="s">
        <v>179</v>
      </c>
      <c r="AU161" s="144" t="s">
        <v>81</v>
      </c>
      <c r="AY161" s="18" t="s">
        <v>177</v>
      </c>
      <c r="BE161" s="145">
        <f t="shared" si="14"/>
        <v>0</v>
      </c>
      <c r="BF161" s="145">
        <f t="shared" si="15"/>
        <v>0</v>
      </c>
      <c r="BG161" s="145">
        <f t="shared" si="16"/>
        <v>0</v>
      </c>
      <c r="BH161" s="145">
        <f t="shared" si="17"/>
        <v>0</v>
      </c>
      <c r="BI161" s="145">
        <f t="shared" si="18"/>
        <v>0</v>
      </c>
      <c r="BJ161" s="18" t="s">
        <v>81</v>
      </c>
      <c r="BK161" s="145">
        <f t="shared" si="19"/>
        <v>0</v>
      </c>
      <c r="BL161" s="18" t="s">
        <v>276</v>
      </c>
      <c r="BM161" s="144" t="s">
        <v>665</v>
      </c>
    </row>
    <row r="162" spans="2:65" s="1" customFormat="1" ht="16.5" customHeight="1">
      <c r="B162" s="33"/>
      <c r="C162" s="133" t="s">
        <v>74</v>
      </c>
      <c r="D162" s="133" t="s">
        <v>179</v>
      </c>
      <c r="E162" s="134" t="s">
        <v>1397</v>
      </c>
      <c r="F162" s="135" t="s">
        <v>1398</v>
      </c>
      <c r="G162" s="136" t="s">
        <v>383</v>
      </c>
      <c r="H162" s="137">
        <v>1</v>
      </c>
      <c r="I162" s="138"/>
      <c r="J162" s="139">
        <f t="shared" si="10"/>
        <v>0</v>
      </c>
      <c r="K162" s="135" t="s">
        <v>1376</v>
      </c>
      <c r="L162" s="33"/>
      <c r="M162" s="140" t="s">
        <v>19</v>
      </c>
      <c r="N162" s="141" t="s">
        <v>45</v>
      </c>
      <c r="P162" s="142">
        <f t="shared" si="11"/>
        <v>0</v>
      </c>
      <c r="Q162" s="142">
        <v>0</v>
      </c>
      <c r="R162" s="142">
        <f t="shared" si="12"/>
        <v>0</v>
      </c>
      <c r="S162" s="142">
        <v>0</v>
      </c>
      <c r="T162" s="143">
        <f t="shared" si="13"/>
        <v>0</v>
      </c>
      <c r="AR162" s="144" t="s">
        <v>276</v>
      </c>
      <c r="AT162" s="144" t="s">
        <v>179</v>
      </c>
      <c r="AU162" s="144" t="s">
        <v>81</v>
      </c>
      <c r="AY162" s="18" t="s">
        <v>177</v>
      </c>
      <c r="BE162" s="145">
        <f t="shared" si="14"/>
        <v>0</v>
      </c>
      <c r="BF162" s="145">
        <f t="shared" si="15"/>
        <v>0</v>
      </c>
      <c r="BG162" s="145">
        <f t="shared" si="16"/>
        <v>0</v>
      </c>
      <c r="BH162" s="145">
        <f t="shared" si="17"/>
        <v>0</v>
      </c>
      <c r="BI162" s="145">
        <f t="shared" si="18"/>
        <v>0</v>
      </c>
      <c r="BJ162" s="18" t="s">
        <v>81</v>
      </c>
      <c r="BK162" s="145">
        <f t="shared" si="19"/>
        <v>0</v>
      </c>
      <c r="BL162" s="18" t="s">
        <v>276</v>
      </c>
      <c r="BM162" s="144" t="s">
        <v>681</v>
      </c>
    </row>
    <row r="163" spans="2:65" s="1" customFormat="1" ht="16.5" customHeight="1">
      <c r="B163" s="33"/>
      <c r="C163" s="133" t="s">
        <v>74</v>
      </c>
      <c r="D163" s="133" t="s">
        <v>179</v>
      </c>
      <c r="E163" s="134" t="s">
        <v>1399</v>
      </c>
      <c r="F163" s="135" t="s">
        <v>1400</v>
      </c>
      <c r="G163" s="136" t="s">
        <v>383</v>
      </c>
      <c r="H163" s="137">
        <v>4</v>
      </c>
      <c r="I163" s="138"/>
      <c r="J163" s="139">
        <f t="shared" si="10"/>
        <v>0</v>
      </c>
      <c r="K163" s="135" t="s">
        <v>1307</v>
      </c>
      <c r="L163" s="33"/>
      <c r="M163" s="140" t="s">
        <v>19</v>
      </c>
      <c r="N163" s="141" t="s">
        <v>45</v>
      </c>
      <c r="P163" s="142">
        <f t="shared" si="11"/>
        <v>0</v>
      </c>
      <c r="Q163" s="142">
        <v>0</v>
      </c>
      <c r="R163" s="142">
        <f t="shared" si="12"/>
        <v>0</v>
      </c>
      <c r="S163" s="142">
        <v>0</v>
      </c>
      <c r="T163" s="143">
        <f t="shared" si="13"/>
        <v>0</v>
      </c>
      <c r="AR163" s="144" t="s">
        <v>276</v>
      </c>
      <c r="AT163" s="144" t="s">
        <v>179</v>
      </c>
      <c r="AU163" s="144" t="s">
        <v>81</v>
      </c>
      <c r="AY163" s="18" t="s">
        <v>177</v>
      </c>
      <c r="BE163" s="145">
        <f t="shared" si="14"/>
        <v>0</v>
      </c>
      <c r="BF163" s="145">
        <f t="shared" si="15"/>
        <v>0</v>
      </c>
      <c r="BG163" s="145">
        <f t="shared" si="16"/>
        <v>0</v>
      </c>
      <c r="BH163" s="145">
        <f t="shared" si="17"/>
        <v>0</v>
      </c>
      <c r="BI163" s="145">
        <f t="shared" si="18"/>
        <v>0</v>
      </c>
      <c r="BJ163" s="18" t="s">
        <v>81</v>
      </c>
      <c r="BK163" s="145">
        <f t="shared" si="19"/>
        <v>0</v>
      </c>
      <c r="BL163" s="18" t="s">
        <v>276</v>
      </c>
      <c r="BM163" s="144" t="s">
        <v>691</v>
      </c>
    </row>
    <row r="164" spans="2:65" s="11" customFormat="1" ht="25.95" customHeight="1">
      <c r="B164" s="121"/>
      <c r="D164" s="122" t="s">
        <v>73</v>
      </c>
      <c r="E164" s="123" t="s">
        <v>629</v>
      </c>
      <c r="F164" s="123" t="s">
        <v>1401</v>
      </c>
      <c r="I164" s="124"/>
      <c r="J164" s="125">
        <f>BK164</f>
        <v>0</v>
      </c>
      <c r="L164" s="121"/>
      <c r="M164" s="126"/>
      <c r="P164" s="127">
        <f>SUM(P165:P179)</f>
        <v>0</v>
      </c>
      <c r="R164" s="127">
        <f>SUM(R165:R179)</f>
        <v>0</v>
      </c>
      <c r="T164" s="128">
        <f>SUM(T165:T179)</f>
        <v>0</v>
      </c>
      <c r="AR164" s="122" t="s">
        <v>83</v>
      </c>
      <c r="AT164" s="129" t="s">
        <v>73</v>
      </c>
      <c r="AU164" s="129" t="s">
        <v>74</v>
      </c>
      <c r="AY164" s="122" t="s">
        <v>177</v>
      </c>
      <c r="BK164" s="130">
        <f>SUM(BK165:BK179)</f>
        <v>0</v>
      </c>
    </row>
    <row r="165" spans="2:65" s="1" customFormat="1" ht="16.5" customHeight="1">
      <c r="B165" s="33"/>
      <c r="C165" s="133" t="s">
        <v>74</v>
      </c>
      <c r="D165" s="133" t="s">
        <v>179</v>
      </c>
      <c r="E165" s="134" t="s">
        <v>1402</v>
      </c>
      <c r="F165" s="135" t="s">
        <v>1403</v>
      </c>
      <c r="G165" s="136" t="s">
        <v>347</v>
      </c>
      <c r="H165" s="137">
        <v>19</v>
      </c>
      <c r="I165" s="138"/>
      <c r="J165" s="139">
        <f t="shared" ref="J165:J174" si="20">ROUND(I165*H165,2)</f>
        <v>0</v>
      </c>
      <c r="K165" s="135" t="s">
        <v>1376</v>
      </c>
      <c r="L165" s="33"/>
      <c r="M165" s="140" t="s">
        <v>19</v>
      </c>
      <c r="N165" s="141" t="s">
        <v>45</v>
      </c>
      <c r="P165" s="142">
        <f t="shared" ref="P165:P174" si="21">O165*H165</f>
        <v>0</v>
      </c>
      <c r="Q165" s="142">
        <v>0</v>
      </c>
      <c r="R165" s="142">
        <f t="shared" ref="R165:R174" si="22">Q165*H165</f>
        <v>0</v>
      </c>
      <c r="S165" s="142">
        <v>0</v>
      </c>
      <c r="T165" s="143">
        <f t="shared" ref="T165:T174" si="23">S165*H165</f>
        <v>0</v>
      </c>
      <c r="AR165" s="144" t="s">
        <v>276</v>
      </c>
      <c r="AT165" s="144" t="s">
        <v>179</v>
      </c>
      <c r="AU165" s="144" t="s">
        <v>81</v>
      </c>
      <c r="AY165" s="18" t="s">
        <v>177</v>
      </c>
      <c r="BE165" s="145">
        <f t="shared" ref="BE165:BE174" si="24">IF(N165="základní",J165,0)</f>
        <v>0</v>
      </c>
      <c r="BF165" s="145">
        <f t="shared" ref="BF165:BF174" si="25">IF(N165="snížená",J165,0)</f>
        <v>0</v>
      </c>
      <c r="BG165" s="145">
        <f t="shared" ref="BG165:BG174" si="26">IF(N165="zákl. přenesená",J165,0)</f>
        <v>0</v>
      </c>
      <c r="BH165" s="145">
        <f t="shared" ref="BH165:BH174" si="27">IF(N165="sníž. přenesená",J165,0)</f>
        <v>0</v>
      </c>
      <c r="BI165" s="145">
        <f t="shared" ref="BI165:BI174" si="28">IF(N165="nulová",J165,0)</f>
        <v>0</v>
      </c>
      <c r="BJ165" s="18" t="s">
        <v>81</v>
      </c>
      <c r="BK165" s="145">
        <f t="shared" ref="BK165:BK174" si="29">ROUND(I165*H165,2)</f>
        <v>0</v>
      </c>
      <c r="BL165" s="18" t="s">
        <v>276</v>
      </c>
      <c r="BM165" s="144" t="s">
        <v>703</v>
      </c>
    </row>
    <row r="166" spans="2:65" s="1" customFormat="1" ht="16.5" customHeight="1">
      <c r="B166" s="33"/>
      <c r="C166" s="133" t="s">
        <v>74</v>
      </c>
      <c r="D166" s="133" t="s">
        <v>179</v>
      </c>
      <c r="E166" s="134" t="s">
        <v>1404</v>
      </c>
      <c r="F166" s="135" t="s">
        <v>1405</v>
      </c>
      <c r="G166" s="136" t="s">
        <v>347</v>
      </c>
      <c r="H166" s="137">
        <v>3</v>
      </c>
      <c r="I166" s="138"/>
      <c r="J166" s="139">
        <f t="shared" si="20"/>
        <v>0</v>
      </c>
      <c r="K166" s="135" t="s">
        <v>1376</v>
      </c>
      <c r="L166" s="33"/>
      <c r="M166" s="140" t="s">
        <v>19</v>
      </c>
      <c r="N166" s="141" t="s">
        <v>45</v>
      </c>
      <c r="P166" s="142">
        <f t="shared" si="21"/>
        <v>0</v>
      </c>
      <c r="Q166" s="142">
        <v>0</v>
      </c>
      <c r="R166" s="142">
        <f t="shared" si="22"/>
        <v>0</v>
      </c>
      <c r="S166" s="142">
        <v>0</v>
      </c>
      <c r="T166" s="143">
        <f t="shared" si="23"/>
        <v>0</v>
      </c>
      <c r="AR166" s="144" t="s">
        <v>276</v>
      </c>
      <c r="AT166" s="144" t="s">
        <v>179</v>
      </c>
      <c r="AU166" s="144" t="s">
        <v>81</v>
      </c>
      <c r="AY166" s="18" t="s">
        <v>177</v>
      </c>
      <c r="BE166" s="145">
        <f t="shared" si="24"/>
        <v>0</v>
      </c>
      <c r="BF166" s="145">
        <f t="shared" si="25"/>
        <v>0</v>
      </c>
      <c r="BG166" s="145">
        <f t="shared" si="26"/>
        <v>0</v>
      </c>
      <c r="BH166" s="145">
        <f t="shared" si="27"/>
        <v>0</v>
      </c>
      <c r="BI166" s="145">
        <f t="shared" si="28"/>
        <v>0</v>
      </c>
      <c r="BJ166" s="18" t="s">
        <v>81</v>
      </c>
      <c r="BK166" s="145">
        <f t="shared" si="29"/>
        <v>0</v>
      </c>
      <c r="BL166" s="18" t="s">
        <v>276</v>
      </c>
      <c r="BM166" s="144" t="s">
        <v>716</v>
      </c>
    </row>
    <row r="167" spans="2:65" s="1" customFormat="1" ht="16.5" customHeight="1">
      <c r="B167" s="33"/>
      <c r="C167" s="133" t="s">
        <v>74</v>
      </c>
      <c r="D167" s="133" t="s">
        <v>179</v>
      </c>
      <c r="E167" s="134" t="s">
        <v>1406</v>
      </c>
      <c r="F167" s="135" t="s">
        <v>1407</v>
      </c>
      <c r="G167" s="136" t="s">
        <v>347</v>
      </c>
      <c r="H167" s="137">
        <v>38</v>
      </c>
      <c r="I167" s="138"/>
      <c r="J167" s="139">
        <f t="shared" si="20"/>
        <v>0</v>
      </c>
      <c r="K167" s="135" t="s">
        <v>1376</v>
      </c>
      <c r="L167" s="33"/>
      <c r="M167" s="140" t="s">
        <v>19</v>
      </c>
      <c r="N167" s="141" t="s">
        <v>45</v>
      </c>
      <c r="P167" s="142">
        <f t="shared" si="21"/>
        <v>0</v>
      </c>
      <c r="Q167" s="142">
        <v>0</v>
      </c>
      <c r="R167" s="142">
        <f t="shared" si="22"/>
        <v>0</v>
      </c>
      <c r="S167" s="142">
        <v>0</v>
      </c>
      <c r="T167" s="143">
        <f t="shared" si="23"/>
        <v>0</v>
      </c>
      <c r="AR167" s="144" t="s">
        <v>276</v>
      </c>
      <c r="AT167" s="144" t="s">
        <v>179</v>
      </c>
      <c r="AU167" s="144" t="s">
        <v>81</v>
      </c>
      <c r="AY167" s="18" t="s">
        <v>177</v>
      </c>
      <c r="BE167" s="145">
        <f t="shared" si="24"/>
        <v>0</v>
      </c>
      <c r="BF167" s="145">
        <f t="shared" si="25"/>
        <v>0</v>
      </c>
      <c r="BG167" s="145">
        <f t="shared" si="26"/>
        <v>0</v>
      </c>
      <c r="BH167" s="145">
        <f t="shared" si="27"/>
        <v>0</v>
      </c>
      <c r="BI167" s="145">
        <f t="shared" si="28"/>
        <v>0</v>
      </c>
      <c r="BJ167" s="18" t="s">
        <v>81</v>
      </c>
      <c r="BK167" s="145">
        <f t="shared" si="29"/>
        <v>0</v>
      </c>
      <c r="BL167" s="18" t="s">
        <v>276</v>
      </c>
      <c r="BM167" s="144" t="s">
        <v>728</v>
      </c>
    </row>
    <row r="168" spans="2:65" s="1" customFormat="1" ht="16.5" customHeight="1">
      <c r="B168" s="33"/>
      <c r="C168" s="133" t="s">
        <v>74</v>
      </c>
      <c r="D168" s="133" t="s">
        <v>179</v>
      </c>
      <c r="E168" s="134" t="s">
        <v>1408</v>
      </c>
      <c r="F168" s="135" t="s">
        <v>1409</v>
      </c>
      <c r="G168" s="136" t="s">
        <v>347</v>
      </c>
      <c r="H168" s="137">
        <v>19</v>
      </c>
      <c r="I168" s="138"/>
      <c r="J168" s="139">
        <f t="shared" si="20"/>
        <v>0</v>
      </c>
      <c r="K168" s="135" t="s">
        <v>1376</v>
      </c>
      <c r="L168" s="33"/>
      <c r="M168" s="140" t="s">
        <v>19</v>
      </c>
      <c r="N168" s="141" t="s">
        <v>45</v>
      </c>
      <c r="P168" s="142">
        <f t="shared" si="21"/>
        <v>0</v>
      </c>
      <c r="Q168" s="142">
        <v>0</v>
      </c>
      <c r="R168" s="142">
        <f t="shared" si="22"/>
        <v>0</v>
      </c>
      <c r="S168" s="142">
        <v>0</v>
      </c>
      <c r="T168" s="143">
        <f t="shared" si="23"/>
        <v>0</v>
      </c>
      <c r="AR168" s="144" t="s">
        <v>276</v>
      </c>
      <c r="AT168" s="144" t="s">
        <v>179</v>
      </c>
      <c r="AU168" s="144" t="s">
        <v>81</v>
      </c>
      <c r="AY168" s="18" t="s">
        <v>177</v>
      </c>
      <c r="BE168" s="145">
        <f t="shared" si="24"/>
        <v>0</v>
      </c>
      <c r="BF168" s="145">
        <f t="shared" si="25"/>
        <v>0</v>
      </c>
      <c r="BG168" s="145">
        <f t="shared" si="26"/>
        <v>0</v>
      </c>
      <c r="BH168" s="145">
        <f t="shared" si="27"/>
        <v>0</v>
      </c>
      <c r="BI168" s="145">
        <f t="shared" si="28"/>
        <v>0</v>
      </c>
      <c r="BJ168" s="18" t="s">
        <v>81</v>
      </c>
      <c r="BK168" s="145">
        <f t="shared" si="29"/>
        <v>0</v>
      </c>
      <c r="BL168" s="18" t="s">
        <v>276</v>
      </c>
      <c r="BM168" s="144" t="s">
        <v>740</v>
      </c>
    </row>
    <row r="169" spans="2:65" s="1" customFormat="1" ht="16.5" customHeight="1">
      <c r="B169" s="33"/>
      <c r="C169" s="133" t="s">
        <v>74</v>
      </c>
      <c r="D169" s="133" t="s">
        <v>179</v>
      </c>
      <c r="E169" s="134" t="s">
        <v>1410</v>
      </c>
      <c r="F169" s="135" t="s">
        <v>1411</v>
      </c>
      <c r="G169" s="136" t="s">
        <v>347</v>
      </c>
      <c r="H169" s="137">
        <v>3</v>
      </c>
      <c r="I169" s="138"/>
      <c r="J169" s="139">
        <f t="shared" si="20"/>
        <v>0</v>
      </c>
      <c r="K169" s="135" t="s">
        <v>1376</v>
      </c>
      <c r="L169" s="33"/>
      <c r="M169" s="140" t="s">
        <v>19</v>
      </c>
      <c r="N169" s="141" t="s">
        <v>45</v>
      </c>
      <c r="P169" s="142">
        <f t="shared" si="21"/>
        <v>0</v>
      </c>
      <c r="Q169" s="142">
        <v>0</v>
      </c>
      <c r="R169" s="142">
        <f t="shared" si="22"/>
        <v>0</v>
      </c>
      <c r="S169" s="142">
        <v>0</v>
      </c>
      <c r="T169" s="143">
        <f t="shared" si="23"/>
        <v>0</v>
      </c>
      <c r="AR169" s="144" t="s">
        <v>276</v>
      </c>
      <c r="AT169" s="144" t="s">
        <v>179</v>
      </c>
      <c r="AU169" s="144" t="s">
        <v>81</v>
      </c>
      <c r="AY169" s="18" t="s">
        <v>177</v>
      </c>
      <c r="BE169" s="145">
        <f t="shared" si="24"/>
        <v>0</v>
      </c>
      <c r="BF169" s="145">
        <f t="shared" si="25"/>
        <v>0</v>
      </c>
      <c r="BG169" s="145">
        <f t="shared" si="26"/>
        <v>0</v>
      </c>
      <c r="BH169" s="145">
        <f t="shared" si="27"/>
        <v>0</v>
      </c>
      <c r="BI169" s="145">
        <f t="shared" si="28"/>
        <v>0</v>
      </c>
      <c r="BJ169" s="18" t="s">
        <v>81</v>
      </c>
      <c r="BK169" s="145">
        <f t="shared" si="29"/>
        <v>0</v>
      </c>
      <c r="BL169" s="18" t="s">
        <v>276</v>
      </c>
      <c r="BM169" s="144" t="s">
        <v>752</v>
      </c>
    </row>
    <row r="170" spans="2:65" s="1" customFormat="1" ht="16.5" customHeight="1">
      <c r="B170" s="33"/>
      <c r="C170" s="133" t="s">
        <v>74</v>
      </c>
      <c r="D170" s="133" t="s">
        <v>179</v>
      </c>
      <c r="E170" s="134" t="s">
        <v>1412</v>
      </c>
      <c r="F170" s="135" t="s">
        <v>1413</v>
      </c>
      <c r="G170" s="136" t="s">
        <v>347</v>
      </c>
      <c r="H170" s="137">
        <v>38</v>
      </c>
      <c r="I170" s="138"/>
      <c r="J170" s="139">
        <f t="shared" si="20"/>
        <v>0</v>
      </c>
      <c r="K170" s="135" t="s">
        <v>1376</v>
      </c>
      <c r="L170" s="33"/>
      <c r="M170" s="140" t="s">
        <v>19</v>
      </c>
      <c r="N170" s="141" t="s">
        <v>45</v>
      </c>
      <c r="P170" s="142">
        <f t="shared" si="21"/>
        <v>0</v>
      </c>
      <c r="Q170" s="142">
        <v>0</v>
      </c>
      <c r="R170" s="142">
        <f t="shared" si="22"/>
        <v>0</v>
      </c>
      <c r="S170" s="142">
        <v>0</v>
      </c>
      <c r="T170" s="143">
        <f t="shared" si="23"/>
        <v>0</v>
      </c>
      <c r="AR170" s="144" t="s">
        <v>276</v>
      </c>
      <c r="AT170" s="144" t="s">
        <v>179</v>
      </c>
      <c r="AU170" s="144" t="s">
        <v>81</v>
      </c>
      <c r="AY170" s="18" t="s">
        <v>177</v>
      </c>
      <c r="BE170" s="145">
        <f t="shared" si="24"/>
        <v>0</v>
      </c>
      <c r="BF170" s="145">
        <f t="shared" si="25"/>
        <v>0</v>
      </c>
      <c r="BG170" s="145">
        <f t="shared" si="26"/>
        <v>0</v>
      </c>
      <c r="BH170" s="145">
        <f t="shared" si="27"/>
        <v>0</v>
      </c>
      <c r="BI170" s="145">
        <f t="shared" si="28"/>
        <v>0</v>
      </c>
      <c r="BJ170" s="18" t="s">
        <v>81</v>
      </c>
      <c r="BK170" s="145">
        <f t="shared" si="29"/>
        <v>0</v>
      </c>
      <c r="BL170" s="18" t="s">
        <v>276</v>
      </c>
      <c r="BM170" s="144" t="s">
        <v>766</v>
      </c>
    </row>
    <row r="171" spans="2:65" s="1" customFormat="1" ht="16.5" customHeight="1">
      <c r="B171" s="33"/>
      <c r="C171" s="133" t="s">
        <v>74</v>
      </c>
      <c r="D171" s="133" t="s">
        <v>179</v>
      </c>
      <c r="E171" s="134" t="s">
        <v>1414</v>
      </c>
      <c r="F171" s="135" t="s">
        <v>1415</v>
      </c>
      <c r="G171" s="136" t="s">
        <v>383</v>
      </c>
      <c r="H171" s="137">
        <v>2</v>
      </c>
      <c r="I171" s="138"/>
      <c r="J171" s="139">
        <f t="shared" si="20"/>
        <v>0</v>
      </c>
      <c r="K171" s="135" t="s">
        <v>1307</v>
      </c>
      <c r="L171" s="33"/>
      <c r="M171" s="140" t="s">
        <v>19</v>
      </c>
      <c r="N171" s="141" t="s">
        <v>45</v>
      </c>
      <c r="P171" s="142">
        <f t="shared" si="21"/>
        <v>0</v>
      </c>
      <c r="Q171" s="142">
        <v>0</v>
      </c>
      <c r="R171" s="142">
        <f t="shared" si="22"/>
        <v>0</v>
      </c>
      <c r="S171" s="142">
        <v>0</v>
      </c>
      <c r="T171" s="143">
        <f t="shared" si="23"/>
        <v>0</v>
      </c>
      <c r="AR171" s="144" t="s">
        <v>276</v>
      </c>
      <c r="AT171" s="144" t="s">
        <v>179</v>
      </c>
      <c r="AU171" s="144" t="s">
        <v>81</v>
      </c>
      <c r="AY171" s="18" t="s">
        <v>177</v>
      </c>
      <c r="BE171" s="145">
        <f t="shared" si="24"/>
        <v>0</v>
      </c>
      <c r="BF171" s="145">
        <f t="shared" si="25"/>
        <v>0</v>
      </c>
      <c r="BG171" s="145">
        <f t="shared" si="26"/>
        <v>0</v>
      </c>
      <c r="BH171" s="145">
        <f t="shared" si="27"/>
        <v>0</v>
      </c>
      <c r="BI171" s="145">
        <f t="shared" si="28"/>
        <v>0</v>
      </c>
      <c r="BJ171" s="18" t="s">
        <v>81</v>
      </c>
      <c r="BK171" s="145">
        <f t="shared" si="29"/>
        <v>0</v>
      </c>
      <c r="BL171" s="18" t="s">
        <v>276</v>
      </c>
      <c r="BM171" s="144" t="s">
        <v>778</v>
      </c>
    </row>
    <row r="172" spans="2:65" s="1" customFormat="1" ht="16.5" customHeight="1">
      <c r="B172" s="33"/>
      <c r="C172" s="133" t="s">
        <v>74</v>
      </c>
      <c r="D172" s="133" t="s">
        <v>179</v>
      </c>
      <c r="E172" s="134" t="s">
        <v>1416</v>
      </c>
      <c r="F172" s="135" t="s">
        <v>1417</v>
      </c>
      <c r="G172" s="136" t="s">
        <v>383</v>
      </c>
      <c r="H172" s="137">
        <v>1</v>
      </c>
      <c r="I172" s="138"/>
      <c r="J172" s="139">
        <f t="shared" si="20"/>
        <v>0</v>
      </c>
      <c r="K172" s="135" t="s">
        <v>1376</v>
      </c>
      <c r="L172" s="33"/>
      <c r="M172" s="140" t="s">
        <v>19</v>
      </c>
      <c r="N172" s="141" t="s">
        <v>45</v>
      </c>
      <c r="P172" s="142">
        <f t="shared" si="21"/>
        <v>0</v>
      </c>
      <c r="Q172" s="142">
        <v>0</v>
      </c>
      <c r="R172" s="142">
        <f t="shared" si="22"/>
        <v>0</v>
      </c>
      <c r="S172" s="142">
        <v>0</v>
      </c>
      <c r="T172" s="143">
        <f t="shared" si="23"/>
        <v>0</v>
      </c>
      <c r="AR172" s="144" t="s">
        <v>276</v>
      </c>
      <c r="AT172" s="144" t="s">
        <v>179</v>
      </c>
      <c r="AU172" s="144" t="s">
        <v>81</v>
      </c>
      <c r="AY172" s="18" t="s">
        <v>177</v>
      </c>
      <c r="BE172" s="145">
        <f t="shared" si="24"/>
        <v>0</v>
      </c>
      <c r="BF172" s="145">
        <f t="shared" si="25"/>
        <v>0</v>
      </c>
      <c r="BG172" s="145">
        <f t="shared" si="26"/>
        <v>0</v>
      </c>
      <c r="BH172" s="145">
        <f t="shared" si="27"/>
        <v>0</v>
      </c>
      <c r="BI172" s="145">
        <f t="shared" si="28"/>
        <v>0</v>
      </c>
      <c r="BJ172" s="18" t="s">
        <v>81</v>
      </c>
      <c r="BK172" s="145">
        <f t="shared" si="29"/>
        <v>0</v>
      </c>
      <c r="BL172" s="18" t="s">
        <v>276</v>
      </c>
      <c r="BM172" s="144" t="s">
        <v>788</v>
      </c>
    </row>
    <row r="173" spans="2:65" s="1" customFormat="1" ht="16.5" customHeight="1">
      <c r="B173" s="33"/>
      <c r="C173" s="133" t="s">
        <v>74</v>
      </c>
      <c r="D173" s="133" t="s">
        <v>179</v>
      </c>
      <c r="E173" s="134" t="s">
        <v>1418</v>
      </c>
      <c r="F173" s="135" t="s">
        <v>1419</v>
      </c>
      <c r="G173" s="136" t="s">
        <v>383</v>
      </c>
      <c r="H173" s="137">
        <v>1</v>
      </c>
      <c r="I173" s="138"/>
      <c r="J173" s="139">
        <f t="shared" si="20"/>
        <v>0</v>
      </c>
      <c r="K173" s="135" t="s">
        <v>1376</v>
      </c>
      <c r="L173" s="33"/>
      <c r="M173" s="140" t="s">
        <v>19</v>
      </c>
      <c r="N173" s="141" t="s">
        <v>45</v>
      </c>
      <c r="P173" s="142">
        <f t="shared" si="21"/>
        <v>0</v>
      </c>
      <c r="Q173" s="142">
        <v>0</v>
      </c>
      <c r="R173" s="142">
        <f t="shared" si="22"/>
        <v>0</v>
      </c>
      <c r="S173" s="142">
        <v>0</v>
      </c>
      <c r="T173" s="143">
        <f t="shared" si="23"/>
        <v>0</v>
      </c>
      <c r="AR173" s="144" t="s">
        <v>276</v>
      </c>
      <c r="AT173" s="144" t="s">
        <v>179</v>
      </c>
      <c r="AU173" s="144" t="s">
        <v>81</v>
      </c>
      <c r="AY173" s="18" t="s">
        <v>177</v>
      </c>
      <c r="BE173" s="145">
        <f t="shared" si="24"/>
        <v>0</v>
      </c>
      <c r="BF173" s="145">
        <f t="shared" si="25"/>
        <v>0</v>
      </c>
      <c r="BG173" s="145">
        <f t="shared" si="26"/>
        <v>0</v>
      </c>
      <c r="BH173" s="145">
        <f t="shared" si="27"/>
        <v>0</v>
      </c>
      <c r="BI173" s="145">
        <f t="shared" si="28"/>
        <v>0</v>
      </c>
      <c r="BJ173" s="18" t="s">
        <v>81</v>
      </c>
      <c r="BK173" s="145">
        <f t="shared" si="29"/>
        <v>0</v>
      </c>
      <c r="BL173" s="18" t="s">
        <v>276</v>
      </c>
      <c r="BM173" s="144" t="s">
        <v>798</v>
      </c>
    </row>
    <row r="174" spans="2:65" s="1" customFormat="1" ht="16.5" customHeight="1">
      <c r="B174" s="33"/>
      <c r="C174" s="133" t="s">
        <v>74</v>
      </c>
      <c r="D174" s="133" t="s">
        <v>179</v>
      </c>
      <c r="E174" s="134" t="s">
        <v>1420</v>
      </c>
      <c r="F174" s="135" t="s">
        <v>1421</v>
      </c>
      <c r="G174" s="136" t="s">
        <v>383</v>
      </c>
      <c r="H174" s="137">
        <v>1</v>
      </c>
      <c r="I174" s="138"/>
      <c r="J174" s="139">
        <f t="shared" si="20"/>
        <v>0</v>
      </c>
      <c r="K174" s="135" t="s">
        <v>1376</v>
      </c>
      <c r="L174" s="33"/>
      <c r="M174" s="140" t="s">
        <v>19</v>
      </c>
      <c r="N174" s="141" t="s">
        <v>45</v>
      </c>
      <c r="P174" s="142">
        <f t="shared" si="21"/>
        <v>0</v>
      </c>
      <c r="Q174" s="142">
        <v>0</v>
      </c>
      <c r="R174" s="142">
        <f t="shared" si="22"/>
        <v>0</v>
      </c>
      <c r="S174" s="142">
        <v>0</v>
      </c>
      <c r="T174" s="143">
        <f t="shared" si="23"/>
        <v>0</v>
      </c>
      <c r="AR174" s="144" t="s">
        <v>276</v>
      </c>
      <c r="AT174" s="144" t="s">
        <v>179</v>
      </c>
      <c r="AU174" s="144" t="s">
        <v>81</v>
      </c>
      <c r="AY174" s="18" t="s">
        <v>177</v>
      </c>
      <c r="BE174" s="145">
        <f t="shared" si="24"/>
        <v>0</v>
      </c>
      <c r="BF174" s="145">
        <f t="shared" si="25"/>
        <v>0</v>
      </c>
      <c r="BG174" s="145">
        <f t="shared" si="26"/>
        <v>0</v>
      </c>
      <c r="BH174" s="145">
        <f t="shared" si="27"/>
        <v>0</v>
      </c>
      <c r="BI174" s="145">
        <f t="shared" si="28"/>
        <v>0</v>
      </c>
      <c r="BJ174" s="18" t="s">
        <v>81</v>
      </c>
      <c r="BK174" s="145">
        <f t="shared" si="29"/>
        <v>0</v>
      </c>
      <c r="BL174" s="18" t="s">
        <v>276</v>
      </c>
      <c r="BM174" s="144" t="s">
        <v>808</v>
      </c>
    </row>
    <row r="175" spans="2:65" s="1" customFormat="1" ht="28.8">
      <c r="B175" s="33"/>
      <c r="D175" s="151" t="s">
        <v>669</v>
      </c>
      <c r="F175" s="189" t="s">
        <v>1422</v>
      </c>
      <c r="I175" s="148"/>
      <c r="L175" s="33"/>
      <c r="M175" s="149"/>
      <c r="T175" s="54"/>
      <c r="AT175" s="18" t="s">
        <v>669</v>
      </c>
      <c r="AU175" s="18" t="s">
        <v>81</v>
      </c>
    </row>
    <row r="176" spans="2:65" s="1" customFormat="1" ht="16.5" customHeight="1">
      <c r="B176" s="33"/>
      <c r="C176" s="133" t="s">
        <v>74</v>
      </c>
      <c r="D176" s="133" t="s">
        <v>179</v>
      </c>
      <c r="E176" s="134" t="s">
        <v>1423</v>
      </c>
      <c r="F176" s="135" t="s">
        <v>1424</v>
      </c>
      <c r="G176" s="136" t="s">
        <v>383</v>
      </c>
      <c r="H176" s="137">
        <v>1</v>
      </c>
      <c r="I176" s="138"/>
      <c r="J176" s="139">
        <f>ROUND(I176*H176,2)</f>
        <v>0</v>
      </c>
      <c r="K176" s="135" t="s">
        <v>1307</v>
      </c>
      <c r="L176" s="33"/>
      <c r="M176" s="140" t="s">
        <v>19</v>
      </c>
      <c r="N176" s="141" t="s">
        <v>45</v>
      </c>
      <c r="P176" s="142">
        <f>O176*H176</f>
        <v>0</v>
      </c>
      <c r="Q176" s="142">
        <v>0</v>
      </c>
      <c r="R176" s="142">
        <f>Q176*H176</f>
        <v>0</v>
      </c>
      <c r="S176" s="142">
        <v>0</v>
      </c>
      <c r="T176" s="143">
        <f>S176*H176</f>
        <v>0</v>
      </c>
      <c r="AR176" s="144" t="s">
        <v>276</v>
      </c>
      <c r="AT176" s="144" t="s">
        <v>179</v>
      </c>
      <c r="AU176" s="144" t="s">
        <v>81</v>
      </c>
      <c r="AY176" s="18" t="s">
        <v>177</v>
      </c>
      <c r="BE176" s="145">
        <f>IF(N176="základní",J176,0)</f>
        <v>0</v>
      </c>
      <c r="BF176" s="145">
        <f>IF(N176="snížená",J176,0)</f>
        <v>0</v>
      </c>
      <c r="BG176" s="145">
        <f>IF(N176="zákl. přenesená",J176,0)</f>
        <v>0</v>
      </c>
      <c r="BH176" s="145">
        <f>IF(N176="sníž. přenesená",J176,0)</f>
        <v>0</v>
      </c>
      <c r="BI176" s="145">
        <f>IF(N176="nulová",J176,0)</f>
        <v>0</v>
      </c>
      <c r="BJ176" s="18" t="s">
        <v>81</v>
      </c>
      <c r="BK176" s="145">
        <f>ROUND(I176*H176,2)</f>
        <v>0</v>
      </c>
      <c r="BL176" s="18" t="s">
        <v>276</v>
      </c>
      <c r="BM176" s="144" t="s">
        <v>828</v>
      </c>
    </row>
    <row r="177" spans="2:65" s="1" customFormat="1" ht="16.5" customHeight="1">
      <c r="B177" s="33"/>
      <c r="C177" s="133" t="s">
        <v>74</v>
      </c>
      <c r="D177" s="133" t="s">
        <v>179</v>
      </c>
      <c r="E177" s="134" t="s">
        <v>1425</v>
      </c>
      <c r="F177" s="135" t="s">
        <v>1426</v>
      </c>
      <c r="G177" s="136" t="s">
        <v>383</v>
      </c>
      <c r="H177" s="137">
        <v>2</v>
      </c>
      <c r="I177" s="138"/>
      <c r="J177" s="139">
        <f>ROUND(I177*H177,2)</f>
        <v>0</v>
      </c>
      <c r="K177" s="135" t="s">
        <v>1307</v>
      </c>
      <c r="L177" s="33"/>
      <c r="M177" s="140" t="s">
        <v>19</v>
      </c>
      <c r="N177" s="141" t="s">
        <v>45</v>
      </c>
      <c r="P177" s="142">
        <f>O177*H177</f>
        <v>0</v>
      </c>
      <c r="Q177" s="142">
        <v>0</v>
      </c>
      <c r="R177" s="142">
        <f>Q177*H177</f>
        <v>0</v>
      </c>
      <c r="S177" s="142">
        <v>0</v>
      </c>
      <c r="T177" s="143">
        <f>S177*H177</f>
        <v>0</v>
      </c>
      <c r="AR177" s="144" t="s">
        <v>276</v>
      </c>
      <c r="AT177" s="144" t="s">
        <v>179</v>
      </c>
      <c r="AU177" s="144" t="s">
        <v>81</v>
      </c>
      <c r="AY177" s="18" t="s">
        <v>177</v>
      </c>
      <c r="BE177" s="145">
        <f>IF(N177="základní",J177,0)</f>
        <v>0</v>
      </c>
      <c r="BF177" s="145">
        <f>IF(N177="snížená",J177,0)</f>
        <v>0</v>
      </c>
      <c r="BG177" s="145">
        <f>IF(N177="zákl. přenesená",J177,0)</f>
        <v>0</v>
      </c>
      <c r="BH177" s="145">
        <f>IF(N177="sníž. přenesená",J177,0)</f>
        <v>0</v>
      </c>
      <c r="BI177" s="145">
        <f>IF(N177="nulová",J177,0)</f>
        <v>0</v>
      </c>
      <c r="BJ177" s="18" t="s">
        <v>81</v>
      </c>
      <c r="BK177" s="145">
        <f>ROUND(I177*H177,2)</f>
        <v>0</v>
      </c>
      <c r="BL177" s="18" t="s">
        <v>276</v>
      </c>
      <c r="BM177" s="144" t="s">
        <v>837</v>
      </c>
    </row>
    <row r="178" spans="2:65" s="1" customFormat="1" ht="16.5" customHeight="1">
      <c r="B178" s="33"/>
      <c r="C178" s="133" t="s">
        <v>74</v>
      </c>
      <c r="D178" s="133" t="s">
        <v>179</v>
      </c>
      <c r="E178" s="134" t="s">
        <v>1427</v>
      </c>
      <c r="F178" s="135" t="s">
        <v>1428</v>
      </c>
      <c r="G178" s="136" t="s">
        <v>347</v>
      </c>
      <c r="H178" s="137">
        <v>60</v>
      </c>
      <c r="I178" s="138"/>
      <c r="J178" s="139">
        <f>ROUND(I178*H178,2)</f>
        <v>0</v>
      </c>
      <c r="K178" s="135" t="s">
        <v>1376</v>
      </c>
      <c r="L178" s="33"/>
      <c r="M178" s="140" t="s">
        <v>19</v>
      </c>
      <c r="N178" s="141" t="s">
        <v>45</v>
      </c>
      <c r="P178" s="142">
        <f>O178*H178</f>
        <v>0</v>
      </c>
      <c r="Q178" s="142">
        <v>0</v>
      </c>
      <c r="R178" s="142">
        <f>Q178*H178</f>
        <v>0</v>
      </c>
      <c r="S178" s="142">
        <v>0</v>
      </c>
      <c r="T178" s="143">
        <f>S178*H178</f>
        <v>0</v>
      </c>
      <c r="AR178" s="144" t="s">
        <v>276</v>
      </c>
      <c r="AT178" s="144" t="s">
        <v>179</v>
      </c>
      <c r="AU178" s="144" t="s">
        <v>81</v>
      </c>
      <c r="AY178" s="18" t="s">
        <v>177</v>
      </c>
      <c r="BE178" s="145">
        <f>IF(N178="základní",J178,0)</f>
        <v>0</v>
      </c>
      <c r="BF178" s="145">
        <f>IF(N178="snížená",J178,0)</f>
        <v>0</v>
      </c>
      <c r="BG178" s="145">
        <f>IF(N178="zákl. přenesená",J178,0)</f>
        <v>0</v>
      </c>
      <c r="BH178" s="145">
        <f>IF(N178="sníž. přenesená",J178,0)</f>
        <v>0</v>
      </c>
      <c r="BI178" s="145">
        <f>IF(N178="nulová",J178,0)</f>
        <v>0</v>
      </c>
      <c r="BJ178" s="18" t="s">
        <v>81</v>
      </c>
      <c r="BK178" s="145">
        <f>ROUND(I178*H178,2)</f>
        <v>0</v>
      </c>
      <c r="BL178" s="18" t="s">
        <v>276</v>
      </c>
      <c r="BM178" s="144" t="s">
        <v>850</v>
      </c>
    </row>
    <row r="179" spans="2:65" s="1" customFormat="1" ht="16.5" customHeight="1">
      <c r="B179" s="33"/>
      <c r="C179" s="133" t="s">
        <v>74</v>
      </c>
      <c r="D179" s="133" t="s">
        <v>179</v>
      </c>
      <c r="E179" s="134" t="s">
        <v>1429</v>
      </c>
      <c r="F179" s="135" t="s">
        <v>1430</v>
      </c>
      <c r="G179" s="136" t="s">
        <v>347</v>
      </c>
      <c r="H179" s="137">
        <v>60</v>
      </c>
      <c r="I179" s="138"/>
      <c r="J179" s="139">
        <f>ROUND(I179*H179,2)</f>
        <v>0</v>
      </c>
      <c r="K179" s="135" t="s">
        <v>1376</v>
      </c>
      <c r="L179" s="33"/>
      <c r="M179" s="140" t="s">
        <v>19</v>
      </c>
      <c r="N179" s="141" t="s">
        <v>45</v>
      </c>
      <c r="P179" s="142">
        <f>O179*H179</f>
        <v>0</v>
      </c>
      <c r="Q179" s="142">
        <v>0</v>
      </c>
      <c r="R179" s="142">
        <f>Q179*H179</f>
        <v>0</v>
      </c>
      <c r="S179" s="142">
        <v>0</v>
      </c>
      <c r="T179" s="143">
        <f>S179*H179</f>
        <v>0</v>
      </c>
      <c r="AR179" s="144" t="s">
        <v>276</v>
      </c>
      <c r="AT179" s="144" t="s">
        <v>179</v>
      </c>
      <c r="AU179" s="144" t="s">
        <v>81</v>
      </c>
      <c r="AY179" s="18" t="s">
        <v>177</v>
      </c>
      <c r="BE179" s="145">
        <f>IF(N179="základní",J179,0)</f>
        <v>0</v>
      </c>
      <c r="BF179" s="145">
        <f>IF(N179="snížená",J179,0)</f>
        <v>0</v>
      </c>
      <c r="BG179" s="145">
        <f>IF(N179="zákl. přenesená",J179,0)</f>
        <v>0</v>
      </c>
      <c r="BH179" s="145">
        <f>IF(N179="sníž. přenesená",J179,0)</f>
        <v>0</v>
      </c>
      <c r="BI179" s="145">
        <f>IF(N179="nulová",J179,0)</f>
        <v>0</v>
      </c>
      <c r="BJ179" s="18" t="s">
        <v>81</v>
      </c>
      <c r="BK179" s="145">
        <f>ROUND(I179*H179,2)</f>
        <v>0</v>
      </c>
      <c r="BL179" s="18" t="s">
        <v>276</v>
      </c>
      <c r="BM179" s="144" t="s">
        <v>861</v>
      </c>
    </row>
    <row r="180" spans="2:65" s="11" customFormat="1" ht="25.95" customHeight="1">
      <c r="B180" s="121"/>
      <c r="D180" s="122" t="s">
        <v>73</v>
      </c>
      <c r="E180" s="123" t="s">
        <v>1431</v>
      </c>
      <c r="F180" s="123" t="s">
        <v>1432</v>
      </c>
      <c r="I180" s="124"/>
      <c r="J180" s="125">
        <f>BK180</f>
        <v>0</v>
      </c>
      <c r="L180" s="121"/>
      <c r="M180" s="126"/>
      <c r="P180" s="127">
        <f>SUM(P181:P194)</f>
        <v>0</v>
      </c>
      <c r="R180" s="127">
        <f>SUM(R181:R194)</f>
        <v>0</v>
      </c>
      <c r="T180" s="128">
        <f>SUM(T181:T194)</f>
        <v>0</v>
      </c>
      <c r="AR180" s="122" t="s">
        <v>83</v>
      </c>
      <c r="AT180" s="129" t="s">
        <v>73</v>
      </c>
      <c r="AU180" s="129" t="s">
        <v>74</v>
      </c>
      <c r="AY180" s="122" t="s">
        <v>177</v>
      </c>
      <c r="BK180" s="130">
        <f>SUM(BK181:BK194)</f>
        <v>0</v>
      </c>
    </row>
    <row r="181" spans="2:65" s="1" customFormat="1" ht="16.5" customHeight="1">
      <c r="B181" s="33"/>
      <c r="C181" s="133" t="s">
        <v>74</v>
      </c>
      <c r="D181" s="133" t="s">
        <v>179</v>
      </c>
      <c r="E181" s="134" t="s">
        <v>1433</v>
      </c>
      <c r="F181" s="135" t="s">
        <v>1434</v>
      </c>
      <c r="G181" s="136" t="s">
        <v>1435</v>
      </c>
      <c r="H181" s="137">
        <v>1</v>
      </c>
      <c r="I181" s="138"/>
      <c r="J181" s="139">
        <f>ROUND(I181*H181,2)</f>
        <v>0</v>
      </c>
      <c r="K181" s="135" t="s">
        <v>1376</v>
      </c>
      <c r="L181" s="33"/>
      <c r="M181" s="140" t="s">
        <v>19</v>
      </c>
      <c r="N181" s="141" t="s">
        <v>45</v>
      </c>
      <c r="P181" s="142">
        <f>O181*H181</f>
        <v>0</v>
      </c>
      <c r="Q181" s="142">
        <v>0</v>
      </c>
      <c r="R181" s="142">
        <f>Q181*H181</f>
        <v>0</v>
      </c>
      <c r="S181" s="142">
        <v>0</v>
      </c>
      <c r="T181" s="143">
        <f>S181*H181</f>
        <v>0</v>
      </c>
      <c r="AR181" s="144" t="s">
        <v>276</v>
      </c>
      <c r="AT181" s="144" t="s">
        <v>179</v>
      </c>
      <c r="AU181" s="144" t="s">
        <v>81</v>
      </c>
      <c r="AY181" s="18" t="s">
        <v>177</v>
      </c>
      <c r="BE181" s="145">
        <f>IF(N181="základní",J181,0)</f>
        <v>0</v>
      </c>
      <c r="BF181" s="145">
        <f>IF(N181="snížená",J181,0)</f>
        <v>0</v>
      </c>
      <c r="BG181" s="145">
        <f>IF(N181="zákl. přenesená",J181,0)</f>
        <v>0</v>
      </c>
      <c r="BH181" s="145">
        <f>IF(N181="sníž. přenesená",J181,0)</f>
        <v>0</v>
      </c>
      <c r="BI181" s="145">
        <f>IF(N181="nulová",J181,0)</f>
        <v>0</v>
      </c>
      <c r="BJ181" s="18" t="s">
        <v>81</v>
      </c>
      <c r="BK181" s="145">
        <f>ROUND(I181*H181,2)</f>
        <v>0</v>
      </c>
      <c r="BL181" s="18" t="s">
        <v>276</v>
      </c>
      <c r="BM181" s="144" t="s">
        <v>876</v>
      </c>
    </row>
    <row r="182" spans="2:65" s="1" customFormat="1" ht="16.5" customHeight="1">
      <c r="B182" s="33"/>
      <c r="C182" s="133" t="s">
        <v>74</v>
      </c>
      <c r="D182" s="133" t="s">
        <v>179</v>
      </c>
      <c r="E182" s="134" t="s">
        <v>1436</v>
      </c>
      <c r="F182" s="135" t="s">
        <v>1437</v>
      </c>
      <c r="G182" s="136" t="s">
        <v>1435</v>
      </c>
      <c r="H182" s="137">
        <v>5</v>
      </c>
      <c r="I182" s="138"/>
      <c r="J182" s="139">
        <f>ROUND(I182*H182,2)</f>
        <v>0</v>
      </c>
      <c r="K182" s="135" t="s">
        <v>1376</v>
      </c>
      <c r="L182" s="33"/>
      <c r="M182" s="140" t="s">
        <v>19</v>
      </c>
      <c r="N182" s="141" t="s">
        <v>45</v>
      </c>
      <c r="P182" s="142">
        <f>O182*H182</f>
        <v>0</v>
      </c>
      <c r="Q182" s="142">
        <v>0</v>
      </c>
      <c r="R182" s="142">
        <f>Q182*H182</f>
        <v>0</v>
      </c>
      <c r="S182" s="142">
        <v>0</v>
      </c>
      <c r="T182" s="143">
        <f>S182*H182</f>
        <v>0</v>
      </c>
      <c r="AR182" s="144" t="s">
        <v>276</v>
      </c>
      <c r="AT182" s="144" t="s">
        <v>179</v>
      </c>
      <c r="AU182" s="144" t="s">
        <v>81</v>
      </c>
      <c r="AY182" s="18" t="s">
        <v>177</v>
      </c>
      <c r="BE182" s="145">
        <f>IF(N182="základní",J182,0)</f>
        <v>0</v>
      </c>
      <c r="BF182" s="145">
        <f>IF(N182="snížená",J182,0)</f>
        <v>0</v>
      </c>
      <c r="BG182" s="145">
        <f>IF(N182="zákl. přenesená",J182,0)</f>
        <v>0</v>
      </c>
      <c r="BH182" s="145">
        <f>IF(N182="sníž. přenesená",J182,0)</f>
        <v>0</v>
      </c>
      <c r="BI182" s="145">
        <f>IF(N182="nulová",J182,0)</f>
        <v>0</v>
      </c>
      <c r="BJ182" s="18" t="s">
        <v>81</v>
      </c>
      <c r="BK182" s="145">
        <f>ROUND(I182*H182,2)</f>
        <v>0</v>
      </c>
      <c r="BL182" s="18" t="s">
        <v>276</v>
      </c>
      <c r="BM182" s="144" t="s">
        <v>888</v>
      </c>
    </row>
    <row r="183" spans="2:65" s="1" customFormat="1" ht="16.5" customHeight="1">
      <c r="B183" s="33"/>
      <c r="C183" s="133" t="s">
        <v>74</v>
      </c>
      <c r="D183" s="133" t="s">
        <v>179</v>
      </c>
      <c r="E183" s="134" t="s">
        <v>1438</v>
      </c>
      <c r="F183" s="135" t="s">
        <v>1439</v>
      </c>
      <c r="G183" s="136" t="s">
        <v>1435</v>
      </c>
      <c r="H183" s="137">
        <v>4</v>
      </c>
      <c r="I183" s="138"/>
      <c r="J183" s="139">
        <f>ROUND(I183*H183,2)</f>
        <v>0</v>
      </c>
      <c r="K183" s="135" t="s">
        <v>1376</v>
      </c>
      <c r="L183" s="33"/>
      <c r="M183" s="140" t="s">
        <v>19</v>
      </c>
      <c r="N183" s="141" t="s">
        <v>45</v>
      </c>
      <c r="P183" s="142">
        <f>O183*H183</f>
        <v>0</v>
      </c>
      <c r="Q183" s="142">
        <v>0</v>
      </c>
      <c r="R183" s="142">
        <f>Q183*H183</f>
        <v>0</v>
      </c>
      <c r="S183" s="142">
        <v>0</v>
      </c>
      <c r="T183" s="143">
        <f>S183*H183</f>
        <v>0</v>
      </c>
      <c r="AR183" s="144" t="s">
        <v>276</v>
      </c>
      <c r="AT183" s="144" t="s">
        <v>179</v>
      </c>
      <c r="AU183" s="144" t="s">
        <v>81</v>
      </c>
      <c r="AY183" s="18" t="s">
        <v>177</v>
      </c>
      <c r="BE183" s="145">
        <f>IF(N183="základní",J183,0)</f>
        <v>0</v>
      </c>
      <c r="BF183" s="145">
        <f>IF(N183="snížená",J183,0)</f>
        <v>0</v>
      </c>
      <c r="BG183" s="145">
        <f>IF(N183="zákl. přenesená",J183,0)</f>
        <v>0</v>
      </c>
      <c r="BH183" s="145">
        <f>IF(N183="sníž. přenesená",J183,0)</f>
        <v>0</v>
      </c>
      <c r="BI183" s="145">
        <f>IF(N183="nulová",J183,0)</f>
        <v>0</v>
      </c>
      <c r="BJ183" s="18" t="s">
        <v>81</v>
      </c>
      <c r="BK183" s="145">
        <f>ROUND(I183*H183,2)</f>
        <v>0</v>
      </c>
      <c r="BL183" s="18" t="s">
        <v>276</v>
      </c>
      <c r="BM183" s="144" t="s">
        <v>901</v>
      </c>
    </row>
    <row r="184" spans="2:65" s="1" customFormat="1" ht="16.5" customHeight="1">
      <c r="B184" s="33"/>
      <c r="C184" s="133" t="s">
        <v>74</v>
      </c>
      <c r="D184" s="133" t="s">
        <v>179</v>
      </c>
      <c r="E184" s="134" t="s">
        <v>1440</v>
      </c>
      <c r="F184" s="135" t="s">
        <v>1441</v>
      </c>
      <c r="G184" s="136" t="s">
        <v>383</v>
      </c>
      <c r="H184" s="137">
        <v>5</v>
      </c>
      <c r="I184" s="138"/>
      <c r="J184" s="139">
        <f>ROUND(I184*H184,2)</f>
        <v>0</v>
      </c>
      <c r="K184" s="135" t="s">
        <v>1376</v>
      </c>
      <c r="L184" s="33"/>
      <c r="M184" s="140" t="s">
        <v>19</v>
      </c>
      <c r="N184" s="141" t="s">
        <v>45</v>
      </c>
      <c r="P184" s="142">
        <f>O184*H184</f>
        <v>0</v>
      </c>
      <c r="Q184" s="142">
        <v>0</v>
      </c>
      <c r="R184" s="142">
        <f>Q184*H184</f>
        <v>0</v>
      </c>
      <c r="S184" s="142">
        <v>0</v>
      </c>
      <c r="T184" s="143">
        <f>S184*H184</f>
        <v>0</v>
      </c>
      <c r="AR184" s="144" t="s">
        <v>276</v>
      </c>
      <c r="AT184" s="144" t="s">
        <v>179</v>
      </c>
      <c r="AU184" s="144" t="s">
        <v>81</v>
      </c>
      <c r="AY184" s="18" t="s">
        <v>177</v>
      </c>
      <c r="BE184" s="145">
        <f>IF(N184="základní",J184,0)</f>
        <v>0</v>
      </c>
      <c r="BF184" s="145">
        <f>IF(N184="snížená",J184,0)</f>
        <v>0</v>
      </c>
      <c r="BG184" s="145">
        <f>IF(N184="zákl. přenesená",J184,0)</f>
        <v>0</v>
      </c>
      <c r="BH184" s="145">
        <f>IF(N184="sníž. přenesená",J184,0)</f>
        <v>0</v>
      </c>
      <c r="BI184" s="145">
        <f>IF(N184="nulová",J184,0)</f>
        <v>0</v>
      </c>
      <c r="BJ184" s="18" t="s">
        <v>81</v>
      </c>
      <c r="BK184" s="145">
        <f>ROUND(I184*H184,2)</f>
        <v>0</v>
      </c>
      <c r="BL184" s="18" t="s">
        <v>276</v>
      </c>
      <c r="BM184" s="144" t="s">
        <v>912</v>
      </c>
    </row>
    <row r="185" spans="2:65" s="1" customFormat="1" ht="28.8">
      <c r="B185" s="33"/>
      <c r="D185" s="151" t="s">
        <v>669</v>
      </c>
      <c r="F185" s="189" t="s">
        <v>1422</v>
      </c>
      <c r="I185" s="148"/>
      <c r="L185" s="33"/>
      <c r="M185" s="149"/>
      <c r="T185" s="54"/>
      <c r="AT185" s="18" t="s">
        <v>669</v>
      </c>
      <c r="AU185" s="18" t="s">
        <v>81</v>
      </c>
    </row>
    <row r="186" spans="2:65" s="1" customFormat="1" ht="16.5" customHeight="1">
      <c r="B186" s="33"/>
      <c r="C186" s="133" t="s">
        <v>74</v>
      </c>
      <c r="D186" s="133" t="s">
        <v>179</v>
      </c>
      <c r="E186" s="134" t="s">
        <v>1442</v>
      </c>
      <c r="F186" s="135" t="s">
        <v>1443</v>
      </c>
      <c r="G186" s="136" t="s">
        <v>383</v>
      </c>
      <c r="H186" s="137">
        <v>5</v>
      </c>
      <c r="I186" s="138"/>
      <c r="J186" s="139">
        <f>ROUND(I186*H186,2)</f>
        <v>0</v>
      </c>
      <c r="K186" s="135" t="s">
        <v>1376</v>
      </c>
      <c r="L186" s="33"/>
      <c r="M186" s="140" t="s">
        <v>19</v>
      </c>
      <c r="N186" s="141" t="s">
        <v>45</v>
      </c>
      <c r="P186" s="142">
        <f>O186*H186</f>
        <v>0</v>
      </c>
      <c r="Q186" s="142">
        <v>0</v>
      </c>
      <c r="R186" s="142">
        <f>Q186*H186</f>
        <v>0</v>
      </c>
      <c r="S186" s="142">
        <v>0</v>
      </c>
      <c r="T186" s="143">
        <f>S186*H186</f>
        <v>0</v>
      </c>
      <c r="AR186" s="144" t="s">
        <v>276</v>
      </c>
      <c r="AT186" s="144" t="s">
        <v>179</v>
      </c>
      <c r="AU186" s="144" t="s">
        <v>81</v>
      </c>
      <c r="AY186" s="18" t="s">
        <v>177</v>
      </c>
      <c r="BE186" s="145">
        <f>IF(N186="základní",J186,0)</f>
        <v>0</v>
      </c>
      <c r="BF186" s="145">
        <f>IF(N186="snížená",J186,0)</f>
        <v>0</v>
      </c>
      <c r="BG186" s="145">
        <f>IF(N186="zákl. přenesená",J186,0)</f>
        <v>0</v>
      </c>
      <c r="BH186" s="145">
        <f>IF(N186="sníž. přenesená",J186,0)</f>
        <v>0</v>
      </c>
      <c r="BI186" s="145">
        <f>IF(N186="nulová",J186,0)</f>
        <v>0</v>
      </c>
      <c r="BJ186" s="18" t="s">
        <v>81</v>
      </c>
      <c r="BK186" s="145">
        <f>ROUND(I186*H186,2)</f>
        <v>0</v>
      </c>
      <c r="BL186" s="18" t="s">
        <v>276</v>
      </c>
      <c r="BM186" s="144" t="s">
        <v>924</v>
      </c>
    </row>
    <row r="187" spans="2:65" s="1" customFormat="1" ht="16.5" customHeight="1">
      <c r="B187" s="33"/>
      <c r="C187" s="133" t="s">
        <v>74</v>
      </c>
      <c r="D187" s="133" t="s">
        <v>179</v>
      </c>
      <c r="E187" s="134" t="s">
        <v>1444</v>
      </c>
      <c r="F187" s="135" t="s">
        <v>1445</v>
      </c>
      <c r="G187" s="136" t="s">
        <v>1435</v>
      </c>
      <c r="H187" s="137">
        <v>10</v>
      </c>
      <c r="I187" s="138"/>
      <c r="J187" s="139">
        <f>ROUND(I187*H187,2)</f>
        <v>0</v>
      </c>
      <c r="K187" s="135" t="s">
        <v>1376</v>
      </c>
      <c r="L187" s="33"/>
      <c r="M187" s="140" t="s">
        <v>19</v>
      </c>
      <c r="N187" s="141" t="s">
        <v>45</v>
      </c>
      <c r="P187" s="142">
        <f>O187*H187</f>
        <v>0</v>
      </c>
      <c r="Q187" s="142">
        <v>0</v>
      </c>
      <c r="R187" s="142">
        <f>Q187*H187</f>
        <v>0</v>
      </c>
      <c r="S187" s="142">
        <v>0</v>
      </c>
      <c r="T187" s="143">
        <f>S187*H187</f>
        <v>0</v>
      </c>
      <c r="AR187" s="144" t="s">
        <v>276</v>
      </c>
      <c r="AT187" s="144" t="s">
        <v>179</v>
      </c>
      <c r="AU187" s="144" t="s">
        <v>81</v>
      </c>
      <c r="AY187" s="18" t="s">
        <v>177</v>
      </c>
      <c r="BE187" s="145">
        <f>IF(N187="základní",J187,0)</f>
        <v>0</v>
      </c>
      <c r="BF187" s="145">
        <f>IF(N187="snížená",J187,0)</f>
        <v>0</v>
      </c>
      <c r="BG187" s="145">
        <f>IF(N187="zákl. přenesená",J187,0)</f>
        <v>0</v>
      </c>
      <c r="BH187" s="145">
        <f>IF(N187="sníž. přenesená",J187,0)</f>
        <v>0</v>
      </c>
      <c r="BI187" s="145">
        <f>IF(N187="nulová",J187,0)</f>
        <v>0</v>
      </c>
      <c r="BJ187" s="18" t="s">
        <v>81</v>
      </c>
      <c r="BK187" s="145">
        <f>ROUND(I187*H187,2)</f>
        <v>0</v>
      </c>
      <c r="BL187" s="18" t="s">
        <v>276</v>
      </c>
      <c r="BM187" s="144" t="s">
        <v>934</v>
      </c>
    </row>
    <row r="188" spans="2:65" s="1" customFormat="1" ht="16.5" customHeight="1">
      <c r="B188" s="33"/>
      <c r="C188" s="133" t="s">
        <v>74</v>
      </c>
      <c r="D188" s="133" t="s">
        <v>179</v>
      </c>
      <c r="E188" s="134" t="s">
        <v>1446</v>
      </c>
      <c r="F188" s="135" t="s">
        <v>1447</v>
      </c>
      <c r="G188" s="136" t="s">
        <v>1435</v>
      </c>
      <c r="H188" s="137">
        <v>4</v>
      </c>
      <c r="I188" s="138"/>
      <c r="J188" s="139">
        <f>ROUND(I188*H188,2)</f>
        <v>0</v>
      </c>
      <c r="K188" s="135" t="s">
        <v>1307</v>
      </c>
      <c r="L188" s="33"/>
      <c r="M188" s="140" t="s">
        <v>19</v>
      </c>
      <c r="N188" s="141" t="s">
        <v>45</v>
      </c>
      <c r="P188" s="142">
        <f>O188*H188</f>
        <v>0</v>
      </c>
      <c r="Q188" s="142">
        <v>0</v>
      </c>
      <c r="R188" s="142">
        <f>Q188*H188</f>
        <v>0</v>
      </c>
      <c r="S188" s="142">
        <v>0</v>
      </c>
      <c r="T188" s="143">
        <f>S188*H188</f>
        <v>0</v>
      </c>
      <c r="AR188" s="144" t="s">
        <v>276</v>
      </c>
      <c r="AT188" s="144" t="s">
        <v>179</v>
      </c>
      <c r="AU188" s="144" t="s">
        <v>81</v>
      </c>
      <c r="AY188" s="18" t="s">
        <v>177</v>
      </c>
      <c r="BE188" s="145">
        <f>IF(N188="základní",J188,0)</f>
        <v>0</v>
      </c>
      <c r="BF188" s="145">
        <f>IF(N188="snížená",J188,0)</f>
        <v>0</v>
      </c>
      <c r="BG188" s="145">
        <f>IF(N188="zákl. přenesená",J188,0)</f>
        <v>0</v>
      </c>
      <c r="BH188" s="145">
        <f>IF(N188="sníž. přenesená",J188,0)</f>
        <v>0</v>
      </c>
      <c r="BI188" s="145">
        <f>IF(N188="nulová",J188,0)</f>
        <v>0</v>
      </c>
      <c r="BJ188" s="18" t="s">
        <v>81</v>
      </c>
      <c r="BK188" s="145">
        <f>ROUND(I188*H188,2)</f>
        <v>0</v>
      </c>
      <c r="BL188" s="18" t="s">
        <v>276</v>
      </c>
      <c r="BM188" s="144" t="s">
        <v>946</v>
      </c>
    </row>
    <row r="189" spans="2:65" s="1" customFormat="1" ht="16.5" customHeight="1">
      <c r="B189" s="33"/>
      <c r="C189" s="133" t="s">
        <v>74</v>
      </c>
      <c r="D189" s="133" t="s">
        <v>179</v>
      </c>
      <c r="E189" s="134" t="s">
        <v>1448</v>
      </c>
      <c r="F189" s="135" t="s">
        <v>1449</v>
      </c>
      <c r="G189" s="136" t="s">
        <v>1435</v>
      </c>
      <c r="H189" s="137">
        <v>1</v>
      </c>
      <c r="I189" s="138"/>
      <c r="J189" s="139">
        <f>ROUND(I189*H189,2)</f>
        <v>0</v>
      </c>
      <c r="K189" s="135" t="s">
        <v>1307</v>
      </c>
      <c r="L189" s="33"/>
      <c r="M189" s="140" t="s">
        <v>19</v>
      </c>
      <c r="N189" s="141" t="s">
        <v>45</v>
      </c>
      <c r="P189" s="142">
        <f>O189*H189</f>
        <v>0</v>
      </c>
      <c r="Q189" s="142">
        <v>0</v>
      </c>
      <c r="R189" s="142">
        <f>Q189*H189</f>
        <v>0</v>
      </c>
      <c r="S189" s="142">
        <v>0</v>
      </c>
      <c r="T189" s="143">
        <f>S189*H189</f>
        <v>0</v>
      </c>
      <c r="AR189" s="144" t="s">
        <v>276</v>
      </c>
      <c r="AT189" s="144" t="s">
        <v>179</v>
      </c>
      <c r="AU189" s="144" t="s">
        <v>81</v>
      </c>
      <c r="AY189" s="18" t="s">
        <v>177</v>
      </c>
      <c r="BE189" s="145">
        <f>IF(N189="základní",J189,0)</f>
        <v>0</v>
      </c>
      <c r="BF189" s="145">
        <f>IF(N189="snížená",J189,0)</f>
        <v>0</v>
      </c>
      <c r="BG189" s="145">
        <f>IF(N189="zákl. přenesená",J189,0)</f>
        <v>0</v>
      </c>
      <c r="BH189" s="145">
        <f>IF(N189="sníž. přenesená",J189,0)</f>
        <v>0</v>
      </c>
      <c r="BI189" s="145">
        <f>IF(N189="nulová",J189,0)</f>
        <v>0</v>
      </c>
      <c r="BJ189" s="18" t="s">
        <v>81</v>
      </c>
      <c r="BK189" s="145">
        <f>ROUND(I189*H189,2)</f>
        <v>0</v>
      </c>
      <c r="BL189" s="18" t="s">
        <v>276</v>
      </c>
      <c r="BM189" s="144" t="s">
        <v>955</v>
      </c>
    </row>
    <row r="190" spans="2:65" s="1" customFormat="1" ht="28.8">
      <c r="B190" s="33"/>
      <c r="D190" s="151" t="s">
        <v>669</v>
      </c>
      <c r="F190" s="189" t="s">
        <v>1422</v>
      </c>
      <c r="I190" s="148"/>
      <c r="L190" s="33"/>
      <c r="M190" s="149"/>
      <c r="T190" s="54"/>
      <c r="AT190" s="18" t="s">
        <v>669</v>
      </c>
      <c r="AU190" s="18" t="s">
        <v>81</v>
      </c>
    </row>
    <row r="191" spans="2:65" s="1" customFormat="1" ht="16.5" customHeight="1">
      <c r="B191" s="33"/>
      <c r="C191" s="133" t="s">
        <v>74</v>
      </c>
      <c r="D191" s="133" t="s">
        <v>179</v>
      </c>
      <c r="E191" s="134" t="s">
        <v>1450</v>
      </c>
      <c r="F191" s="135" t="s">
        <v>1451</v>
      </c>
      <c r="G191" s="136" t="s">
        <v>383</v>
      </c>
      <c r="H191" s="137">
        <v>1</v>
      </c>
      <c r="I191" s="138"/>
      <c r="J191" s="139">
        <f>ROUND(I191*H191,2)</f>
        <v>0</v>
      </c>
      <c r="K191" s="135" t="s">
        <v>1376</v>
      </c>
      <c r="L191" s="33"/>
      <c r="M191" s="140" t="s">
        <v>19</v>
      </c>
      <c r="N191" s="141" t="s">
        <v>45</v>
      </c>
      <c r="P191" s="142">
        <f>O191*H191</f>
        <v>0</v>
      </c>
      <c r="Q191" s="142">
        <v>0</v>
      </c>
      <c r="R191" s="142">
        <f>Q191*H191</f>
        <v>0</v>
      </c>
      <c r="S191" s="142">
        <v>0</v>
      </c>
      <c r="T191" s="143">
        <f>S191*H191</f>
        <v>0</v>
      </c>
      <c r="AR191" s="144" t="s">
        <v>276</v>
      </c>
      <c r="AT191" s="144" t="s">
        <v>179</v>
      </c>
      <c r="AU191" s="144" t="s">
        <v>81</v>
      </c>
      <c r="AY191" s="18" t="s">
        <v>177</v>
      </c>
      <c r="BE191" s="145">
        <f>IF(N191="základní",J191,0)</f>
        <v>0</v>
      </c>
      <c r="BF191" s="145">
        <f>IF(N191="snížená",J191,0)</f>
        <v>0</v>
      </c>
      <c r="BG191" s="145">
        <f>IF(N191="zákl. přenesená",J191,0)</f>
        <v>0</v>
      </c>
      <c r="BH191" s="145">
        <f>IF(N191="sníž. přenesená",J191,0)</f>
        <v>0</v>
      </c>
      <c r="BI191" s="145">
        <f>IF(N191="nulová",J191,0)</f>
        <v>0</v>
      </c>
      <c r="BJ191" s="18" t="s">
        <v>81</v>
      </c>
      <c r="BK191" s="145">
        <f>ROUND(I191*H191,2)</f>
        <v>0</v>
      </c>
      <c r="BL191" s="18" t="s">
        <v>276</v>
      </c>
      <c r="BM191" s="144" t="s">
        <v>963</v>
      </c>
    </row>
    <row r="192" spans="2:65" s="1" customFormat="1" ht="16.5" customHeight="1">
      <c r="B192" s="33"/>
      <c r="C192" s="133" t="s">
        <v>74</v>
      </c>
      <c r="D192" s="133" t="s">
        <v>179</v>
      </c>
      <c r="E192" s="134" t="s">
        <v>1452</v>
      </c>
      <c r="F192" s="135" t="s">
        <v>1453</v>
      </c>
      <c r="G192" s="136" t="s">
        <v>383</v>
      </c>
      <c r="H192" s="137">
        <v>1</v>
      </c>
      <c r="I192" s="138"/>
      <c r="J192" s="139">
        <f>ROUND(I192*H192,2)</f>
        <v>0</v>
      </c>
      <c r="K192" s="135" t="s">
        <v>1376</v>
      </c>
      <c r="L192" s="33"/>
      <c r="M192" s="140" t="s">
        <v>19</v>
      </c>
      <c r="N192" s="141" t="s">
        <v>45</v>
      </c>
      <c r="P192" s="142">
        <f>O192*H192</f>
        <v>0</v>
      </c>
      <c r="Q192" s="142">
        <v>0</v>
      </c>
      <c r="R192" s="142">
        <f>Q192*H192</f>
        <v>0</v>
      </c>
      <c r="S192" s="142">
        <v>0</v>
      </c>
      <c r="T192" s="143">
        <f>S192*H192</f>
        <v>0</v>
      </c>
      <c r="AR192" s="144" t="s">
        <v>276</v>
      </c>
      <c r="AT192" s="144" t="s">
        <v>179</v>
      </c>
      <c r="AU192" s="144" t="s">
        <v>81</v>
      </c>
      <c r="AY192" s="18" t="s">
        <v>177</v>
      </c>
      <c r="BE192" s="145">
        <f>IF(N192="základní",J192,0)</f>
        <v>0</v>
      </c>
      <c r="BF192" s="145">
        <f>IF(N192="snížená",J192,0)</f>
        <v>0</v>
      </c>
      <c r="BG192" s="145">
        <f>IF(N192="zákl. přenesená",J192,0)</f>
        <v>0</v>
      </c>
      <c r="BH192" s="145">
        <f>IF(N192="sníž. přenesená",J192,0)</f>
        <v>0</v>
      </c>
      <c r="BI192" s="145">
        <f>IF(N192="nulová",J192,0)</f>
        <v>0</v>
      </c>
      <c r="BJ192" s="18" t="s">
        <v>81</v>
      </c>
      <c r="BK192" s="145">
        <f>ROUND(I192*H192,2)</f>
        <v>0</v>
      </c>
      <c r="BL192" s="18" t="s">
        <v>276</v>
      </c>
      <c r="BM192" s="144" t="s">
        <v>972</v>
      </c>
    </row>
    <row r="193" spans="2:65" s="1" customFormat="1" ht="16.5" customHeight="1">
      <c r="B193" s="33"/>
      <c r="C193" s="133" t="s">
        <v>74</v>
      </c>
      <c r="D193" s="133" t="s">
        <v>179</v>
      </c>
      <c r="E193" s="134" t="s">
        <v>1454</v>
      </c>
      <c r="F193" s="135" t="s">
        <v>1455</v>
      </c>
      <c r="G193" s="136" t="s">
        <v>383</v>
      </c>
      <c r="H193" s="137">
        <v>1</v>
      </c>
      <c r="I193" s="138"/>
      <c r="J193" s="139">
        <f>ROUND(I193*H193,2)</f>
        <v>0</v>
      </c>
      <c r="K193" s="135" t="s">
        <v>1376</v>
      </c>
      <c r="L193" s="33"/>
      <c r="M193" s="140" t="s">
        <v>19</v>
      </c>
      <c r="N193" s="141" t="s">
        <v>45</v>
      </c>
      <c r="P193" s="142">
        <f>O193*H193</f>
        <v>0</v>
      </c>
      <c r="Q193" s="142">
        <v>0</v>
      </c>
      <c r="R193" s="142">
        <f>Q193*H193</f>
        <v>0</v>
      </c>
      <c r="S193" s="142">
        <v>0</v>
      </c>
      <c r="T193" s="143">
        <f>S193*H193</f>
        <v>0</v>
      </c>
      <c r="AR193" s="144" t="s">
        <v>276</v>
      </c>
      <c r="AT193" s="144" t="s">
        <v>179</v>
      </c>
      <c r="AU193" s="144" t="s">
        <v>81</v>
      </c>
      <c r="AY193" s="18" t="s">
        <v>177</v>
      </c>
      <c r="BE193" s="145">
        <f>IF(N193="základní",J193,0)</f>
        <v>0</v>
      </c>
      <c r="BF193" s="145">
        <f>IF(N193="snížená",J193,0)</f>
        <v>0</v>
      </c>
      <c r="BG193" s="145">
        <f>IF(N193="zákl. přenesená",J193,0)</f>
        <v>0</v>
      </c>
      <c r="BH193" s="145">
        <f>IF(N193="sníž. přenesená",J193,0)</f>
        <v>0</v>
      </c>
      <c r="BI193" s="145">
        <f>IF(N193="nulová",J193,0)</f>
        <v>0</v>
      </c>
      <c r="BJ193" s="18" t="s">
        <v>81</v>
      </c>
      <c r="BK193" s="145">
        <f>ROUND(I193*H193,2)</f>
        <v>0</v>
      </c>
      <c r="BL193" s="18" t="s">
        <v>276</v>
      </c>
      <c r="BM193" s="144" t="s">
        <v>981</v>
      </c>
    </row>
    <row r="194" spans="2:65" s="1" customFormat="1" ht="16.5" customHeight="1">
      <c r="B194" s="33"/>
      <c r="C194" s="133" t="s">
        <v>74</v>
      </c>
      <c r="D194" s="133" t="s">
        <v>179</v>
      </c>
      <c r="E194" s="134" t="s">
        <v>1456</v>
      </c>
      <c r="F194" s="135" t="s">
        <v>1457</v>
      </c>
      <c r="G194" s="136" t="s">
        <v>383</v>
      </c>
      <c r="H194" s="137">
        <v>3</v>
      </c>
      <c r="I194" s="138"/>
      <c r="J194" s="139">
        <f>ROUND(I194*H194,2)</f>
        <v>0</v>
      </c>
      <c r="K194" s="135" t="s">
        <v>1376</v>
      </c>
      <c r="L194" s="33"/>
      <c r="M194" s="140" t="s">
        <v>19</v>
      </c>
      <c r="N194" s="141" t="s">
        <v>45</v>
      </c>
      <c r="P194" s="142">
        <f>O194*H194</f>
        <v>0</v>
      </c>
      <c r="Q194" s="142">
        <v>0</v>
      </c>
      <c r="R194" s="142">
        <f>Q194*H194</f>
        <v>0</v>
      </c>
      <c r="S194" s="142">
        <v>0</v>
      </c>
      <c r="T194" s="143">
        <f>S194*H194</f>
        <v>0</v>
      </c>
      <c r="AR194" s="144" t="s">
        <v>276</v>
      </c>
      <c r="AT194" s="144" t="s">
        <v>179</v>
      </c>
      <c r="AU194" s="144" t="s">
        <v>81</v>
      </c>
      <c r="AY194" s="18" t="s">
        <v>177</v>
      </c>
      <c r="BE194" s="145">
        <f>IF(N194="základní",J194,0)</f>
        <v>0</v>
      </c>
      <c r="BF194" s="145">
        <f>IF(N194="snížená",J194,0)</f>
        <v>0</v>
      </c>
      <c r="BG194" s="145">
        <f>IF(N194="zákl. přenesená",J194,0)</f>
        <v>0</v>
      </c>
      <c r="BH194" s="145">
        <f>IF(N194="sníž. přenesená",J194,0)</f>
        <v>0</v>
      </c>
      <c r="BI194" s="145">
        <f>IF(N194="nulová",J194,0)</f>
        <v>0</v>
      </c>
      <c r="BJ194" s="18" t="s">
        <v>81</v>
      </c>
      <c r="BK194" s="145">
        <f>ROUND(I194*H194,2)</f>
        <v>0</v>
      </c>
      <c r="BL194" s="18" t="s">
        <v>276</v>
      </c>
      <c r="BM194" s="144" t="s">
        <v>992</v>
      </c>
    </row>
    <row r="195" spans="2:65" s="11" customFormat="1" ht="25.95" customHeight="1">
      <c r="B195" s="121"/>
      <c r="D195" s="122" t="s">
        <v>73</v>
      </c>
      <c r="E195" s="123" t="s">
        <v>1458</v>
      </c>
      <c r="F195" s="123" t="s">
        <v>1459</v>
      </c>
      <c r="I195" s="124"/>
      <c r="J195" s="125">
        <f>BK195</f>
        <v>0</v>
      </c>
      <c r="L195" s="121"/>
      <c r="M195" s="126"/>
      <c r="P195" s="127">
        <f>SUM(P196:P197)</f>
        <v>0</v>
      </c>
      <c r="R195" s="127">
        <f>SUM(R196:R197)</f>
        <v>0</v>
      </c>
      <c r="T195" s="128">
        <f>SUM(T196:T197)</f>
        <v>0</v>
      </c>
      <c r="AR195" s="122" t="s">
        <v>83</v>
      </c>
      <c r="AT195" s="129" t="s">
        <v>73</v>
      </c>
      <c r="AU195" s="129" t="s">
        <v>74</v>
      </c>
      <c r="AY195" s="122" t="s">
        <v>177</v>
      </c>
      <c r="BK195" s="130">
        <f>SUM(BK196:BK197)</f>
        <v>0</v>
      </c>
    </row>
    <row r="196" spans="2:65" s="1" customFormat="1" ht="16.5" customHeight="1">
      <c r="B196" s="33"/>
      <c r="C196" s="133" t="s">
        <v>74</v>
      </c>
      <c r="D196" s="133" t="s">
        <v>179</v>
      </c>
      <c r="E196" s="134" t="s">
        <v>1460</v>
      </c>
      <c r="F196" s="135" t="s">
        <v>1461</v>
      </c>
      <c r="G196" s="136" t="s">
        <v>1435</v>
      </c>
      <c r="H196" s="137">
        <v>5</v>
      </c>
      <c r="I196" s="138"/>
      <c r="J196" s="139">
        <f>ROUND(I196*H196,2)</f>
        <v>0</v>
      </c>
      <c r="K196" s="135" t="s">
        <v>1376</v>
      </c>
      <c r="L196" s="33"/>
      <c r="M196" s="140" t="s">
        <v>19</v>
      </c>
      <c r="N196" s="141" t="s">
        <v>45</v>
      </c>
      <c r="P196" s="142">
        <f>O196*H196</f>
        <v>0</v>
      </c>
      <c r="Q196" s="142">
        <v>0</v>
      </c>
      <c r="R196" s="142">
        <f>Q196*H196</f>
        <v>0</v>
      </c>
      <c r="S196" s="142">
        <v>0</v>
      </c>
      <c r="T196" s="143">
        <f>S196*H196</f>
        <v>0</v>
      </c>
      <c r="AR196" s="144" t="s">
        <v>276</v>
      </c>
      <c r="AT196" s="144" t="s">
        <v>179</v>
      </c>
      <c r="AU196" s="144" t="s">
        <v>81</v>
      </c>
      <c r="AY196" s="18" t="s">
        <v>177</v>
      </c>
      <c r="BE196" s="145">
        <f>IF(N196="základní",J196,0)</f>
        <v>0</v>
      </c>
      <c r="BF196" s="145">
        <f>IF(N196="snížená",J196,0)</f>
        <v>0</v>
      </c>
      <c r="BG196" s="145">
        <f>IF(N196="zákl. přenesená",J196,0)</f>
        <v>0</v>
      </c>
      <c r="BH196" s="145">
        <f>IF(N196="sníž. přenesená",J196,0)</f>
        <v>0</v>
      </c>
      <c r="BI196" s="145">
        <f>IF(N196="nulová",J196,0)</f>
        <v>0</v>
      </c>
      <c r="BJ196" s="18" t="s">
        <v>81</v>
      </c>
      <c r="BK196" s="145">
        <f>ROUND(I196*H196,2)</f>
        <v>0</v>
      </c>
      <c r="BL196" s="18" t="s">
        <v>276</v>
      </c>
      <c r="BM196" s="144" t="s">
        <v>1002</v>
      </c>
    </row>
    <row r="197" spans="2:65" s="1" customFormat="1" ht="28.8">
      <c r="B197" s="33"/>
      <c r="D197" s="151" t="s">
        <v>669</v>
      </c>
      <c r="F197" s="189" t="s">
        <v>1422</v>
      </c>
      <c r="I197" s="148"/>
      <c r="L197" s="33"/>
      <c r="M197" s="149"/>
      <c r="T197" s="54"/>
      <c r="AT197" s="18" t="s">
        <v>669</v>
      </c>
      <c r="AU197" s="18" t="s">
        <v>81</v>
      </c>
    </row>
    <row r="198" spans="2:65" s="11" customFormat="1" ht="25.95" customHeight="1">
      <c r="B198" s="121"/>
      <c r="D198" s="122" t="s">
        <v>73</v>
      </c>
      <c r="E198" s="123" t="s">
        <v>1462</v>
      </c>
      <c r="F198" s="123" t="s">
        <v>1463</v>
      </c>
      <c r="I198" s="124"/>
      <c r="J198" s="125">
        <f>BK198</f>
        <v>0</v>
      </c>
      <c r="L198" s="121"/>
      <c r="M198" s="126"/>
      <c r="P198" s="127">
        <f>P199</f>
        <v>0</v>
      </c>
      <c r="R198" s="127">
        <f>R199</f>
        <v>0</v>
      </c>
      <c r="T198" s="128">
        <f>T199</f>
        <v>0</v>
      </c>
      <c r="AR198" s="122" t="s">
        <v>83</v>
      </c>
      <c r="AT198" s="129" t="s">
        <v>73</v>
      </c>
      <c r="AU198" s="129" t="s">
        <v>74</v>
      </c>
      <c r="AY198" s="122" t="s">
        <v>177</v>
      </c>
      <c r="BK198" s="130">
        <f>BK199</f>
        <v>0</v>
      </c>
    </row>
    <row r="199" spans="2:65" s="1" customFormat="1" ht="16.5" customHeight="1">
      <c r="B199" s="33"/>
      <c r="C199" s="133" t="s">
        <v>74</v>
      </c>
      <c r="D199" s="133" t="s">
        <v>179</v>
      </c>
      <c r="E199" s="134" t="s">
        <v>1464</v>
      </c>
      <c r="F199" s="135" t="s">
        <v>1465</v>
      </c>
      <c r="G199" s="136" t="s">
        <v>383</v>
      </c>
      <c r="H199" s="137">
        <v>1</v>
      </c>
      <c r="I199" s="138"/>
      <c r="J199" s="139">
        <f>ROUND(I199*H199,2)</f>
        <v>0</v>
      </c>
      <c r="K199" s="135" t="s">
        <v>1307</v>
      </c>
      <c r="L199" s="33"/>
      <c r="M199" s="140" t="s">
        <v>19</v>
      </c>
      <c r="N199" s="141" t="s">
        <v>45</v>
      </c>
      <c r="P199" s="142">
        <f>O199*H199</f>
        <v>0</v>
      </c>
      <c r="Q199" s="142">
        <v>0</v>
      </c>
      <c r="R199" s="142">
        <f>Q199*H199</f>
        <v>0</v>
      </c>
      <c r="S199" s="142">
        <v>0</v>
      </c>
      <c r="T199" s="143">
        <f>S199*H199</f>
        <v>0</v>
      </c>
      <c r="AR199" s="144" t="s">
        <v>276</v>
      </c>
      <c r="AT199" s="144" t="s">
        <v>179</v>
      </c>
      <c r="AU199" s="144" t="s">
        <v>81</v>
      </c>
      <c r="AY199" s="18" t="s">
        <v>177</v>
      </c>
      <c r="BE199" s="145">
        <f>IF(N199="základní",J199,0)</f>
        <v>0</v>
      </c>
      <c r="BF199" s="145">
        <f>IF(N199="snížená",J199,0)</f>
        <v>0</v>
      </c>
      <c r="BG199" s="145">
        <f>IF(N199="zákl. přenesená",J199,0)</f>
        <v>0</v>
      </c>
      <c r="BH199" s="145">
        <f>IF(N199="sníž. přenesená",J199,0)</f>
        <v>0</v>
      </c>
      <c r="BI199" s="145">
        <f>IF(N199="nulová",J199,0)</f>
        <v>0</v>
      </c>
      <c r="BJ199" s="18" t="s">
        <v>81</v>
      </c>
      <c r="BK199" s="145">
        <f>ROUND(I199*H199,2)</f>
        <v>0</v>
      </c>
      <c r="BL199" s="18" t="s">
        <v>276</v>
      </c>
      <c r="BM199" s="144" t="s">
        <v>1011</v>
      </c>
    </row>
    <row r="200" spans="2:65" s="11" customFormat="1" ht="25.95" customHeight="1">
      <c r="B200" s="121"/>
      <c r="D200" s="122" t="s">
        <v>73</v>
      </c>
      <c r="E200" s="123" t="s">
        <v>721</v>
      </c>
      <c r="F200" s="123" t="s">
        <v>1466</v>
      </c>
      <c r="I200" s="124"/>
      <c r="J200" s="125">
        <f>BK200</f>
        <v>0</v>
      </c>
      <c r="L200" s="121"/>
      <c r="M200" s="126"/>
      <c r="P200" s="127">
        <f>SUM(P201:P209)</f>
        <v>0</v>
      </c>
      <c r="R200" s="127">
        <f>SUM(R201:R209)</f>
        <v>0</v>
      </c>
      <c r="T200" s="128">
        <f>SUM(T201:T209)</f>
        <v>0</v>
      </c>
      <c r="AR200" s="122" t="s">
        <v>81</v>
      </c>
      <c r="AT200" s="129" t="s">
        <v>73</v>
      </c>
      <c r="AU200" s="129" t="s">
        <v>74</v>
      </c>
      <c r="AY200" s="122" t="s">
        <v>177</v>
      </c>
      <c r="BK200" s="130">
        <f>SUM(BK201:BK209)</f>
        <v>0</v>
      </c>
    </row>
    <row r="201" spans="2:65" s="1" customFormat="1" ht="16.5" customHeight="1">
      <c r="B201" s="33"/>
      <c r="C201" s="133" t="s">
        <v>74</v>
      </c>
      <c r="D201" s="133" t="s">
        <v>179</v>
      </c>
      <c r="E201" s="134" t="s">
        <v>1467</v>
      </c>
      <c r="F201" s="135" t="s">
        <v>1468</v>
      </c>
      <c r="G201" s="136" t="s">
        <v>347</v>
      </c>
      <c r="H201" s="137">
        <v>10</v>
      </c>
      <c r="I201" s="138"/>
      <c r="J201" s="139">
        <f t="shared" ref="J201:J209" si="30">ROUND(I201*H201,2)</f>
        <v>0</v>
      </c>
      <c r="K201" s="135" t="s">
        <v>1307</v>
      </c>
      <c r="L201" s="33"/>
      <c r="M201" s="140" t="s">
        <v>19</v>
      </c>
      <c r="N201" s="141" t="s">
        <v>45</v>
      </c>
      <c r="P201" s="142">
        <f t="shared" ref="P201:P209" si="31">O201*H201</f>
        <v>0</v>
      </c>
      <c r="Q201" s="142">
        <v>0</v>
      </c>
      <c r="R201" s="142">
        <f t="shared" ref="R201:R209" si="32">Q201*H201</f>
        <v>0</v>
      </c>
      <c r="S201" s="142">
        <v>0</v>
      </c>
      <c r="T201" s="143">
        <f t="shared" ref="T201:T209" si="33">S201*H201</f>
        <v>0</v>
      </c>
      <c r="AR201" s="144" t="s">
        <v>183</v>
      </c>
      <c r="AT201" s="144" t="s">
        <v>179</v>
      </c>
      <c r="AU201" s="144" t="s">
        <v>81</v>
      </c>
      <c r="AY201" s="18" t="s">
        <v>177</v>
      </c>
      <c r="BE201" s="145">
        <f t="shared" ref="BE201:BE209" si="34">IF(N201="základní",J201,0)</f>
        <v>0</v>
      </c>
      <c r="BF201" s="145">
        <f t="shared" ref="BF201:BF209" si="35">IF(N201="snížená",J201,0)</f>
        <v>0</v>
      </c>
      <c r="BG201" s="145">
        <f t="shared" ref="BG201:BG209" si="36">IF(N201="zákl. přenesená",J201,0)</f>
        <v>0</v>
      </c>
      <c r="BH201" s="145">
        <f t="shared" ref="BH201:BH209" si="37">IF(N201="sníž. přenesená",J201,0)</f>
        <v>0</v>
      </c>
      <c r="BI201" s="145">
        <f t="shared" ref="BI201:BI209" si="38">IF(N201="nulová",J201,0)</f>
        <v>0</v>
      </c>
      <c r="BJ201" s="18" t="s">
        <v>81</v>
      </c>
      <c r="BK201" s="145">
        <f t="shared" ref="BK201:BK209" si="39">ROUND(I201*H201,2)</f>
        <v>0</v>
      </c>
      <c r="BL201" s="18" t="s">
        <v>183</v>
      </c>
      <c r="BM201" s="144" t="s">
        <v>1020</v>
      </c>
    </row>
    <row r="202" spans="2:65" s="1" customFormat="1" ht="16.5" customHeight="1">
      <c r="B202" s="33"/>
      <c r="C202" s="133" t="s">
        <v>74</v>
      </c>
      <c r="D202" s="133" t="s">
        <v>179</v>
      </c>
      <c r="E202" s="134" t="s">
        <v>1469</v>
      </c>
      <c r="F202" s="135" t="s">
        <v>1470</v>
      </c>
      <c r="G202" s="136" t="s">
        <v>347</v>
      </c>
      <c r="H202" s="137">
        <v>38</v>
      </c>
      <c r="I202" s="138"/>
      <c r="J202" s="139">
        <f t="shared" si="30"/>
        <v>0</v>
      </c>
      <c r="K202" s="135" t="s">
        <v>1307</v>
      </c>
      <c r="L202" s="33"/>
      <c r="M202" s="140" t="s">
        <v>19</v>
      </c>
      <c r="N202" s="141" t="s">
        <v>45</v>
      </c>
      <c r="P202" s="142">
        <f t="shared" si="31"/>
        <v>0</v>
      </c>
      <c r="Q202" s="142">
        <v>0</v>
      </c>
      <c r="R202" s="142">
        <f t="shared" si="32"/>
        <v>0</v>
      </c>
      <c r="S202" s="142">
        <v>0</v>
      </c>
      <c r="T202" s="143">
        <f t="shared" si="33"/>
        <v>0</v>
      </c>
      <c r="AR202" s="144" t="s">
        <v>183</v>
      </c>
      <c r="AT202" s="144" t="s">
        <v>179</v>
      </c>
      <c r="AU202" s="144" t="s">
        <v>81</v>
      </c>
      <c r="AY202" s="18" t="s">
        <v>177</v>
      </c>
      <c r="BE202" s="145">
        <f t="shared" si="34"/>
        <v>0</v>
      </c>
      <c r="BF202" s="145">
        <f t="shared" si="35"/>
        <v>0</v>
      </c>
      <c r="BG202" s="145">
        <f t="shared" si="36"/>
        <v>0</v>
      </c>
      <c r="BH202" s="145">
        <f t="shared" si="37"/>
        <v>0</v>
      </c>
      <c r="BI202" s="145">
        <f t="shared" si="38"/>
        <v>0</v>
      </c>
      <c r="BJ202" s="18" t="s">
        <v>81</v>
      </c>
      <c r="BK202" s="145">
        <f t="shared" si="39"/>
        <v>0</v>
      </c>
      <c r="BL202" s="18" t="s">
        <v>183</v>
      </c>
      <c r="BM202" s="144" t="s">
        <v>1028</v>
      </c>
    </row>
    <row r="203" spans="2:65" s="1" customFormat="1" ht="16.5" customHeight="1">
      <c r="B203" s="33"/>
      <c r="C203" s="133" t="s">
        <v>74</v>
      </c>
      <c r="D203" s="133" t="s">
        <v>179</v>
      </c>
      <c r="E203" s="134" t="s">
        <v>1471</v>
      </c>
      <c r="F203" s="135" t="s">
        <v>1472</v>
      </c>
      <c r="G203" s="136" t="s">
        <v>347</v>
      </c>
      <c r="H203" s="137">
        <v>29.5</v>
      </c>
      <c r="I203" s="138"/>
      <c r="J203" s="139">
        <f t="shared" si="30"/>
        <v>0</v>
      </c>
      <c r="K203" s="135" t="s">
        <v>1307</v>
      </c>
      <c r="L203" s="33"/>
      <c r="M203" s="140" t="s">
        <v>19</v>
      </c>
      <c r="N203" s="141" t="s">
        <v>45</v>
      </c>
      <c r="P203" s="142">
        <f t="shared" si="31"/>
        <v>0</v>
      </c>
      <c r="Q203" s="142">
        <v>0</v>
      </c>
      <c r="R203" s="142">
        <f t="shared" si="32"/>
        <v>0</v>
      </c>
      <c r="S203" s="142">
        <v>0</v>
      </c>
      <c r="T203" s="143">
        <f t="shared" si="33"/>
        <v>0</v>
      </c>
      <c r="AR203" s="144" t="s">
        <v>183</v>
      </c>
      <c r="AT203" s="144" t="s">
        <v>179</v>
      </c>
      <c r="AU203" s="144" t="s">
        <v>81</v>
      </c>
      <c r="AY203" s="18" t="s">
        <v>177</v>
      </c>
      <c r="BE203" s="145">
        <f t="shared" si="34"/>
        <v>0</v>
      </c>
      <c r="BF203" s="145">
        <f t="shared" si="35"/>
        <v>0</v>
      </c>
      <c r="BG203" s="145">
        <f t="shared" si="36"/>
        <v>0</v>
      </c>
      <c r="BH203" s="145">
        <f t="shared" si="37"/>
        <v>0</v>
      </c>
      <c r="BI203" s="145">
        <f t="shared" si="38"/>
        <v>0</v>
      </c>
      <c r="BJ203" s="18" t="s">
        <v>81</v>
      </c>
      <c r="BK203" s="145">
        <f t="shared" si="39"/>
        <v>0</v>
      </c>
      <c r="BL203" s="18" t="s">
        <v>183</v>
      </c>
      <c r="BM203" s="144" t="s">
        <v>1036</v>
      </c>
    </row>
    <row r="204" spans="2:65" s="1" customFormat="1" ht="16.5" customHeight="1">
      <c r="B204" s="33"/>
      <c r="C204" s="133" t="s">
        <v>74</v>
      </c>
      <c r="D204" s="133" t="s">
        <v>179</v>
      </c>
      <c r="E204" s="134" t="s">
        <v>1473</v>
      </c>
      <c r="F204" s="135" t="s">
        <v>1474</v>
      </c>
      <c r="G204" s="136" t="s">
        <v>383</v>
      </c>
      <c r="H204" s="137">
        <v>13</v>
      </c>
      <c r="I204" s="138"/>
      <c r="J204" s="139">
        <f t="shared" si="30"/>
        <v>0</v>
      </c>
      <c r="K204" s="135" t="s">
        <v>1307</v>
      </c>
      <c r="L204" s="33"/>
      <c r="M204" s="140" t="s">
        <v>19</v>
      </c>
      <c r="N204" s="141" t="s">
        <v>45</v>
      </c>
      <c r="P204" s="142">
        <f t="shared" si="31"/>
        <v>0</v>
      </c>
      <c r="Q204" s="142">
        <v>0</v>
      </c>
      <c r="R204" s="142">
        <f t="shared" si="32"/>
        <v>0</v>
      </c>
      <c r="S204" s="142">
        <v>0</v>
      </c>
      <c r="T204" s="143">
        <f t="shared" si="33"/>
        <v>0</v>
      </c>
      <c r="AR204" s="144" t="s">
        <v>183</v>
      </c>
      <c r="AT204" s="144" t="s">
        <v>179</v>
      </c>
      <c r="AU204" s="144" t="s">
        <v>81</v>
      </c>
      <c r="AY204" s="18" t="s">
        <v>177</v>
      </c>
      <c r="BE204" s="145">
        <f t="shared" si="34"/>
        <v>0</v>
      </c>
      <c r="BF204" s="145">
        <f t="shared" si="35"/>
        <v>0</v>
      </c>
      <c r="BG204" s="145">
        <f t="shared" si="36"/>
        <v>0</v>
      </c>
      <c r="BH204" s="145">
        <f t="shared" si="37"/>
        <v>0</v>
      </c>
      <c r="BI204" s="145">
        <f t="shared" si="38"/>
        <v>0</v>
      </c>
      <c r="BJ204" s="18" t="s">
        <v>81</v>
      </c>
      <c r="BK204" s="145">
        <f t="shared" si="39"/>
        <v>0</v>
      </c>
      <c r="BL204" s="18" t="s">
        <v>183</v>
      </c>
      <c r="BM204" s="144" t="s">
        <v>1046</v>
      </c>
    </row>
    <row r="205" spans="2:65" s="1" customFormat="1" ht="16.5" customHeight="1">
      <c r="B205" s="33"/>
      <c r="C205" s="133" t="s">
        <v>74</v>
      </c>
      <c r="D205" s="133" t="s">
        <v>179</v>
      </c>
      <c r="E205" s="134" t="s">
        <v>1475</v>
      </c>
      <c r="F205" s="135" t="s">
        <v>1476</v>
      </c>
      <c r="G205" s="136" t="s">
        <v>383</v>
      </c>
      <c r="H205" s="137">
        <v>6</v>
      </c>
      <c r="I205" s="138"/>
      <c r="J205" s="139">
        <f t="shared" si="30"/>
        <v>0</v>
      </c>
      <c r="K205" s="135" t="s">
        <v>1307</v>
      </c>
      <c r="L205" s="33"/>
      <c r="M205" s="140" t="s">
        <v>19</v>
      </c>
      <c r="N205" s="141" t="s">
        <v>45</v>
      </c>
      <c r="P205" s="142">
        <f t="shared" si="31"/>
        <v>0</v>
      </c>
      <c r="Q205" s="142">
        <v>0</v>
      </c>
      <c r="R205" s="142">
        <f t="shared" si="32"/>
        <v>0</v>
      </c>
      <c r="S205" s="142">
        <v>0</v>
      </c>
      <c r="T205" s="143">
        <f t="shared" si="33"/>
        <v>0</v>
      </c>
      <c r="AR205" s="144" t="s">
        <v>183</v>
      </c>
      <c r="AT205" s="144" t="s">
        <v>179</v>
      </c>
      <c r="AU205" s="144" t="s">
        <v>81</v>
      </c>
      <c r="AY205" s="18" t="s">
        <v>177</v>
      </c>
      <c r="BE205" s="145">
        <f t="shared" si="34"/>
        <v>0</v>
      </c>
      <c r="BF205" s="145">
        <f t="shared" si="35"/>
        <v>0</v>
      </c>
      <c r="BG205" s="145">
        <f t="shared" si="36"/>
        <v>0</v>
      </c>
      <c r="BH205" s="145">
        <f t="shared" si="37"/>
        <v>0</v>
      </c>
      <c r="BI205" s="145">
        <f t="shared" si="38"/>
        <v>0</v>
      </c>
      <c r="BJ205" s="18" t="s">
        <v>81</v>
      </c>
      <c r="BK205" s="145">
        <f t="shared" si="39"/>
        <v>0</v>
      </c>
      <c r="BL205" s="18" t="s">
        <v>183</v>
      </c>
      <c r="BM205" s="144" t="s">
        <v>1058</v>
      </c>
    </row>
    <row r="206" spans="2:65" s="1" customFormat="1" ht="16.5" customHeight="1">
      <c r="B206" s="33"/>
      <c r="C206" s="133" t="s">
        <v>74</v>
      </c>
      <c r="D206" s="133" t="s">
        <v>179</v>
      </c>
      <c r="E206" s="134" t="s">
        <v>1477</v>
      </c>
      <c r="F206" s="135" t="s">
        <v>1478</v>
      </c>
      <c r="G206" s="136" t="s">
        <v>383</v>
      </c>
      <c r="H206" s="137">
        <v>3</v>
      </c>
      <c r="I206" s="138"/>
      <c r="J206" s="139">
        <f t="shared" si="30"/>
        <v>0</v>
      </c>
      <c r="K206" s="135" t="s">
        <v>1307</v>
      </c>
      <c r="L206" s="33"/>
      <c r="M206" s="140" t="s">
        <v>19</v>
      </c>
      <c r="N206" s="141" t="s">
        <v>45</v>
      </c>
      <c r="P206" s="142">
        <f t="shared" si="31"/>
        <v>0</v>
      </c>
      <c r="Q206" s="142">
        <v>0</v>
      </c>
      <c r="R206" s="142">
        <f t="shared" si="32"/>
        <v>0</v>
      </c>
      <c r="S206" s="142">
        <v>0</v>
      </c>
      <c r="T206" s="143">
        <f t="shared" si="33"/>
        <v>0</v>
      </c>
      <c r="AR206" s="144" t="s">
        <v>183</v>
      </c>
      <c r="AT206" s="144" t="s">
        <v>179</v>
      </c>
      <c r="AU206" s="144" t="s">
        <v>81</v>
      </c>
      <c r="AY206" s="18" t="s">
        <v>177</v>
      </c>
      <c r="BE206" s="145">
        <f t="shared" si="34"/>
        <v>0</v>
      </c>
      <c r="BF206" s="145">
        <f t="shared" si="35"/>
        <v>0</v>
      </c>
      <c r="BG206" s="145">
        <f t="shared" si="36"/>
        <v>0</v>
      </c>
      <c r="BH206" s="145">
        <f t="shared" si="37"/>
        <v>0</v>
      </c>
      <c r="BI206" s="145">
        <f t="shared" si="38"/>
        <v>0</v>
      </c>
      <c r="BJ206" s="18" t="s">
        <v>81</v>
      </c>
      <c r="BK206" s="145">
        <f t="shared" si="39"/>
        <v>0</v>
      </c>
      <c r="BL206" s="18" t="s">
        <v>183</v>
      </c>
      <c r="BM206" s="144" t="s">
        <v>1068</v>
      </c>
    </row>
    <row r="207" spans="2:65" s="1" customFormat="1" ht="16.5" customHeight="1">
      <c r="B207" s="33"/>
      <c r="C207" s="133" t="s">
        <v>74</v>
      </c>
      <c r="D207" s="133" t="s">
        <v>179</v>
      </c>
      <c r="E207" s="134" t="s">
        <v>1479</v>
      </c>
      <c r="F207" s="135" t="s">
        <v>1480</v>
      </c>
      <c r="G207" s="136" t="s">
        <v>383</v>
      </c>
      <c r="H207" s="137">
        <v>4</v>
      </c>
      <c r="I207" s="138"/>
      <c r="J207" s="139">
        <f t="shared" si="30"/>
        <v>0</v>
      </c>
      <c r="K207" s="135" t="s">
        <v>1307</v>
      </c>
      <c r="L207" s="33"/>
      <c r="M207" s="140" t="s">
        <v>19</v>
      </c>
      <c r="N207" s="141" t="s">
        <v>45</v>
      </c>
      <c r="P207" s="142">
        <f t="shared" si="31"/>
        <v>0</v>
      </c>
      <c r="Q207" s="142">
        <v>0</v>
      </c>
      <c r="R207" s="142">
        <f t="shared" si="32"/>
        <v>0</v>
      </c>
      <c r="S207" s="142">
        <v>0</v>
      </c>
      <c r="T207" s="143">
        <f t="shared" si="33"/>
        <v>0</v>
      </c>
      <c r="AR207" s="144" t="s">
        <v>183</v>
      </c>
      <c r="AT207" s="144" t="s">
        <v>179</v>
      </c>
      <c r="AU207" s="144" t="s">
        <v>81</v>
      </c>
      <c r="AY207" s="18" t="s">
        <v>177</v>
      </c>
      <c r="BE207" s="145">
        <f t="shared" si="34"/>
        <v>0</v>
      </c>
      <c r="BF207" s="145">
        <f t="shared" si="35"/>
        <v>0</v>
      </c>
      <c r="BG207" s="145">
        <f t="shared" si="36"/>
        <v>0</v>
      </c>
      <c r="BH207" s="145">
        <f t="shared" si="37"/>
        <v>0</v>
      </c>
      <c r="BI207" s="145">
        <f t="shared" si="38"/>
        <v>0</v>
      </c>
      <c r="BJ207" s="18" t="s">
        <v>81</v>
      </c>
      <c r="BK207" s="145">
        <f t="shared" si="39"/>
        <v>0</v>
      </c>
      <c r="BL207" s="18" t="s">
        <v>183</v>
      </c>
      <c r="BM207" s="144" t="s">
        <v>1078</v>
      </c>
    </row>
    <row r="208" spans="2:65" s="1" customFormat="1" ht="16.5" customHeight="1">
      <c r="B208" s="33"/>
      <c r="C208" s="133" t="s">
        <v>74</v>
      </c>
      <c r="D208" s="133" t="s">
        <v>179</v>
      </c>
      <c r="E208" s="134" t="s">
        <v>1481</v>
      </c>
      <c r="F208" s="135" t="s">
        <v>1482</v>
      </c>
      <c r="G208" s="136" t="s">
        <v>383</v>
      </c>
      <c r="H208" s="137">
        <v>5</v>
      </c>
      <c r="I208" s="138"/>
      <c r="J208" s="139">
        <f t="shared" si="30"/>
        <v>0</v>
      </c>
      <c r="K208" s="135" t="s">
        <v>1307</v>
      </c>
      <c r="L208" s="33"/>
      <c r="M208" s="140" t="s">
        <v>19</v>
      </c>
      <c r="N208" s="141" t="s">
        <v>45</v>
      </c>
      <c r="P208" s="142">
        <f t="shared" si="31"/>
        <v>0</v>
      </c>
      <c r="Q208" s="142">
        <v>0</v>
      </c>
      <c r="R208" s="142">
        <f t="shared" si="32"/>
        <v>0</v>
      </c>
      <c r="S208" s="142">
        <v>0</v>
      </c>
      <c r="T208" s="143">
        <f t="shared" si="33"/>
        <v>0</v>
      </c>
      <c r="AR208" s="144" t="s">
        <v>183</v>
      </c>
      <c r="AT208" s="144" t="s">
        <v>179</v>
      </c>
      <c r="AU208" s="144" t="s">
        <v>81</v>
      </c>
      <c r="AY208" s="18" t="s">
        <v>177</v>
      </c>
      <c r="BE208" s="145">
        <f t="shared" si="34"/>
        <v>0</v>
      </c>
      <c r="BF208" s="145">
        <f t="shared" si="35"/>
        <v>0</v>
      </c>
      <c r="BG208" s="145">
        <f t="shared" si="36"/>
        <v>0</v>
      </c>
      <c r="BH208" s="145">
        <f t="shared" si="37"/>
        <v>0</v>
      </c>
      <c r="BI208" s="145">
        <f t="shared" si="38"/>
        <v>0</v>
      </c>
      <c r="BJ208" s="18" t="s">
        <v>81</v>
      </c>
      <c r="BK208" s="145">
        <f t="shared" si="39"/>
        <v>0</v>
      </c>
      <c r="BL208" s="18" t="s">
        <v>183</v>
      </c>
      <c r="BM208" s="144" t="s">
        <v>1087</v>
      </c>
    </row>
    <row r="209" spans="2:65" s="1" customFormat="1" ht="16.5" customHeight="1">
      <c r="B209" s="33"/>
      <c r="C209" s="133" t="s">
        <v>74</v>
      </c>
      <c r="D209" s="133" t="s">
        <v>179</v>
      </c>
      <c r="E209" s="134" t="s">
        <v>1483</v>
      </c>
      <c r="F209" s="135" t="s">
        <v>1484</v>
      </c>
      <c r="G209" s="136" t="s">
        <v>383</v>
      </c>
      <c r="H209" s="137">
        <v>1</v>
      </c>
      <c r="I209" s="138"/>
      <c r="J209" s="139">
        <f t="shared" si="30"/>
        <v>0</v>
      </c>
      <c r="K209" s="135" t="s">
        <v>1307</v>
      </c>
      <c r="L209" s="33"/>
      <c r="M209" s="140" t="s">
        <v>19</v>
      </c>
      <c r="N209" s="141" t="s">
        <v>45</v>
      </c>
      <c r="P209" s="142">
        <f t="shared" si="31"/>
        <v>0</v>
      </c>
      <c r="Q209" s="142">
        <v>0</v>
      </c>
      <c r="R209" s="142">
        <f t="shared" si="32"/>
        <v>0</v>
      </c>
      <c r="S209" s="142">
        <v>0</v>
      </c>
      <c r="T209" s="143">
        <f t="shared" si="33"/>
        <v>0</v>
      </c>
      <c r="AR209" s="144" t="s">
        <v>183</v>
      </c>
      <c r="AT209" s="144" t="s">
        <v>179</v>
      </c>
      <c r="AU209" s="144" t="s">
        <v>81</v>
      </c>
      <c r="AY209" s="18" t="s">
        <v>177</v>
      </c>
      <c r="BE209" s="145">
        <f t="shared" si="34"/>
        <v>0</v>
      </c>
      <c r="BF209" s="145">
        <f t="shared" si="35"/>
        <v>0</v>
      </c>
      <c r="BG209" s="145">
        <f t="shared" si="36"/>
        <v>0</v>
      </c>
      <c r="BH209" s="145">
        <f t="shared" si="37"/>
        <v>0</v>
      </c>
      <c r="BI209" s="145">
        <f t="shared" si="38"/>
        <v>0</v>
      </c>
      <c r="BJ209" s="18" t="s">
        <v>81</v>
      </c>
      <c r="BK209" s="145">
        <f t="shared" si="39"/>
        <v>0</v>
      </c>
      <c r="BL209" s="18" t="s">
        <v>183</v>
      </c>
      <c r="BM209" s="144" t="s">
        <v>1099</v>
      </c>
    </row>
    <row r="210" spans="2:65" s="11" customFormat="1" ht="25.95" customHeight="1">
      <c r="B210" s="121"/>
      <c r="D210" s="122" t="s">
        <v>73</v>
      </c>
      <c r="E210" s="123" t="s">
        <v>733</v>
      </c>
      <c r="F210" s="123" t="s">
        <v>1485</v>
      </c>
      <c r="I210" s="124"/>
      <c r="J210" s="125">
        <f>BK210</f>
        <v>0</v>
      </c>
      <c r="L210" s="121"/>
      <c r="M210" s="126"/>
      <c r="P210" s="127">
        <f>SUM(P211:P214)</f>
        <v>0</v>
      </c>
      <c r="R210" s="127">
        <f>SUM(R211:R214)</f>
        <v>0</v>
      </c>
      <c r="T210" s="128">
        <f>SUM(T211:T214)</f>
        <v>0</v>
      </c>
      <c r="AR210" s="122" t="s">
        <v>81</v>
      </c>
      <c r="AT210" s="129" t="s">
        <v>73</v>
      </c>
      <c r="AU210" s="129" t="s">
        <v>74</v>
      </c>
      <c r="AY210" s="122" t="s">
        <v>177</v>
      </c>
      <c r="BK210" s="130">
        <f>SUM(BK211:BK214)</f>
        <v>0</v>
      </c>
    </row>
    <row r="211" spans="2:65" s="1" customFormat="1" ht="16.5" customHeight="1">
      <c r="B211" s="33"/>
      <c r="C211" s="133" t="s">
        <v>74</v>
      </c>
      <c r="D211" s="133" t="s">
        <v>179</v>
      </c>
      <c r="E211" s="134" t="s">
        <v>1486</v>
      </c>
      <c r="F211" s="135" t="s">
        <v>1487</v>
      </c>
      <c r="G211" s="136" t="s">
        <v>383</v>
      </c>
      <c r="H211" s="137">
        <v>1</v>
      </c>
      <c r="I211" s="138"/>
      <c r="J211" s="139">
        <f>ROUND(I211*H211,2)</f>
        <v>0</v>
      </c>
      <c r="K211" s="135" t="s">
        <v>1307</v>
      </c>
      <c r="L211" s="33"/>
      <c r="M211" s="140" t="s">
        <v>19</v>
      </c>
      <c r="N211" s="141" t="s">
        <v>45</v>
      </c>
      <c r="P211" s="142">
        <f>O211*H211</f>
        <v>0</v>
      </c>
      <c r="Q211" s="142">
        <v>0</v>
      </c>
      <c r="R211" s="142">
        <f>Q211*H211</f>
        <v>0</v>
      </c>
      <c r="S211" s="142">
        <v>0</v>
      </c>
      <c r="T211" s="143">
        <f>S211*H211</f>
        <v>0</v>
      </c>
      <c r="AR211" s="144" t="s">
        <v>183</v>
      </c>
      <c r="AT211" s="144" t="s">
        <v>179</v>
      </c>
      <c r="AU211" s="144" t="s">
        <v>81</v>
      </c>
      <c r="AY211" s="18" t="s">
        <v>177</v>
      </c>
      <c r="BE211" s="145">
        <f>IF(N211="základní",J211,0)</f>
        <v>0</v>
      </c>
      <c r="BF211" s="145">
        <f>IF(N211="snížená",J211,0)</f>
        <v>0</v>
      </c>
      <c r="BG211" s="145">
        <f>IF(N211="zákl. přenesená",J211,0)</f>
        <v>0</v>
      </c>
      <c r="BH211" s="145">
        <f>IF(N211="sníž. přenesená",J211,0)</f>
        <v>0</v>
      </c>
      <c r="BI211" s="145">
        <f>IF(N211="nulová",J211,0)</f>
        <v>0</v>
      </c>
      <c r="BJ211" s="18" t="s">
        <v>81</v>
      </c>
      <c r="BK211" s="145">
        <f>ROUND(I211*H211,2)</f>
        <v>0</v>
      </c>
      <c r="BL211" s="18" t="s">
        <v>183</v>
      </c>
      <c r="BM211" s="144" t="s">
        <v>1114</v>
      </c>
    </row>
    <row r="212" spans="2:65" s="1" customFormat="1" ht="16.5" customHeight="1">
      <c r="B212" s="33"/>
      <c r="C212" s="133" t="s">
        <v>74</v>
      </c>
      <c r="D212" s="133" t="s">
        <v>179</v>
      </c>
      <c r="E212" s="134" t="s">
        <v>1488</v>
      </c>
      <c r="F212" s="135" t="s">
        <v>1489</v>
      </c>
      <c r="G212" s="136" t="s">
        <v>383</v>
      </c>
      <c r="H212" s="137">
        <v>1</v>
      </c>
      <c r="I212" s="138"/>
      <c r="J212" s="139">
        <f>ROUND(I212*H212,2)</f>
        <v>0</v>
      </c>
      <c r="K212" s="135" t="s">
        <v>1307</v>
      </c>
      <c r="L212" s="33"/>
      <c r="M212" s="140" t="s">
        <v>19</v>
      </c>
      <c r="N212" s="141" t="s">
        <v>45</v>
      </c>
      <c r="P212" s="142">
        <f>O212*H212</f>
        <v>0</v>
      </c>
      <c r="Q212" s="142">
        <v>0</v>
      </c>
      <c r="R212" s="142">
        <f>Q212*H212</f>
        <v>0</v>
      </c>
      <c r="S212" s="142">
        <v>0</v>
      </c>
      <c r="T212" s="143">
        <f>S212*H212</f>
        <v>0</v>
      </c>
      <c r="AR212" s="144" t="s">
        <v>183</v>
      </c>
      <c r="AT212" s="144" t="s">
        <v>179</v>
      </c>
      <c r="AU212" s="144" t="s">
        <v>81</v>
      </c>
      <c r="AY212" s="18" t="s">
        <v>177</v>
      </c>
      <c r="BE212" s="145">
        <f>IF(N212="základní",J212,0)</f>
        <v>0</v>
      </c>
      <c r="BF212" s="145">
        <f>IF(N212="snížená",J212,0)</f>
        <v>0</v>
      </c>
      <c r="BG212" s="145">
        <f>IF(N212="zákl. přenesená",J212,0)</f>
        <v>0</v>
      </c>
      <c r="BH212" s="145">
        <f>IF(N212="sníž. přenesená",J212,0)</f>
        <v>0</v>
      </c>
      <c r="BI212" s="145">
        <f>IF(N212="nulová",J212,0)</f>
        <v>0</v>
      </c>
      <c r="BJ212" s="18" t="s">
        <v>81</v>
      </c>
      <c r="BK212" s="145">
        <f>ROUND(I212*H212,2)</f>
        <v>0</v>
      </c>
      <c r="BL212" s="18" t="s">
        <v>183</v>
      </c>
      <c r="BM212" s="144" t="s">
        <v>1125</v>
      </c>
    </row>
    <row r="213" spans="2:65" s="1" customFormat="1" ht="16.5" customHeight="1">
      <c r="B213" s="33"/>
      <c r="C213" s="133" t="s">
        <v>74</v>
      </c>
      <c r="D213" s="133" t="s">
        <v>179</v>
      </c>
      <c r="E213" s="134" t="s">
        <v>1490</v>
      </c>
      <c r="F213" s="135" t="s">
        <v>1491</v>
      </c>
      <c r="G213" s="136" t="s">
        <v>347</v>
      </c>
      <c r="H213" s="137">
        <v>74.3</v>
      </c>
      <c r="I213" s="138"/>
      <c r="J213" s="139">
        <f>ROUND(I213*H213,2)</f>
        <v>0</v>
      </c>
      <c r="K213" s="135" t="s">
        <v>1307</v>
      </c>
      <c r="L213" s="33"/>
      <c r="M213" s="140" t="s">
        <v>19</v>
      </c>
      <c r="N213" s="141" t="s">
        <v>45</v>
      </c>
      <c r="P213" s="142">
        <f>O213*H213</f>
        <v>0</v>
      </c>
      <c r="Q213" s="142">
        <v>0</v>
      </c>
      <c r="R213" s="142">
        <f>Q213*H213</f>
        <v>0</v>
      </c>
      <c r="S213" s="142">
        <v>0</v>
      </c>
      <c r="T213" s="143">
        <f>S213*H213</f>
        <v>0</v>
      </c>
      <c r="AR213" s="144" t="s">
        <v>183</v>
      </c>
      <c r="AT213" s="144" t="s">
        <v>179</v>
      </c>
      <c r="AU213" s="144" t="s">
        <v>81</v>
      </c>
      <c r="AY213" s="18" t="s">
        <v>177</v>
      </c>
      <c r="BE213" s="145">
        <f>IF(N213="základní",J213,0)</f>
        <v>0</v>
      </c>
      <c r="BF213" s="145">
        <f>IF(N213="snížená",J213,0)</f>
        <v>0</v>
      </c>
      <c r="BG213" s="145">
        <f>IF(N213="zákl. přenesená",J213,0)</f>
        <v>0</v>
      </c>
      <c r="BH213" s="145">
        <f>IF(N213="sníž. přenesená",J213,0)</f>
        <v>0</v>
      </c>
      <c r="BI213" s="145">
        <f>IF(N213="nulová",J213,0)</f>
        <v>0</v>
      </c>
      <c r="BJ213" s="18" t="s">
        <v>81</v>
      </c>
      <c r="BK213" s="145">
        <f>ROUND(I213*H213,2)</f>
        <v>0</v>
      </c>
      <c r="BL213" s="18" t="s">
        <v>183</v>
      </c>
      <c r="BM213" s="144" t="s">
        <v>1138</v>
      </c>
    </row>
    <row r="214" spans="2:65" s="1" customFormat="1" ht="16.5" customHeight="1">
      <c r="B214" s="33"/>
      <c r="C214" s="133" t="s">
        <v>74</v>
      </c>
      <c r="D214" s="133" t="s">
        <v>179</v>
      </c>
      <c r="E214" s="134" t="s">
        <v>1492</v>
      </c>
      <c r="F214" s="135" t="s">
        <v>1493</v>
      </c>
      <c r="G214" s="136" t="s">
        <v>1494</v>
      </c>
      <c r="H214" s="137">
        <v>3</v>
      </c>
      <c r="I214" s="138"/>
      <c r="J214" s="139">
        <f>ROUND(I214*H214,2)</f>
        <v>0</v>
      </c>
      <c r="K214" s="135" t="s">
        <v>1307</v>
      </c>
      <c r="L214" s="33"/>
      <c r="M214" s="140" t="s">
        <v>19</v>
      </c>
      <c r="N214" s="141" t="s">
        <v>45</v>
      </c>
      <c r="P214" s="142">
        <f>O214*H214</f>
        <v>0</v>
      </c>
      <c r="Q214" s="142">
        <v>0</v>
      </c>
      <c r="R214" s="142">
        <f>Q214*H214</f>
        <v>0</v>
      </c>
      <c r="S214" s="142">
        <v>0</v>
      </c>
      <c r="T214" s="143">
        <f>S214*H214</f>
        <v>0</v>
      </c>
      <c r="AR214" s="144" t="s">
        <v>183</v>
      </c>
      <c r="AT214" s="144" t="s">
        <v>179</v>
      </c>
      <c r="AU214" s="144" t="s">
        <v>81</v>
      </c>
      <c r="AY214" s="18" t="s">
        <v>177</v>
      </c>
      <c r="BE214" s="145">
        <f>IF(N214="základní",J214,0)</f>
        <v>0</v>
      </c>
      <c r="BF214" s="145">
        <f>IF(N214="snížená",J214,0)</f>
        <v>0</v>
      </c>
      <c r="BG214" s="145">
        <f>IF(N214="zákl. přenesená",J214,0)</f>
        <v>0</v>
      </c>
      <c r="BH214" s="145">
        <f>IF(N214="sníž. přenesená",J214,0)</f>
        <v>0</v>
      </c>
      <c r="BI214" s="145">
        <f>IF(N214="nulová",J214,0)</f>
        <v>0</v>
      </c>
      <c r="BJ214" s="18" t="s">
        <v>81</v>
      </c>
      <c r="BK214" s="145">
        <f>ROUND(I214*H214,2)</f>
        <v>0</v>
      </c>
      <c r="BL214" s="18" t="s">
        <v>183</v>
      </c>
      <c r="BM214" s="144" t="s">
        <v>1153</v>
      </c>
    </row>
    <row r="215" spans="2:65" s="11" customFormat="1" ht="25.95" customHeight="1">
      <c r="B215" s="121"/>
      <c r="D215" s="122" t="s">
        <v>73</v>
      </c>
      <c r="E215" s="123" t="s">
        <v>1495</v>
      </c>
      <c r="F215" s="123" t="s">
        <v>1496</v>
      </c>
      <c r="I215" s="124"/>
      <c r="J215" s="125">
        <f>BK215</f>
        <v>0</v>
      </c>
      <c r="L215" s="121"/>
      <c r="M215" s="126"/>
      <c r="P215" s="127">
        <f>SUM(P216:P217)</f>
        <v>0</v>
      </c>
      <c r="R215" s="127">
        <f>SUM(R216:R217)</f>
        <v>0</v>
      </c>
      <c r="T215" s="128">
        <f>SUM(T216:T217)</f>
        <v>0</v>
      </c>
      <c r="AR215" s="122" t="s">
        <v>81</v>
      </c>
      <c r="AT215" s="129" t="s">
        <v>73</v>
      </c>
      <c r="AU215" s="129" t="s">
        <v>74</v>
      </c>
      <c r="AY215" s="122" t="s">
        <v>177</v>
      </c>
      <c r="BK215" s="130">
        <f>SUM(BK216:BK217)</f>
        <v>0</v>
      </c>
    </row>
    <row r="216" spans="2:65" s="1" customFormat="1" ht="16.5" customHeight="1">
      <c r="B216" s="33"/>
      <c r="C216" s="133" t="s">
        <v>74</v>
      </c>
      <c r="D216" s="133" t="s">
        <v>179</v>
      </c>
      <c r="E216" s="134" t="s">
        <v>1497</v>
      </c>
      <c r="F216" s="135" t="s">
        <v>1498</v>
      </c>
      <c r="G216" s="136" t="s">
        <v>228</v>
      </c>
      <c r="H216" s="137">
        <v>136.10499999999999</v>
      </c>
      <c r="I216" s="138"/>
      <c r="J216" s="139">
        <f>ROUND(I216*H216,2)</f>
        <v>0</v>
      </c>
      <c r="K216" s="135" t="s">
        <v>1307</v>
      </c>
      <c r="L216" s="33"/>
      <c r="M216" s="140" t="s">
        <v>19</v>
      </c>
      <c r="N216" s="141" t="s">
        <v>45</v>
      </c>
      <c r="P216" s="142">
        <f>O216*H216</f>
        <v>0</v>
      </c>
      <c r="Q216" s="142">
        <v>0</v>
      </c>
      <c r="R216" s="142">
        <f>Q216*H216</f>
        <v>0</v>
      </c>
      <c r="S216" s="142">
        <v>0</v>
      </c>
      <c r="T216" s="143">
        <f>S216*H216</f>
        <v>0</v>
      </c>
      <c r="AR216" s="144" t="s">
        <v>183</v>
      </c>
      <c r="AT216" s="144" t="s">
        <v>179</v>
      </c>
      <c r="AU216" s="144" t="s">
        <v>81</v>
      </c>
      <c r="AY216" s="18" t="s">
        <v>177</v>
      </c>
      <c r="BE216" s="145">
        <f>IF(N216="základní",J216,0)</f>
        <v>0</v>
      </c>
      <c r="BF216" s="145">
        <f>IF(N216="snížená",J216,0)</f>
        <v>0</v>
      </c>
      <c r="BG216" s="145">
        <f>IF(N216="zákl. přenesená",J216,0)</f>
        <v>0</v>
      </c>
      <c r="BH216" s="145">
        <f>IF(N216="sníž. přenesená",J216,0)</f>
        <v>0</v>
      </c>
      <c r="BI216" s="145">
        <f>IF(N216="nulová",J216,0)</f>
        <v>0</v>
      </c>
      <c r="BJ216" s="18" t="s">
        <v>81</v>
      </c>
      <c r="BK216" s="145">
        <f>ROUND(I216*H216,2)</f>
        <v>0</v>
      </c>
      <c r="BL216" s="18" t="s">
        <v>183</v>
      </c>
      <c r="BM216" s="144" t="s">
        <v>1167</v>
      </c>
    </row>
    <row r="217" spans="2:65" s="1" customFormat="1" ht="16.5" customHeight="1">
      <c r="B217" s="33"/>
      <c r="C217" s="133" t="s">
        <v>74</v>
      </c>
      <c r="D217" s="133" t="s">
        <v>179</v>
      </c>
      <c r="E217" s="134" t="s">
        <v>1499</v>
      </c>
      <c r="F217" s="135" t="s">
        <v>1500</v>
      </c>
      <c r="G217" s="136" t="s">
        <v>228</v>
      </c>
      <c r="H217" s="137">
        <v>136.10499999999999</v>
      </c>
      <c r="I217" s="138"/>
      <c r="J217" s="139">
        <f>ROUND(I217*H217,2)</f>
        <v>0</v>
      </c>
      <c r="K217" s="135" t="s">
        <v>1307</v>
      </c>
      <c r="L217" s="33"/>
      <c r="M217" s="140" t="s">
        <v>19</v>
      </c>
      <c r="N217" s="141" t="s">
        <v>45</v>
      </c>
      <c r="P217" s="142">
        <f>O217*H217</f>
        <v>0</v>
      </c>
      <c r="Q217" s="142">
        <v>0</v>
      </c>
      <c r="R217" s="142">
        <f>Q217*H217</f>
        <v>0</v>
      </c>
      <c r="S217" s="142">
        <v>0</v>
      </c>
      <c r="T217" s="143">
        <f>S217*H217</f>
        <v>0</v>
      </c>
      <c r="AR217" s="144" t="s">
        <v>183</v>
      </c>
      <c r="AT217" s="144" t="s">
        <v>179</v>
      </c>
      <c r="AU217" s="144" t="s">
        <v>81</v>
      </c>
      <c r="AY217" s="18" t="s">
        <v>177</v>
      </c>
      <c r="BE217" s="145">
        <f>IF(N217="základní",J217,0)</f>
        <v>0</v>
      </c>
      <c r="BF217" s="145">
        <f>IF(N217="snížená",J217,0)</f>
        <v>0</v>
      </c>
      <c r="BG217" s="145">
        <f>IF(N217="zákl. přenesená",J217,0)</f>
        <v>0</v>
      </c>
      <c r="BH217" s="145">
        <f>IF(N217="sníž. přenesená",J217,0)</f>
        <v>0</v>
      </c>
      <c r="BI217" s="145">
        <f>IF(N217="nulová",J217,0)</f>
        <v>0</v>
      </c>
      <c r="BJ217" s="18" t="s">
        <v>81</v>
      </c>
      <c r="BK217" s="145">
        <f>ROUND(I217*H217,2)</f>
        <v>0</v>
      </c>
      <c r="BL217" s="18" t="s">
        <v>183</v>
      </c>
      <c r="BM217" s="144" t="s">
        <v>1179</v>
      </c>
    </row>
    <row r="218" spans="2:65" s="11" customFormat="1" ht="25.95" customHeight="1">
      <c r="B218" s="121"/>
      <c r="D218" s="122" t="s">
        <v>73</v>
      </c>
      <c r="E218" s="123" t="s">
        <v>1501</v>
      </c>
      <c r="F218" s="123" t="s">
        <v>1401</v>
      </c>
      <c r="I218" s="124"/>
      <c r="J218" s="125">
        <f>BK218</f>
        <v>0</v>
      </c>
      <c r="L218" s="121"/>
      <c r="M218" s="126"/>
      <c r="P218" s="127">
        <f>P219</f>
        <v>0</v>
      </c>
      <c r="R218" s="127">
        <f>R219</f>
        <v>0</v>
      </c>
      <c r="T218" s="128">
        <f>T219</f>
        <v>0</v>
      </c>
      <c r="AR218" s="122" t="s">
        <v>81</v>
      </c>
      <c r="AT218" s="129" t="s">
        <v>73</v>
      </c>
      <c r="AU218" s="129" t="s">
        <v>74</v>
      </c>
      <c r="AY218" s="122" t="s">
        <v>177</v>
      </c>
      <c r="BK218" s="130">
        <f>BK219</f>
        <v>0</v>
      </c>
    </row>
    <row r="219" spans="2:65" s="1" customFormat="1" ht="16.5" customHeight="1">
      <c r="B219" s="33"/>
      <c r="C219" s="133" t="s">
        <v>74</v>
      </c>
      <c r="D219" s="133" t="s">
        <v>179</v>
      </c>
      <c r="E219" s="134" t="s">
        <v>1502</v>
      </c>
      <c r="F219" s="135" t="s">
        <v>1503</v>
      </c>
      <c r="G219" s="136" t="s">
        <v>228</v>
      </c>
      <c r="H219" s="137">
        <v>2.8170000000000002</v>
      </c>
      <c r="I219" s="138"/>
      <c r="J219" s="139">
        <f>ROUND(I219*H219,2)</f>
        <v>0</v>
      </c>
      <c r="K219" s="135" t="s">
        <v>1376</v>
      </c>
      <c r="L219" s="33"/>
      <c r="M219" s="140" t="s">
        <v>19</v>
      </c>
      <c r="N219" s="141" t="s">
        <v>45</v>
      </c>
      <c r="P219" s="142">
        <f>O219*H219</f>
        <v>0</v>
      </c>
      <c r="Q219" s="142">
        <v>0</v>
      </c>
      <c r="R219" s="142">
        <f>Q219*H219</f>
        <v>0</v>
      </c>
      <c r="S219" s="142">
        <v>0</v>
      </c>
      <c r="T219" s="143">
        <f>S219*H219</f>
        <v>0</v>
      </c>
      <c r="AR219" s="144" t="s">
        <v>183</v>
      </c>
      <c r="AT219" s="144" t="s">
        <v>179</v>
      </c>
      <c r="AU219" s="144" t="s">
        <v>81</v>
      </c>
      <c r="AY219" s="18" t="s">
        <v>177</v>
      </c>
      <c r="BE219" s="145">
        <f>IF(N219="základní",J219,0)</f>
        <v>0</v>
      </c>
      <c r="BF219" s="145">
        <f>IF(N219="snížená",J219,0)</f>
        <v>0</v>
      </c>
      <c r="BG219" s="145">
        <f>IF(N219="zákl. přenesená",J219,0)</f>
        <v>0</v>
      </c>
      <c r="BH219" s="145">
        <f>IF(N219="sníž. přenesená",J219,0)</f>
        <v>0</v>
      </c>
      <c r="BI219" s="145">
        <f>IF(N219="nulová",J219,0)</f>
        <v>0</v>
      </c>
      <c r="BJ219" s="18" t="s">
        <v>81</v>
      </c>
      <c r="BK219" s="145">
        <f>ROUND(I219*H219,2)</f>
        <v>0</v>
      </c>
      <c r="BL219" s="18" t="s">
        <v>183</v>
      </c>
      <c r="BM219" s="144" t="s">
        <v>1192</v>
      </c>
    </row>
    <row r="220" spans="2:65" s="11" customFormat="1" ht="25.95" customHeight="1">
      <c r="B220" s="121"/>
      <c r="D220" s="122" t="s">
        <v>73</v>
      </c>
      <c r="E220" s="123" t="s">
        <v>1504</v>
      </c>
      <c r="F220" s="123" t="s">
        <v>1432</v>
      </c>
      <c r="I220" s="124"/>
      <c r="J220" s="125">
        <f>BK220</f>
        <v>0</v>
      </c>
      <c r="L220" s="121"/>
      <c r="M220" s="126"/>
      <c r="P220" s="127">
        <f>P221</f>
        <v>0</v>
      </c>
      <c r="R220" s="127">
        <f>R221</f>
        <v>0</v>
      </c>
      <c r="T220" s="128">
        <f>T221</f>
        <v>0</v>
      </c>
      <c r="AR220" s="122" t="s">
        <v>81</v>
      </c>
      <c r="AT220" s="129" t="s">
        <v>73</v>
      </c>
      <c r="AU220" s="129" t="s">
        <v>74</v>
      </c>
      <c r="AY220" s="122" t="s">
        <v>177</v>
      </c>
      <c r="BK220" s="130">
        <f>BK221</f>
        <v>0</v>
      </c>
    </row>
    <row r="221" spans="2:65" s="1" customFormat="1" ht="16.5" customHeight="1">
      <c r="B221" s="33"/>
      <c r="C221" s="133" t="s">
        <v>74</v>
      </c>
      <c r="D221" s="133" t="s">
        <v>179</v>
      </c>
      <c r="E221" s="134" t="s">
        <v>1505</v>
      </c>
      <c r="F221" s="135" t="s">
        <v>1506</v>
      </c>
      <c r="G221" s="136" t="s">
        <v>228</v>
      </c>
      <c r="H221" s="137">
        <v>4.5999999999999999E-2</v>
      </c>
      <c r="I221" s="138"/>
      <c r="J221" s="139">
        <f>ROUND(I221*H221,2)</f>
        <v>0</v>
      </c>
      <c r="K221" s="135" t="s">
        <v>1376</v>
      </c>
      <c r="L221" s="33"/>
      <c r="M221" s="140" t="s">
        <v>19</v>
      </c>
      <c r="N221" s="141" t="s">
        <v>45</v>
      </c>
      <c r="P221" s="142">
        <f>O221*H221</f>
        <v>0</v>
      </c>
      <c r="Q221" s="142">
        <v>0</v>
      </c>
      <c r="R221" s="142">
        <f>Q221*H221</f>
        <v>0</v>
      </c>
      <c r="S221" s="142">
        <v>0</v>
      </c>
      <c r="T221" s="143">
        <f>S221*H221</f>
        <v>0</v>
      </c>
      <c r="AR221" s="144" t="s">
        <v>183</v>
      </c>
      <c r="AT221" s="144" t="s">
        <v>179</v>
      </c>
      <c r="AU221" s="144" t="s">
        <v>81</v>
      </c>
      <c r="AY221" s="18" t="s">
        <v>177</v>
      </c>
      <c r="BE221" s="145">
        <f>IF(N221="základní",J221,0)</f>
        <v>0</v>
      </c>
      <c r="BF221" s="145">
        <f>IF(N221="snížená",J221,0)</f>
        <v>0</v>
      </c>
      <c r="BG221" s="145">
        <f>IF(N221="zákl. přenesená",J221,0)</f>
        <v>0</v>
      </c>
      <c r="BH221" s="145">
        <f>IF(N221="sníž. přenesená",J221,0)</f>
        <v>0</v>
      </c>
      <c r="BI221" s="145">
        <f>IF(N221="nulová",J221,0)</f>
        <v>0</v>
      </c>
      <c r="BJ221" s="18" t="s">
        <v>81</v>
      </c>
      <c r="BK221" s="145">
        <f>ROUND(I221*H221,2)</f>
        <v>0</v>
      </c>
      <c r="BL221" s="18" t="s">
        <v>183</v>
      </c>
      <c r="BM221" s="144" t="s">
        <v>1208</v>
      </c>
    </row>
    <row r="222" spans="2:65" s="11" customFormat="1" ht="25.95" customHeight="1">
      <c r="B222" s="121"/>
      <c r="D222" s="122" t="s">
        <v>73</v>
      </c>
      <c r="E222" s="123" t="s">
        <v>1507</v>
      </c>
      <c r="F222" s="123" t="s">
        <v>1459</v>
      </c>
      <c r="I222" s="124"/>
      <c r="J222" s="125">
        <f>BK222</f>
        <v>0</v>
      </c>
      <c r="L222" s="121"/>
      <c r="M222" s="126"/>
      <c r="P222" s="127">
        <f>P223</f>
        <v>0</v>
      </c>
      <c r="R222" s="127">
        <f>R223</f>
        <v>0</v>
      </c>
      <c r="T222" s="128">
        <f>T223</f>
        <v>0</v>
      </c>
      <c r="AR222" s="122" t="s">
        <v>81</v>
      </c>
      <c r="AT222" s="129" t="s">
        <v>73</v>
      </c>
      <c r="AU222" s="129" t="s">
        <v>74</v>
      </c>
      <c r="AY222" s="122" t="s">
        <v>177</v>
      </c>
      <c r="BK222" s="130">
        <f>BK223</f>
        <v>0</v>
      </c>
    </row>
    <row r="223" spans="2:65" s="1" customFormat="1" ht="16.5" customHeight="1">
      <c r="B223" s="33"/>
      <c r="C223" s="133" t="s">
        <v>74</v>
      </c>
      <c r="D223" s="133" t="s">
        <v>179</v>
      </c>
      <c r="E223" s="134" t="s">
        <v>1508</v>
      </c>
      <c r="F223" s="135" t="s">
        <v>1509</v>
      </c>
      <c r="G223" s="136" t="s">
        <v>228</v>
      </c>
      <c r="H223" s="137">
        <v>4.4999999999999998E-2</v>
      </c>
      <c r="I223" s="138"/>
      <c r="J223" s="139">
        <f>ROUND(I223*H223,2)</f>
        <v>0</v>
      </c>
      <c r="K223" s="135" t="s">
        <v>1376</v>
      </c>
      <c r="L223" s="33"/>
      <c r="M223" s="140" t="s">
        <v>19</v>
      </c>
      <c r="N223" s="141" t="s">
        <v>45</v>
      </c>
      <c r="P223" s="142">
        <f>O223*H223</f>
        <v>0</v>
      </c>
      <c r="Q223" s="142">
        <v>0</v>
      </c>
      <c r="R223" s="142">
        <f>Q223*H223</f>
        <v>0</v>
      </c>
      <c r="S223" s="142">
        <v>0</v>
      </c>
      <c r="T223" s="143">
        <f>S223*H223</f>
        <v>0</v>
      </c>
      <c r="AR223" s="144" t="s">
        <v>183</v>
      </c>
      <c r="AT223" s="144" t="s">
        <v>179</v>
      </c>
      <c r="AU223" s="144" t="s">
        <v>81</v>
      </c>
      <c r="AY223" s="18" t="s">
        <v>177</v>
      </c>
      <c r="BE223" s="145">
        <f>IF(N223="základní",J223,0)</f>
        <v>0</v>
      </c>
      <c r="BF223" s="145">
        <f>IF(N223="snížená",J223,0)</f>
        <v>0</v>
      </c>
      <c r="BG223" s="145">
        <f>IF(N223="zákl. přenesená",J223,0)</f>
        <v>0</v>
      </c>
      <c r="BH223" s="145">
        <f>IF(N223="sníž. přenesená",J223,0)</f>
        <v>0</v>
      </c>
      <c r="BI223" s="145">
        <f>IF(N223="nulová",J223,0)</f>
        <v>0</v>
      </c>
      <c r="BJ223" s="18" t="s">
        <v>81</v>
      </c>
      <c r="BK223" s="145">
        <f>ROUND(I223*H223,2)</f>
        <v>0</v>
      </c>
      <c r="BL223" s="18" t="s">
        <v>183</v>
      </c>
      <c r="BM223" s="144" t="s">
        <v>1218</v>
      </c>
    </row>
    <row r="224" spans="2:65" s="11" customFormat="1" ht="25.95" customHeight="1">
      <c r="B224" s="121"/>
      <c r="D224" s="122" t="s">
        <v>73</v>
      </c>
      <c r="E224" s="123" t="s">
        <v>1510</v>
      </c>
      <c r="F224" s="123" t="s">
        <v>1511</v>
      </c>
      <c r="I224" s="124"/>
      <c r="J224" s="125">
        <f>BK224</f>
        <v>0</v>
      </c>
      <c r="L224" s="121"/>
      <c r="M224" s="126"/>
      <c r="P224" s="127">
        <f>P225</f>
        <v>0</v>
      </c>
      <c r="R224" s="127">
        <f>R225</f>
        <v>0</v>
      </c>
      <c r="T224" s="128">
        <f>T225</f>
        <v>0</v>
      </c>
      <c r="AR224" s="122" t="s">
        <v>81</v>
      </c>
      <c r="AT224" s="129" t="s">
        <v>73</v>
      </c>
      <c r="AU224" s="129" t="s">
        <v>74</v>
      </c>
      <c r="AY224" s="122" t="s">
        <v>177</v>
      </c>
      <c r="BK224" s="130">
        <f>BK225</f>
        <v>0</v>
      </c>
    </row>
    <row r="225" spans="2:65" s="1" customFormat="1" ht="16.5" customHeight="1">
      <c r="B225" s="33"/>
      <c r="C225" s="133" t="s">
        <v>74</v>
      </c>
      <c r="D225" s="133" t="s">
        <v>179</v>
      </c>
      <c r="E225" s="134" t="s">
        <v>1512</v>
      </c>
      <c r="F225" s="135" t="s">
        <v>1513</v>
      </c>
      <c r="G225" s="136" t="s">
        <v>228</v>
      </c>
      <c r="H225" s="137">
        <v>0.20399999999999999</v>
      </c>
      <c r="I225" s="138"/>
      <c r="J225" s="139">
        <f>ROUND(I225*H225,2)</f>
        <v>0</v>
      </c>
      <c r="K225" s="135" t="s">
        <v>1376</v>
      </c>
      <c r="L225" s="33"/>
      <c r="M225" s="140" t="s">
        <v>19</v>
      </c>
      <c r="N225" s="141" t="s">
        <v>45</v>
      </c>
      <c r="P225" s="142">
        <f>O225*H225</f>
        <v>0</v>
      </c>
      <c r="Q225" s="142">
        <v>0</v>
      </c>
      <c r="R225" s="142">
        <f>Q225*H225</f>
        <v>0</v>
      </c>
      <c r="S225" s="142">
        <v>0</v>
      </c>
      <c r="T225" s="143">
        <f>S225*H225</f>
        <v>0</v>
      </c>
      <c r="AR225" s="144" t="s">
        <v>183</v>
      </c>
      <c r="AT225" s="144" t="s">
        <v>179</v>
      </c>
      <c r="AU225" s="144" t="s">
        <v>81</v>
      </c>
      <c r="AY225" s="18" t="s">
        <v>177</v>
      </c>
      <c r="BE225" s="145">
        <f>IF(N225="základní",J225,0)</f>
        <v>0</v>
      </c>
      <c r="BF225" s="145">
        <f>IF(N225="snížená",J225,0)</f>
        <v>0</v>
      </c>
      <c r="BG225" s="145">
        <f>IF(N225="zákl. přenesená",J225,0)</f>
        <v>0</v>
      </c>
      <c r="BH225" s="145">
        <f>IF(N225="sníž. přenesená",J225,0)</f>
        <v>0</v>
      </c>
      <c r="BI225" s="145">
        <f>IF(N225="nulová",J225,0)</f>
        <v>0</v>
      </c>
      <c r="BJ225" s="18" t="s">
        <v>81</v>
      </c>
      <c r="BK225" s="145">
        <f>ROUND(I225*H225,2)</f>
        <v>0</v>
      </c>
      <c r="BL225" s="18" t="s">
        <v>183</v>
      </c>
      <c r="BM225" s="144" t="s">
        <v>1234</v>
      </c>
    </row>
    <row r="226" spans="2:65" s="11" customFormat="1" ht="25.95" customHeight="1">
      <c r="B226" s="121"/>
      <c r="D226" s="122" t="s">
        <v>73</v>
      </c>
      <c r="E226" s="123" t="s">
        <v>1514</v>
      </c>
      <c r="F226" s="123" t="s">
        <v>1515</v>
      </c>
      <c r="I226" s="124"/>
      <c r="J226" s="125">
        <f>BK226</f>
        <v>0</v>
      </c>
      <c r="L226" s="121"/>
      <c r="M226" s="126"/>
      <c r="P226" s="127">
        <f>SUM(P227:P228)</f>
        <v>0</v>
      </c>
      <c r="R226" s="127">
        <f>SUM(R227:R228)</f>
        <v>0</v>
      </c>
      <c r="T226" s="128">
        <f>SUM(T227:T228)</f>
        <v>0</v>
      </c>
      <c r="AR226" s="122" t="s">
        <v>81</v>
      </c>
      <c r="AT226" s="129" t="s">
        <v>73</v>
      </c>
      <c r="AU226" s="129" t="s">
        <v>74</v>
      </c>
      <c r="AY226" s="122" t="s">
        <v>177</v>
      </c>
      <c r="BK226" s="130">
        <f>SUM(BK227:BK228)</f>
        <v>0</v>
      </c>
    </row>
    <row r="227" spans="2:65" s="1" customFormat="1" ht="16.5" customHeight="1">
      <c r="B227" s="33"/>
      <c r="C227" s="133" t="s">
        <v>74</v>
      </c>
      <c r="D227" s="133" t="s">
        <v>179</v>
      </c>
      <c r="E227" s="134" t="s">
        <v>1516</v>
      </c>
      <c r="F227" s="135" t="s">
        <v>1517</v>
      </c>
      <c r="G227" s="136" t="s">
        <v>347</v>
      </c>
      <c r="H227" s="137">
        <v>11</v>
      </c>
      <c r="I227" s="138"/>
      <c r="J227" s="139">
        <f>ROUND(I227*H227,2)</f>
        <v>0</v>
      </c>
      <c r="K227" s="135" t="s">
        <v>1307</v>
      </c>
      <c r="L227" s="33"/>
      <c r="M227" s="140" t="s">
        <v>19</v>
      </c>
      <c r="N227" s="141" t="s">
        <v>45</v>
      </c>
      <c r="P227" s="142">
        <f>O227*H227</f>
        <v>0</v>
      </c>
      <c r="Q227" s="142">
        <v>0</v>
      </c>
      <c r="R227" s="142">
        <f>Q227*H227</f>
        <v>0</v>
      </c>
      <c r="S227" s="142">
        <v>0</v>
      </c>
      <c r="T227" s="143">
        <f>S227*H227</f>
        <v>0</v>
      </c>
      <c r="AR227" s="144" t="s">
        <v>183</v>
      </c>
      <c r="AT227" s="144" t="s">
        <v>179</v>
      </c>
      <c r="AU227" s="144" t="s">
        <v>81</v>
      </c>
      <c r="AY227" s="18" t="s">
        <v>177</v>
      </c>
      <c r="BE227" s="145">
        <f>IF(N227="základní",J227,0)</f>
        <v>0</v>
      </c>
      <c r="BF227" s="145">
        <f>IF(N227="snížená",J227,0)</f>
        <v>0</v>
      </c>
      <c r="BG227" s="145">
        <f>IF(N227="zákl. přenesená",J227,0)</f>
        <v>0</v>
      </c>
      <c r="BH227" s="145">
        <f>IF(N227="sníž. přenesená",J227,0)</f>
        <v>0</v>
      </c>
      <c r="BI227" s="145">
        <f>IF(N227="nulová",J227,0)</f>
        <v>0</v>
      </c>
      <c r="BJ227" s="18" t="s">
        <v>81</v>
      </c>
      <c r="BK227" s="145">
        <f>ROUND(I227*H227,2)</f>
        <v>0</v>
      </c>
      <c r="BL227" s="18" t="s">
        <v>183</v>
      </c>
      <c r="BM227" s="144" t="s">
        <v>1248</v>
      </c>
    </row>
    <row r="228" spans="2:65" s="1" customFormat="1" ht="16.5" customHeight="1">
      <c r="B228" s="33"/>
      <c r="C228" s="133" t="s">
        <v>74</v>
      </c>
      <c r="D228" s="133" t="s">
        <v>179</v>
      </c>
      <c r="E228" s="134" t="s">
        <v>1518</v>
      </c>
      <c r="F228" s="135" t="s">
        <v>1519</v>
      </c>
      <c r="G228" s="136" t="s">
        <v>347</v>
      </c>
      <c r="H228" s="137">
        <v>11</v>
      </c>
      <c r="I228" s="138"/>
      <c r="J228" s="139">
        <f>ROUND(I228*H228,2)</f>
        <v>0</v>
      </c>
      <c r="K228" s="135" t="s">
        <v>1307</v>
      </c>
      <c r="L228" s="33"/>
      <c r="M228" s="140" t="s">
        <v>19</v>
      </c>
      <c r="N228" s="141" t="s">
        <v>45</v>
      </c>
      <c r="P228" s="142">
        <f>O228*H228</f>
        <v>0</v>
      </c>
      <c r="Q228" s="142">
        <v>0</v>
      </c>
      <c r="R228" s="142">
        <f>Q228*H228</f>
        <v>0</v>
      </c>
      <c r="S228" s="142">
        <v>0</v>
      </c>
      <c r="T228" s="143">
        <f>S228*H228</f>
        <v>0</v>
      </c>
      <c r="AR228" s="144" t="s">
        <v>183</v>
      </c>
      <c r="AT228" s="144" t="s">
        <v>179</v>
      </c>
      <c r="AU228" s="144" t="s">
        <v>81</v>
      </c>
      <c r="AY228" s="18" t="s">
        <v>177</v>
      </c>
      <c r="BE228" s="145">
        <f>IF(N228="základní",J228,0)</f>
        <v>0</v>
      </c>
      <c r="BF228" s="145">
        <f>IF(N228="snížená",J228,0)</f>
        <v>0</v>
      </c>
      <c r="BG228" s="145">
        <f>IF(N228="zákl. přenesená",J228,0)</f>
        <v>0</v>
      </c>
      <c r="BH228" s="145">
        <f>IF(N228="sníž. přenesená",J228,0)</f>
        <v>0</v>
      </c>
      <c r="BI228" s="145">
        <f>IF(N228="nulová",J228,0)</f>
        <v>0</v>
      </c>
      <c r="BJ228" s="18" t="s">
        <v>81</v>
      </c>
      <c r="BK228" s="145">
        <f>ROUND(I228*H228,2)</f>
        <v>0</v>
      </c>
      <c r="BL228" s="18" t="s">
        <v>183</v>
      </c>
      <c r="BM228" s="144" t="s">
        <v>1267</v>
      </c>
    </row>
    <row r="229" spans="2:65" s="11" customFormat="1" ht="25.95" customHeight="1">
      <c r="B229" s="121"/>
      <c r="D229" s="122" t="s">
        <v>73</v>
      </c>
      <c r="E229" s="123" t="s">
        <v>1520</v>
      </c>
      <c r="F229" s="123" t="s">
        <v>1521</v>
      </c>
      <c r="I229" s="124"/>
      <c r="J229" s="125">
        <f>BK229</f>
        <v>0</v>
      </c>
      <c r="L229" s="121"/>
      <c r="M229" s="126"/>
      <c r="P229" s="127">
        <f>SUM(P230:P264)</f>
        <v>0</v>
      </c>
      <c r="R229" s="127">
        <f>SUM(R230:R264)</f>
        <v>0</v>
      </c>
      <c r="T229" s="128">
        <f>SUM(T230:T264)</f>
        <v>0</v>
      </c>
      <c r="AR229" s="122" t="s">
        <v>81</v>
      </c>
      <c r="AT229" s="129" t="s">
        <v>73</v>
      </c>
      <c r="AU229" s="129" t="s">
        <v>74</v>
      </c>
      <c r="AY229" s="122" t="s">
        <v>177</v>
      </c>
      <c r="BK229" s="130">
        <f>SUM(BK230:BK264)</f>
        <v>0</v>
      </c>
    </row>
    <row r="230" spans="2:65" s="1" customFormat="1" ht="16.5" customHeight="1">
      <c r="B230" s="33"/>
      <c r="C230" s="133" t="s">
        <v>74</v>
      </c>
      <c r="D230" s="133" t="s">
        <v>179</v>
      </c>
      <c r="E230" s="134" t="s">
        <v>1522</v>
      </c>
      <c r="F230" s="135" t="s">
        <v>1523</v>
      </c>
      <c r="G230" s="136" t="s">
        <v>347</v>
      </c>
      <c r="H230" s="137">
        <v>19</v>
      </c>
      <c r="I230" s="138"/>
      <c r="J230" s="139">
        <f t="shared" ref="J230:J235" si="40">ROUND(I230*H230,2)</f>
        <v>0</v>
      </c>
      <c r="K230" s="135" t="s">
        <v>1307</v>
      </c>
      <c r="L230" s="33"/>
      <c r="M230" s="140" t="s">
        <v>19</v>
      </c>
      <c r="N230" s="141" t="s">
        <v>45</v>
      </c>
      <c r="P230" s="142">
        <f t="shared" ref="P230:P235" si="41">O230*H230</f>
        <v>0</v>
      </c>
      <c r="Q230" s="142">
        <v>0</v>
      </c>
      <c r="R230" s="142">
        <f t="shared" ref="R230:R235" si="42">Q230*H230</f>
        <v>0</v>
      </c>
      <c r="S230" s="142">
        <v>0</v>
      </c>
      <c r="T230" s="143">
        <f t="shared" ref="T230:T235" si="43">S230*H230</f>
        <v>0</v>
      </c>
      <c r="AR230" s="144" t="s">
        <v>183</v>
      </c>
      <c r="AT230" s="144" t="s">
        <v>179</v>
      </c>
      <c r="AU230" s="144" t="s">
        <v>81</v>
      </c>
      <c r="AY230" s="18" t="s">
        <v>177</v>
      </c>
      <c r="BE230" s="145">
        <f t="shared" ref="BE230:BE235" si="44">IF(N230="základní",J230,0)</f>
        <v>0</v>
      </c>
      <c r="BF230" s="145">
        <f t="shared" ref="BF230:BF235" si="45">IF(N230="snížená",J230,0)</f>
        <v>0</v>
      </c>
      <c r="BG230" s="145">
        <f t="shared" ref="BG230:BG235" si="46">IF(N230="zákl. přenesená",J230,0)</f>
        <v>0</v>
      </c>
      <c r="BH230" s="145">
        <f t="shared" ref="BH230:BH235" si="47">IF(N230="sníž. přenesená",J230,0)</f>
        <v>0</v>
      </c>
      <c r="BI230" s="145">
        <f t="shared" ref="BI230:BI235" si="48">IF(N230="nulová",J230,0)</f>
        <v>0</v>
      </c>
      <c r="BJ230" s="18" t="s">
        <v>81</v>
      </c>
      <c r="BK230" s="145">
        <f t="shared" ref="BK230:BK235" si="49">ROUND(I230*H230,2)</f>
        <v>0</v>
      </c>
      <c r="BL230" s="18" t="s">
        <v>183</v>
      </c>
      <c r="BM230" s="144" t="s">
        <v>1524</v>
      </c>
    </row>
    <row r="231" spans="2:65" s="1" customFormat="1" ht="16.5" customHeight="1">
      <c r="B231" s="33"/>
      <c r="C231" s="133" t="s">
        <v>74</v>
      </c>
      <c r="D231" s="133" t="s">
        <v>179</v>
      </c>
      <c r="E231" s="134" t="s">
        <v>1525</v>
      </c>
      <c r="F231" s="135" t="s">
        <v>1526</v>
      </c>
      <c r="G231" s="136" t="s">
        <v>347</v>
      </c>
      <c r="H231" s="137">
        <v>3</v>
      </c>
      <c r="I231" s="138"/>
      <c r="J231" s="139">
        <f t="shared" si="40"/>
        <v>0</v>
      </c>
      <c r="K231" s="135" t="s">
        <v>1307</v>
      </c>
      <c r="L231" s="33"/>
      <c r="M231" s="140" t="s">
        <v>19</v>
      </c>
      <c r="N231" s="141" t="s">
        <v>45</v>
      </c>
      <c r="P231" s="142">
        <f t="shared" si="41"/>
        <v>0</v>
      </c>
      <c r="Q231" s="142">
        <v>0</v>
      </c>
      <c r="R231" s="142">
        <f t="shared" si="42"/>
        <v>0</v>
      </c>
      <c r="S231" s="142">
        <v>0</v>
      </c>
      <c r="T231" s="143">
        <f t="shared" si="43"/>
        <v>0</v>
      </c>
      <c r="AR231" s="144" t="s">
        <v>183</v>
      </c>
      <c r="AT231" s="144" t="s">
        <v>179</v>
      </c>
      <c r="AU231" s="144" t="s">
        <v>81</v>
      </c>
      <c r="AY231" s="18" t="s">
        <v>177</v>
      </c>
      <c r="BE231" s="145">
        <f t="shared" si="44"/>
        <v>0</v>
      </c>
      <c r="BF231" s="145">
        <f t="shared" si="45"/>
        <v>0</v>
      </c>
      <c r="BG231" s="145">
        <f t="shared" si="46"/>
        <v>0</v>
      </c>
      <c r="BH231" s="145">
        <f t="shared" si="47"/>
        <v>0</v>
      </c>
      <c r="BI231" s="145">
        <f t="shared" si="48"/>
        <v>0</v>
      </c>
      <c r="BJ231" s="18" t="s">
        <v>81</v>
      </c>
      <c r="BK231" s="145">
        <f t="shared" si="49"/>
        <v>0</v>
      </c>
      <c r="BL231" s="18" t="s">
        <v>183</v>
      </c>
      <c r="BM231" s="144" t="s">
        <v>1527</v>
      </c>
    </row>
    <row r="232" spans="2:65" s="1" customFormat="1" ht="16.5" customHeight="1">
      <c r="B232" s="33"/>
      <c r="C232" s="133" t="s">
        <v>74</v>
      </c>
      <c r="D232" s="133" t="s">
        <v>179</v>
      </c>
      <c r="E232" s="134" t="s">
        <v>1528</v>
      </c>
      <c r="F232" s="135" t="s">
        <v>1529</v>
      </c>
      <c r="G232" s="136" t="s">
        <v>347</v>
      </c>
      <c r="H232" s="137">
        <v>38</v>
      </c>
      <c r="I232" s="138"/>
      <c r="J232" s="139">
        <f t="shared" si="40"/>
        <v>0</v>
      </c>
      <c r="K232" s="135" t="s">
        <v>1307</v>
      </c>
      <c r="L232" s="33"/>
      <c r="M232" s="140" t="s">
        <v>19</v>
      </c>
      <c r="N232" s="141" t="s">
        <v>45</v>
      </c>
      <c r="P232" s="142">
        <f t="shared" si="41"/>
        <v>0</v>
      </c>
      <c r="Q232" s="142">
        <v>0</v>
      </c>
      <c r="R232" s="142">
        <f t="shared" si="42"/>
        <v>0</v>
      </c>
      <c r="S232" s="142">
        <v>0</v>
      </c>
      <c r="T232" s="143">
        <f t="shared" si="43"/>
        <v>0</v>
      </c>
      <c r="AR232" s="144" t="s">
        <v>183</v>
      </c>
      <c r="AT232" s="144" t="s">
        <v>179</v>
      </c>
      <c r="AU232" s="144" t="s">
        <v>81</v>
      </c>
      <c r="AY232" s="18" t="s">
        <v>177</v>
      </c>
      <c r="BE232" s="145">
        <f t="shared" si="44"/>
        <v>0</v>
      </c>
      <c r="BF232" s="145">
        <f t="shared" si="45"/>
        <v>0</v>
      </c>
      <c r="BG232" s="145">
        <f t="shared" si="46"/>
        <v>0</v>
      </c>
      <c r="BH232" s="145">
        <f t="shared" si="47"/>
        <v>0</v>
      </c>
      <c r="BI232" s="145">
        <f t="shared" si="48"/>
        <v>0</v>
      </c>
      <c r="BJ232" s="18" t="s">
        <v>81</v>
      </c>
      <c r="BK232" s="145">
        <f t="shared" si="49"/>
        <v>0</v>
      </c>
      <c r="BL232" s="18" t="s">
        <v>183</v>
      </c>
      <c r="BM232" s="144" t="s">
        <v>1530</v>
      </c>
    </row>
    <row r="233" spans="2:65" s="1" customFormat="1" ht="16.5" customHeight="1">
      <c r="B233" s="33"/>
      <c r="C233" s="133" t="s">
        <v>74</v>
      </c>
      <c r="D233" s="133" t="s">
        <v>179</v>
      </c>
      <c r="E233" s="134" t="s">
        <v>1531</v>
      </c>
      <c r="F233" s="135" t="s">
        <v>1532</v>
      </c>
      <c r="G233" s="136" t="s">
        <v>383</v>
      </c>
      <c r="H233" s="137">
        <v>1</v>
      </c>
      <c r="I233" s="138"/>
      <c r="J233" s="139">
        <f t="shared" si="40"/>
        <v>0</v>
      </c>
      <c r="K233" s="135" t="s">
        <v>1307</v>
      </c>
      <c r="L233" s="33"/>
      <c r="M233" s="140" t="s">
        <v>19</v>
      </c>
      <c r="N233" s="141" t="s">
        <v>45</v>
      </c>
      <c r="P233" s="142">
        <f t="shared" si="41"/>
        <v>0</v>
      </c>
      <c r="Q233" s="142">
        <v>0</v>
      </c>
      <c r="R233" s="142">
        <f t="shared" si="42"/>
        <v>0</v>
      </c>
      <c r="S233" s="142">
        <v>0</v>
      </c>
      <c r="T233" s="143">
        <f t="shared" si="43"/>
        <v>0</v>
      </c>
      <c r="AR233" s="144" t="s">
        <v>183</v>
      </c>
      <c r="AT233" s="144" t="s">
        <v>179</v>
      </c>
      <c r="AU233" s="144" t="s">
        <v>81</v>
      </c>
      <c r="AY233" s="18" t="s">
        <v>177</v>
      </c>
      <c r="BE233" s="145">
        <f t="shared" si="44"/>
        <v>0</v>
      </c>
      <c r="BF233" s="145">
        <f t="shared" si="45"/>
        <v>0</v>
      </c>
      <c r="BG233" s="145">
        <f t="shared" si="46"/>
        <v>0</v>
      </c>
      <c r="BH233" s="145">
        <f t="shared" si="47"/>
        <v>0</v>
      </c>
      <c r="BI233" s="145">
        <f t="shared" si="48"/>
        <v>0</v>
      </c>
      <c r="BJ233" s="18" t="s">
        <v>81</v>
      </c>
      <c r="BK233" s="145">
        <f t="shared" si="49"/>
        <v>0</v>
      </c>
      <c r="BL233" s="18" t="s">
        <v>183</v>
      </c>
      <c r="BM233" s="144" t="s">
        <v>1533</v>
      </c>
    </row>
    <row r="234" spans="2:65" s="1" customFormat="1" ht="16.5" customHeight="1">
      <c r="B234" s="33"/>
      <c r="C234" s="133" t="s">
        <v>74</v>
      </c>
      <c r="D234" s="133" t="s">
        <v>179</v>
      </c>
      <c r="E234" s="134" t="s">
        <v>1534</v>
      </c>
      <c r="F234" s="135" t="s">
        <v>1535</v>
      </c>
      <c r="G234" s="136" t="s">
        <v>243</v>
      </c>
      <c r="H234" s="137">
        <v>1</v>
      </c>
      <c r="I234" s="138"/>
      <c r="J234" s="139">
        <f t="shared" si="40"/>
        <v>0</v>
      </c>
      <c r="K234" s="135" t="s">
        <v>19</v>
      </c>
      <c r="L234" s="33"/>
      <c r="M234" s="140" t="s">
        <v>19</v>
      </c>
      <c r="N234" s="141" t="s">
        <v>45</v>
      </c>
      <c r="P234" s="142">
        <f t="shared" si="41"/>
        <v>0</v>
      </c>
      <c r="Q234" s="142">
        <v>0</v>
      </c>
      <c r="R234" s="142">
        <f t="shared" si="42"/>
        <v>0</v>
      </c>
      <c r="S234" s="142">
        <v>0</v>
      </c>
      <c r="T234" s="143">
        <f t="shared" si="43"/>
        <v>0</v>
      </c>
      <c r="AR234" s="144" t="s">
        <v>183</v>
      </c>
      <c r="AT234" s="144" t="s">
        <v>179</v>
      </c>
      <c r="AU234" s="144" t="s">
        <v>81</v>
      </c>
      <c r="AY234" s="18" t="s">
        <v>177</v>
      </c>
      <c r="BE234" s="145">
        <f t="shared" si="44"/>
        <v>0</v>
      </c>
      <c r="BF234" s="145">
        <f t="shared" si="45"/>
        <v>0</v>
      </c>
      <c r="BG234" s="145">
        <f t="shared" si="46"/>
        <v>0</v>
      </c>
      <c r="BH234" s="145">
        <f t="shared" si="47"/>
        <v>0</v>
      </c>
      <c r="BI234" s="145">
        <f t="shared" si="48"/>
        <v>0</v>
      </c>
      <c r="BJ234" s="18" t="s">
        <v>81</v>
      </c>
      <c r="BK234" s="145">
        <f t="shared" si="49"/>
        <v>0</v>
      </c>
      <c r="BL234" s="18" t="s">
        <v>183</v>
      </c>
      <c r="BM234" s="144" t="s">
        <v>1536</v>
      </c>
    </row>
    <row r="235" spans="2:65" s="1" customFormat="1" ht="16.5" customHeight="1">
      <c r="B235" s="33"/>
      <c r="C235" s="133" t="s">
        <v>74</v>
      </c>
      <c r="D235" s="133" t="s">
        <v>179</v>
      </c>
      <c r="E235" s="134" t="s">
        <v>1537</v>
      </c>
      <c r="F235" s="135" t="s">
        <v>1538</v>
      </c>
      <c r="G235" s="136" t="s">
        <v>383</v>
      </c>
      <c r="H235" s="137">
        <v>1</v>
      </c>
      <c r="I235" s="138"/>
      <c r="J235" s="139">
        <f t="shared" si="40"/>
        <v>0</v>
      </c>
      <c r="K235" s="135" t="s">
        <v>1307</v>
      </c>
      <c r="L235" s="33"/>
      <c r="M235" s="140" t="s">
        <v>19</v>
      </c>
      <c r="N235" s="141" t="s">
        <v>45</v>
      </c>
      <c r="P235" s="142">
        <f t="shared" si="41"/>
        <v>0</v>
      </c>
      <c r="Q235" s="142">
        <v>0</v>
      </c>
      <c r="R235" s="142">
        <f t="shared" si="42"/>
        <v>0</v>
      </c>
      <c r="S235" s="142">
        <v>0</v>
      </c>
      <c r="T235" s="143">
        <f t="shared" si="43"/>
        <v>0</v>
      </c>
      <c r="AR235" s="144" t="s">
        <v>183</v>
      </c>
      <c r="AT235" s="144" t="s">
        <v>179</v>
      </c>
      <c r="AU235" s="144" t="s">
        <v>81</v>
      </c>
      <c r="AY235" s="18" t="s">
        <v>177</v>
      </c>
      <c r="BE235" s="145">
        <f t="shared" si="44"/>
        <v>0</v>
      </c>
      <c r="BF235" s="145">
        <f t="shared" si="45"/>
        <v>0</v>
      </c>
      <c r="BG235" s="145">
        <f t="shared" si="46"/>
        <v>0</v>
      </c>
      <c r="BH235" s="145">
        <f t="shared" si="47"/>
        <v>0</v>
      </c>
      <c r="BI235" s="145">
        <f t="shared" si="48"/>
        <v>0</v>
      </c>
      <c r="BJ235" s="18" t="s">
        <v>81</v>
      </c>
      <c r="BK235" s="145">
        <f t="shared" si="49"/>
        <v>0</v>
      </c>
      <c r="BL235" s="18" t="s">
        <v>183</v>
      </c>
      <c r="BM235" s="144" t="s">
        <v>1539</v>
      </c>
    </row>
    <row r="236" spans="2:65" s="1" customFormat="1" ht="28.8">
      <c r="B236" s="33"/>
      <c r="D236" s="151" t="s">
        <v>669</v>
      </c>
      <c r="F236" s="189" t="s">
        <v>1422</v>
      </c>
      <c r="I236" s="148"/>
      <c r="L236" s="33"/>
      <c r="M236" s="149"/>
      <c r="T236" s="54"/>
      <c r="AT236" s="18" t="s">
        <v>669</v>
      </c>
      <c r="AU236" s="18" t="s">
        <v>81</v>
      </c>
    </row>
    <row r="237" spans="2:65" s="1" customFormat="1" ht="16.5" customHeight="1">
      <c r="B237" s="33"/>
      <c r="C237" s="133" t="s">
        <v>74</v>
      </c>
      <c r="D237" s="133" t="s">
        <v>179</v>
      </c>
      <c r="E237" s="134" t="s">
        <v>1540</v>
      </c>
      <c r="F237" s="135" t="s">
        <v>1541</v>
      </c>
      <c r="G237" s="136" t="s">
        <v>347</v>
      </c>
      <c r="H237" s="137">
        <v>74.3</v>
      </c>
      <c r="I237" s="138"/>
      <c r="J237" s="139">
        <f t="shared" ref="J237:J264" si="50">ROUND(I237*H237,2)</f>
        <v>0</v>
      </c>
      <c r="K237" s="135" t="s">
        <v>1307</v>
      </c>
      <c r="L237" s="33"/>
      <c r="M237" s="140" t="s">
        <v>19</v>
      </c>
      <c r="N237" s="141" t="s">
        <v>45</v>
      </c>
      <c r="P237" s="142">
        <f t="shared" ref="P237:P264" si="51">O237*H237</f>
        <v>0</v>
      </c>
      <c r="Q237" s="142">
        <v>0</v>
      </c>
      <c r="R237" s="142">
        <f t="shared" ref="R237:R264" si="52">Q237*H237</f>
        <v>0</v>
      </c>
      <c r="S237" s="142">
        <v>0</v>
      </c>
      <c r="T237" s="143">
        <f t="shared" ref="T237:T264" si="53">S237*H237</f>
        <v>0</v>
      </c>
      <c r="AR237" s="144" t="s">
        <v>183</v>
      </c>
      <c r="AT237" s="144" t="s">
        <v>179</v>
      </c>
      <c r="AU237" s="144" t="s">
        <v>81</v>
      </c>
      <c r="AY237" s="18" t="s">
        <v>177</v>
      </c>
      <c r="BE237" s="145">
        <f t="shared" ref="BE237:BE264" si="54">IF(N237="základní",J237,0)</f>
        <v>0</v>
      </c>
      <c r="BF237" s="145">
        <f t="shared" ref="BF237:BF264" si="55">IF(N237="snížená",J237,0)</f>
        <v>0</v>
      </c>
      <c r="BG237" s="145">
        <f t="shared" ref="BG237:BG264" si="56">IF(N237="zákl. přenesená",J237,0)</f>
        <v>0</v>
      </c>
      <c r="BH237" s="145">
        <f t="shared" ref="BH237:BH264" si="57">IF(N237="sníž. přenesená",J237,0)</f>
        <v>0</v>
      </c>
      <c r="BI237" s="145">
        <f t="shared" ref="BI237:BI264" si="58">IF(N237="nulová",J237,0)</f>
        <v>0</v>
      </c>
      <c r="BJ237" s="18" t="s">
        <v>81</v>
      </c>
      <c r="BK237" s="145">
        <f t="shared" ref="BK237:BK264" si="59">ROUND(I237*H237,2)</f>
        <v>0</v>
      </c>
      <c r="BL237" s="18" t="s">
        <v>183</v>
      </c>
      <c r="BM237" s="144" t="s">
        <v>1542</v>
      </c>
    </row>
    <row r="238" spans="2:65" s="1" customFormat="1" ht="16.5" customHeight="1">
      <c r="B238" s="33"/>
      <c r="C238" s="133" t="s">
        <v>74</v>
      </c>
      <c r="D238" s="133" t="s">
        <v>179</v>
      </c>
      <c r="E238" s="134" t="s">
        <v>1543</v>
      </c>
      <c r="F238" s="135" t="s">
        <v>1544</v>
      </c>
      <c r="G238" s="136" t="s">
        <v>383</v>
      </c>
      <c r="H238" s="137">
        <v>1</v>
      </c>
      <c r="I238" s="138"/>
      <c r="J238" s="139">
        <f t="shared" si="50"/>
        <v>0</v>
      </c>
      <c r="K238" s="135" t="s">
        <v>1307</v>
      </c>
      <c r="L238" s="33"/>
      <c r="M238" s="140" t="s">
        <v>19</v>
      </c>
      <c r="N238" s="141" t="s">
        <v>45</v>
      </c>
      <c r="P238" s="142">
        <f t="shared" si="51"/>
        <v>0</v>
      </c>
      <c r="Q238" s="142">
        <v>0</v>
      </c>
      <c r="R238" s="142">
        <f t="shared" si="52"/>
        <v>0</v>
      </c>
      <c r="S238" s="142">
        <v>0</v>
      </c>
      <c r="T238" s="143">
        <f t="shared" si="53"/>
        <v>0</v>
      </c>
      <c r="AR238" s="144" t="s">
        <v>183</v>
      </c>
      <c r="AT238" s="144" t="s">
        <v>179</v>
      </c>
      <c r="AU238" s="144" t="s">
        <v>81</v>
      </c>
      <c r="AY238" s="18" t="s">
        <v>177</v>
      </c>
      <c r="BE238" s="145">
        <f t="shared" si="54"/>
        <v>0</v>
      </c>
      <c r="BF238" s="145">
        <f t="shared" si="55"/>
        <v>0</v>
      </c>
      <c r="BG238" s="145">
        <f t="shared" si="56"/>
        <v>0</v>
      </c>
      <c r="BH238" s="145">
        <f t="shared" si="57"/>
        <v>0</v>
      </c>
      <c r="BI238" s="145">
        <f t="shared" si="58"/>
        <v>0</v>
      </c>
      <c r="BJ238" s="18" t="s">
        <v>81</v>
      </c>
      <c r="BK238" s="145">
        <f t="shared" si="59"/>
        <v>0</v>
      </c>
      <c r="BL238" s="18" t="s">
        <v>183</v>
      </c>
      <c r="BM238" s="144" t="s">
        <v>1545</v>
      </c>
    </row>
    <row r="239" spans="2:65" s="1" customFormat="1" ht="16.5" customHeight="1">
      <c r="B239" s="33"/>
      <c r="C239" s="133" t="s">
        <v>74</v>
      </c>
      <c r="D239" s="133" t="s">
        <v>179</v>
      </c>
      <c r="E239" s="134" t="s">
        <v>1546</v>
      </c>
      <c r="F239" s="135" t="s">
        <v>1547</v>
      </c>
      <c r="G239" s="136" t="s">
        <v>383</v>
      </c>
      <c r="H239" s="137">
        <v>1</v>
      </c>
      <c r="I239" s="138"/>
      <c r="J239" s="139">
        <f t="shared" si="50"/>
        <v>0</v>
      </c>
      <c r="K239" s="135" t="s">
        <v>1307</v>
      </c>
      <c r="L239" s="33"/>
      <c r="M239" s="140" t="s">
        <v>19</v>
      </c>
      <c r="N239" s="141" t="s">
        <v>45</v>
      </c>
      <c r="P239" s="142">
        <f t="shared" si="51"/>
        <v>0</v>
      </c>
      <c r="Q239" s="142">
        <v>0</v>
      </c>
      <c r="R239" s="142">
        <f t="shared" si="52"/>
        <v>0</v>
      </c>
      <c r="S239" s="142">
        <v>0</v>
      </c>
      <c r="T239" s="143">
        <f t="shared" si="53"/>
        <v>0</v>
      </c>
      <c r="AR239" s="144" t="s">
        <v>183</v>
      </c>
      <c r="AT239" s="144" t="s">
        <v>179</v>
      </c>
      <c r="AU239" s="144" t="s">
        <v>81</v>
      </c>
      <c r="AY239" s="18" t="s">
        <v>177</v>
      </c>
      <c r="BE239" s="145">
        <f t="shared" si="54"/>
        <v>0</v>
      </c>
      <c r="BF239" s="145">
        <f t="shared" si="55"/>
        <v>0</v>
      </c>
      <c r="BG239" s="145">
        <f t="shared" si="56"/>
        <v>0</v>
      </c>
      <c r="BH239" s="145">
        <f t="shared" si="57"/>
        <v>0</v>
      </c>
      <c r="BI239" s="145">
        <f t="shared" si="58"/>
        <v>0</v>
      </c>
      <c r="BJ239" s="18" t="s">
        <v>81</v>
      </c>
      <c r="BK239" s="145">
        <f t="shared" si="59"/>
        <v>0</v>
      </c>
      <c r="BL239" s="18" t="s">
        <v>183</v>
      </c>
      <c r="BM239" s="144" t="s">
        <v>1548</v>
      </c>
    </row>
    <row r="240" spans="2:65" s="1" customFormat="1" ht="16.5" customHeight="1">
      <c r="B240" s="33"/>
      <c r="C240" s="133" t="s">
        <v>74</v>
      </c>
      <c r="D240" s="133" t="s">
        <v>179</v>
      </c>
      <c r="E240" s="134" t="s">
        <v>1549</v>
      </c>
      <c r="F240" s="135" t="s">
        <v>1550</v>
      </c>
      <c r="G240" s="136" t="s">
        <v>383</v>
      </c>
      <c r="H240" s="137">
        <v>1</v>
      </c>
      <c r="I240" s="138"/>
      <c r="J240" s="139">
        <f t="shared" si="50"/>
        <v>0</v>
      </c>
      <c r="K240" s="135" t="s">
        <v>1307</v>
      </c>
      <c r="L240" s="33"/>
      <c r="M240" s="140" t="s">
        <v>19</v>
      </c>
      <c r="N240" s="141" t="s">
        <v>45</v>
      </c>
      <c r="P240" s="142">
        <f t="shared" si="51"/>
        <v>0</v>
      </c>
      <c r="Q240" s="142">
        <v>0</v>
      </c>
      <c r="R240" s="142">
        <f t="shared" si="52"/>
        <v>0</v>
      </c>
      <c r="S240" s="142">
        <v>0</v>
      </c>
      <c r="T240" s="143">
        <f t="shared" si="53"/>
        <v>0</v>
      </c>
      <c r="AR240" s="144" t="s">
        <v>183</v>
      </c>
      <c r="AT240" s="144" t="s">
        <v>179</v>
      </c>
      <c r="AU240" s="144" t="s">
        <v>81</v>
      </c>
      <c r="AY240" s="18" t="s">
        <v>177</v>
      </c>
      <c r="BE240" s="145">
        <f t="shared" si="54"/>
        <v>0</v>
      </c>
      <c r="BF240" s="145">
        <f t="shared" si="55"/>
        <v>0</v>
      </c>
      <c r="BG240" s="145">
        <f t="shared" si="56"/>
        <v>0</v>
      </c>
      <c r="BH240" s="145">
        <f t="shared" si="57"/>
        <v>0</v>
      </c>
      <c r="BI240" s="145">
        <f t="shared" si="58"/>
        <v>0</v>
      </c>
      <c r="BJ240" s="18" t="s">
        <v>81</v>
      </c>
      <c r="BK240" s="145">
        <f t="shared" si="59"/>
        <v>0</v>
      </c>
      <c r="BL240" s="18" t="s">
        <v>183</v>
      </c>
      <c r="BM240" s="144" t="s">
        <v>1551</v>
      </c>
    </row>
    <row r="241" spans="2:65" s="1" customFormat="1" ht="16.5" customHeight="1">
      <c r="B241" s="33"/>
      <c r="C241" s="133" t="s">
        <v>74</v>
      </c>
      <c r="D241" s="133" t="s">
        <v>179</v>
      </c>
      <c r="E241" s="134" t="s">
        <v>1552</v>
      </c>
      <c r="F241" s="135" t="s">
        <v>1553</v>
      </c>
      <c r="G241" s="136" t="s">
        <v>383</v>
      </c>
      <c r="H241" s="137">
        <v>1</v>
      </c>
      <c r="I241" s="138"/>
      <c r="J241" s="139">
        <f t="shared" si="50"/>
        <v>0</v>
      </c>
      <c r="K241" s="135" t="s">
        <v>1307</v>
      </c>
      <c r="L241" s="33"/>
      <c r="M241" s="140" t="s">
        <v>19</v>
      </c>
      <c r="N241" s="141" t="s">
        <v>45</v>
      </c>
      <c r="P241" s="142">
        <f t="shared" si="51"/>
        <v>0</v>
      </c>
      <c r="Q241" s="142">
        <v>0</v>
      </c>
      <c r="R241" s="142">
        <f t="shared" si="52"/>
        <v>0</v>
      </c>
      <c r="S241" s="142">
        <v>0</v>
      </c>
      <c r="T241" s="143">
        <f t="shared" si="53"/>
        <v>0</v>
      </c>
      <c r="AR241" s="144" t="s">
        <v>183</v>
      </c>
      <c r="AT241" s="144" t="s">
        <v>179</v>
      </c>
      <c r="AU241" s="144" t="s">
        <v>81</v>
      </c>
      <c r="AY241" s="18" t="s">
        <v>177</v>
      </c>
      <c r="BE241" s="145">
        <f t="shared" si="54"/>
        <v>0</v>
      </c>
      <c r="BF241" s="145">
        <f t="shared" si="55"/>
        <v>0</v>
      </c>
      <c r="BG241" s="145">
        <f t="shared" si="56"/>
        <v>0</v>
      </c>
      <c r="BH241" s="145">
        <f t="shared" si="57"/>
        <v>0</v>
      </c>
      <c r="BI241" s="145">
        <f t="shared" si="58"/>
        <v>0</v>
      </c>
      <c r="BJ241" s="18" t="s">
        <v>81</v>
      </c>
      <c r="BK241" s="145">
        <f t="shared" si="59"/>
        <v>0</v>
      </c>
      <c r="BL241" s="18" t="s">
        <v>183</v>
      </c>
      <c r="BM241" s="144" t="s">
        <v>1554</v>
      </c>
    </row>
    <row r="242" spans="2:65" s="1" customFormat="1" ht="16.5" customHeight="1">
      <c r="B242" s="33"/>
      <c r="C242" s="133" t="s">
        <v>74</v>
      </c>
      <c r="D242" s="133" t="s">
        <v>179</v>
      </c>
      <c r="E242" s="134" t="s">
        <v>1555</v>
      </c>
      <c r="F242" s="135" t="s">
        <v>1556</v>
      </c>
      <c r="G242" s="136" t="s">
        <v>228</v>
      </c>
      <c r="H242" s="137">
        <v>50.3</v>
      </c>
      <c r="I242" s="138"/>
      <c r="J242" s="139">
        <f t="shared" si="50"/>
        <v>0</v>
      </c>
      <c r="K242" s="135" t="s">
        <v>1307</v>
      </c>
      <c r="L242" s="33"/>
      <c r="M242" s="140" t="s">
        <v>19</v>
      </c>
      <c r="N242" s="141" t="s">
        <v>45</v>
      </c>
      <c r="P242" s="142">
        <f t="shared" si="51"/>
        <v>0</v>
      </c>
      <c r="Q242" s="142">
        <v>0</v>
      </c>
      <c r="R242" s="142">
        <f t="shared" si="52"/>
        <v>0</v>
      </c>
      <c r="S242" s="142">
        <v>0</v>
      </c>
      <c r="T242" s="143">
        <f t="shared" si="53"/>
        <v>0</v>
      </c>
      <c r="AR242" s="144" t="s">
        <v>183</v>
      </c>
      <c r="AT242" s="144" t="s">
        <v>179</v>
      </c>
      <c r="AU242" s="144" t="s">
        <v>81</v>
      </c>
      <c r="AY242" s="18" t="s">
        <v>177</v>
      </c>
      <c r="BE242" s="145">
        <f t="shared" si="54"/>
        <v>0</v>
      </c>
      <c r="BF242" s="145">
        <f t="shared" si="55"/>
        <v>0</v>
      </c>
      <c r="BG242" s="145">
        <f t="shared" si="56"/>
        <v>0</v>
      </c>
      <c r="BH242" s="145">
        <f t="shared" si="57"/>
        <v>0</v>
      </c>
      <c r="BI242" s="145">
        <f t="shared" si="58"/>
        <v>0</v>
      </c>
      <c r="BJ242" s="18" t="s">
        <v>81</v>
      </c>
      <c r="BK242" s="145">
        <f t="shared" si="59"/>
        <v>0</v>
      </c>
      <c r="BL242" s="18" t="s">
        <v>183</v>
      </c>
      <c r="BM242" s="144" t="s">
        <v>1557</v>
      </c>
    </row>
    <row r="243" spans="2:65" s="1" customFormat="1" ht="16.5" customHeight="1">
      <c r="B243" s="33"/>
      <c r="C243" s="133" t="s">
        <v>74</v>
      </c>
      <c r="D243" s="133" t="s">
        <v>179</v>
      </c>
      <c r="E243" s="134" t="s">
        <v>1558</v>
      </c>
      <c r="F243" s="135" t="s">
        <v>1559</v>
      </c>
      <c r="G243" s="136" t="s">
        <v>383</v>
      </c>
      <c r="H243" s="137">
        <v>4</v>
      </c>
      <c r="I243" s="138"/>
      <c r="J243" s="139">
        <f t="shared" si="50"/>
        <v>0</v>
      </c>
      <c r="K243" s="135" t="s">
        <v>1307</v>
      </c>
      <c r="L243" s="33"/>
      <c r="M243" s="140" t="s">
        <v>19</v>
      </c>
      <c r="N243" s="141" t="s">
        <v>45</v>
      </c>
      <c r="P243" s="142">
        <f t="shared" si="51"/>
        <v>0</v>
      </c>
      <c r="Q243" s="142">
        <v>0</v>
      </c>
      <c r="R243" s="142">
        <f t="shared" si="52"/>
        <v>0</v>
      </c>
      <c r="S243" s="142">
        <v>0</v>
      </c>
      <c r="T243" s="143">
        <f t="shared" si="53"/>
        <v>0</v>
      </c>
      <c r="AR243" s="144" t="s">
        <v>183</v>
      </c>
      <c r="AT243" s="144" t="s">
        <v>179</v>
      </c>
      <c r="AU243" s="144" t="s">
        <v>81</v>
      </c>
      <c r="AY243" s="18" t="s">
        <v>177</v>
      </c>
      <c r="BE243" s="145">
        <f t="shared" si="54"/>
        <v>0</v>
      </c>
      <c r="BF243" s="145">
        <f t="shared" si="55"/>
        <v>0</v>
      </c>
      <c r="BG243" s="145">
        <f t="shared" si="56"/>
        <v>0</v>
      </c>
      <c r="BH243" s="145">
        <f t="shared" si="57"/>
        <v>0</v>
      </c>
      <c r="BI243" s="145">
        <f t="shared" si="58"/>
        <v>0</v>
      </c>
      <c r="BJ243" s="18" t="s">
        <v>81</v>
      </c>
      <c r="BK243" s="145">
        <f t="shared" si="59"/>
        <v>0</v>
      </c>
      <c r="BL243" s="18" t="s">
        <v>183</v>
      </c>
      <c r="BM243" s="144" t="s">
        <v>1560</v>
      </c>
    </row>
    <row r="244" spans="2:65" s="1" customFormat="1" ht="24.15" customHeight="1">
      <c r="B244" s="33"/>
      <c r="C244" s="133" t="s">
        <v>74</v>
      </c>
      <c r="D244" s="133" t="s">
        <v>179</v>
      </c>
      <c r="E244" s="134" t="s">
        <v>1561</v>
      </c>
      <c r="F244" s="135" t="s">
        <v>1562</v>
      </c>
      <c r="G244" s="136" t="s">
        <v>243</v>
      </c>
      <c r="H244" s="137">
        <v>8</v>
      </c>
      <c r="I244" s="138"/>
      <c r="J244" s="139">
        <f t="shared" si="50"/>
        <v>0</v>
      </c>
      <c r="K244" s="135" t="s">
        <v>19</v>
      </c>
      <c r="L244" s="33"/>
      <c r="M244" s="140" t="s">
        <v>19</v>
      </c>
      <c r="N244" s="141" t="s">
        <v>45</v>
      </c>
      <c r="P244" s="142">
        <f t="shared" si="51"/>
        <v>0</v>
      </c>
      <c r="Q244" s="142">
        <v>0</v>
      </c>
      <c r="R244" s="142">
        <f t="shared" si="52"/>
        <v>0</v>
      </c>
      <c r="S244" s="142">
        <v>0</v>
      </c>
      <c r="T244" s="143">
        <f t="shared" si="53"/>
        <v>0</v>
      </c>
      <c r="AR244" s="144" t="s">
        <v>183</v>
      </c>
      <c r="AT244" s="144" t="s">
        <v>179</v>
      </c>
      <c r="AU244" s="144" t="s">
        <v>81</v>
      </c>
      <c r="AY244" s="18" t="s">
        <v>177</v>
      </c>
      <c r="BE244" s="145">
        <f t="shared" si="54"/>
        <v>0</v>
      </c>
      <c r="BF244" s="145">
        <f t="shared" si="55"/>
        <v>0</v>
      </c>
      <c r="BG244" s="145">
        <f t="shared" si="56"/>
        <v>0</v>
      </c>
      <c r="BH244" s="145">
        <f t="shared" si="57"/>
        <v>0</v>
      </c>
      <c r="BI244" s="145">
        <f t="shared" si="58"/>
        <v>0</v>
      </c>
      <c r="BJ244" s="18" t="s">
        <v>81</v>
      </c>
      <c r="BK244" s="145">
        <f t="shared" si="59"/>
        <v>0</v>
      </c>
      <c r="BL244" s="18" t="s">
        <v>183</v>
      </c>
      <c r="BM244" s="144" t="s">
        <v>1563</v>
      </c>
    </row>
    <row r="245" spans="2:65" s="1" customFormat="1" ht="24.15" customHeight="1">
      <c r="B245" s="33"/>
      <c r="C245" s="133" t="s">
        <v>74</v>
      </c>
      <c r="D245" s="133" t="s">
        <v>179</v>
      </c>
      <c r="E245" s="134" t="s">
        <v>1564</v>
      </c>
      <c r="F245" s="135" t="s">
        <v>1565</v>
      </c>
      <c r="G245" s="136" t="s">
        <v>243</v>
      </c>
      <c r="H245" s="137">
        <v>96</v>
      </c>
      <c r="I245" s="138"/>
      <c r="J245" s="139">
        <f t="shared" si="50"/>
        <v>0</v>
      </c>
      <c r="K245" s="135" t="s">
        <v>19</v>
      </c>
      <c r="L245" s="33"/>
      <c r="M245" s="140" t="s">
        <v>19</v>
      </c>
      <c r="N245" s="141" t="s">
        <v>45</v>
      </c>
      <c r="P245" s="142">
        <f t="shared" si="51"/>
        <v>0</v>
      </c>
      <c r="Q245" s="142">
        <v>0</v>
      </c>
      <c r="R245" s="142">
        <f t="shared" si="52"/>
        <v>0</v>
      </c>
      <c r="S245" s="142">
        <v>0</v>
      </c>
      <c r="T245" s="143">
        <f t="shared" si="53"/>
        <v>0</v>
      </c>
      <c r="AR245" s="144" t="s">
        <v>183</v>
      </c>
      <c r="AT245" s="144" t="s">
        <v>179</v>
      </c>
      <c r="AU245" s="144" t="s">
        <v>81</v>
      </c>
      <c r="AY245" s="18" t="s">
        <v>177</v>
      </c>
      <c r="BE245" s="145">
        <f t="shared" si="54"/>
        <v>0</v>
      </c>
      <c r="BF245" s="145">
        <f t="shared" si="55"/>
        <v>0</v>
      </c>
      <c r="BG245" s="145">
        <f t="shared" si="56"/>
        <v>0</v>
      </c>
      <c r="BH245" s="145">
        <f t="shared" si="57"/>
        <v>0</v>
      </c>
      <c r="BI245" s="145">
        <f t="shared" si="58"/>
        <v>0</v>
      </c>
      <c r="BJ245" s="18" t="s">
        <v>81</v>
      </c>
      <c r="BK245" s="145">
        <f t="shared" si="59"/>
        <v>0</v>
      </c>
      <c r="BL245" s="18" t="s">
        <v>183</v>
      </c>
      <c r="BM245" s="144" t="s">
        <v>1566</v>
      </c>
    </row>
    <row r="246" spans="2:65" s="1" customFormat="1" ht="16.5" customHeight="1">
      <c r="B246" s="33"/>
      <c r="C246" s="133" t="s">
        <v>74</v>
      </c>
      <c r="D246" s="133" t="s">
        <v>179</v>
      </c>
      <c r="E246" s="134" t="s">
        <v>1567</v>
      </c>
      <c r="F246" s="135" t="s">
        <v>1568</v>
      </c>
      <c r="G246" s="136" t="s">
        <v>243</v>
      </c>
      <c r="H246" s="137">
        <v>96</v>
      </c>
      <c r="I246" s="138"/>
      <c r="J246" s="139">
        <f t="shared" si="50"/>
        <v>0</v>
      </c>
      <c r="K246" s="135" t="s">
        <v>19</v>
      </c>
      <c r="L246" s="33"/>
      <c r="M246" s="140" t="s">
        <v>19</v>
      </c>
      <c r="N246" s="141" t="s">
        <v>45</v>
      </c>
      <c r="P246" s="142">
        <f t="shared" si="51"/>
        <v>0</v>
      </c>
      <c r="Q246" s="142">
        <v>0</v>
      </c>
      <c r="R246" s="142">
        <f t="shared" si="52"/>
        <v>0</v>
      </c>
      <c r="S246" s="142">
        <v>0</v>
      </c>
      <c r="T246" s="143">
        <f t="shared" si="53"/>
        <v>0</v>
      </c>
      <c r="AR246" s="144" t="s">
        <v>183</v>
      </c>
      <c r="AT246" s="144" t="s">
        <v>179</v>
      </c>
      <c r="AU246" s="144" t="s">
        <v>81</v>
      </c>
      <c r="AY246" s="18" t="s">
        <v>177</v>
      </c>
      <c r="BE246" s="145">
        <f t="shared" si="54"/>
        <v>0</v>
      </c>
      <c r="BF246" s="145">
        <f t="shared" si="55"/>
        <v>0</v>
      </c>
      <c r="BG246" s="145">
        <f t="shared" si="56"/>
        <v>0</v>
      </c>
      <c r="BH246" s="145">
        <f t="shared" si="57"/>
        <v>0</v>
      </c>
      <c r="BI246" s="145">
        <f t="shared" si="58"/>
        <v>0</v>
      </c>
      <c r="BJ246" s="18" t="s">
        <v>81</v>
      </c>
      <c r="BK246" s="145">
        <f t="shared" si="59"/>
        <v>0</v>
      </c>
      <c r="BL246" s="18" t="s">
        <v>183</v>
      </c>
      <c r="BM246" s="144" t="s">
        <v>1569</v>
      </c>
    </row>
    <row r="247" spans="2:65" s="1" customFormat="1" ht="24.15" customHeight="1">
      <c r="B247" s="33"/>
      <c r="C247" s="133" t="s">
        <v>74</v>
      </c>
      <c r="D247" s="133" t="s">
        <v>179</v>
      </c>
      <c r="E247" s="134" t="s">
        <v>1570</v>
      </c>
      <c r="F247" s="135" t="s">
        <v>1571</v>
      </c>
      <c r="G247" s="136" t="s">
        <v>119</v>
      </c>
      <c r="H247" s="137">
        <v>174.7</v>
      </c>
      <c r="I247" s="138"/>
      <c r="J247" s="139">
        <f t="shared" si="50"/>
        <v>0</v>
      </c>
      <c r="K247" s="135" t="s">
        <v>19</v>
      </c>
      <c r="L247" s="33"/>
      <c r="M247" s="140" t="s">
        <v>19</v>
      </c>
      <c r="N247" s="141" t="s">
        <v>45</v>
      </c>
      <c r="P247" s="142">
        <f t="shared" si="51"/>
        <v>0</v>
      </c>
      <c r="Q247" s="142">
        <v>0</v>
      </c>
      <c r="R247" s="142">
        <f t="shared" si="52"/>
        <v>0</v>
      </c>
      <c r="S247" s="142">
        <v>0</v>
      </c>
      <c r="T247" s="143">
        <f t="shared" si="53"/>
        <v>0</v>
      </c>
      <c r="AR247" s="144" t="s">
        <v>183</v>
      </c>
      <c r="AT247" s="144" t="s">
        <v>179</v>
      </c>
      <c r="AU247" s="144" t="s">
        <v>81</v>
      </c>
      <c r="AY247" s="18" t="s">
        <v>177</v>
      </c>
      <c r="BE247" s="145">
        <f t="shared" si="54"/>
        <v>0</v>
      </c>
      <c r="BF247" s="145">
        <f t="shared" si="55"/>
        <v>0</v>
      </c>
      <c r="BG247" s="145">
        <f t="shared" si="56"/>
        <v>0</v>
      </c>
      <c r="BH247" s="145">
        <f t="shared" si="57"/>
        <v>0</v>
      </c>
      <c r="BI247" s="145">
        <f t="shared" si="58"/>
        <v>0</v>
      </c>
      <c r="BJ247" s="18" t="s">
        <v>81</v>
      </c>
      <c r="BK247" s="145">
        <f t="shared" si="59"/>
        <v>0</v>
      </c>
      <c r="BL247" s="18" t="s">
        <v>183</v>
      </c>
      <c r="BM247" s="144" t="s">
        <v>1572</v>
      </c>
    </row>
    <row r="248" spans="2:65" s="1" customFormat="1" ht="24.15" customHeight="1">
      <c r="B248" s="33"/>
      <c r="C248" s="133" t="s">
        <v>74</v>
      </c>
      <c r="D248" s="133" t="s">
        <v>179</v>
      </c>
      <c r="E248" s="134" t="s">
        <v>1573</v>
      </c>
      <c r="F248" s="135" t="s">
        <v>1574</v>
      </c>
      <c r="G248" s="136" t="s">
        <v>243</v>
      </c>
      <c r="H248" s="137">
        <v>1</v>
      </c>
      <c r="I248" s="138"/>
      <c r="J248" s="139">
        <f t="shared" si="50"/>
        <v>0</v>
      </c>
      <c r="K248" s="135" t="s">
        <v>19</v>
      </c>
      <c r="L248" s="33"/>
      <c r="M248" s="140" t="s">
        <v>19</v>
      </c>
      <c r="N248" s="141" t="s">
        <v>45</v>
      </c>
      <c r="P248" s="142">
        <f t="shared" si="51"/>
        <v>0</v>
      </c>
      <c r="Q248" s="142">
        <v>0</v>
      </c>
      <c r="R248" s="142">
        <f t="shared" si="52"/>
        <v>0</v>
      </c>
      <c r="S248" s="142">
        <v>0</v>
      </c>
      <c r="T248" s="143">
        <f t="shared" si="53"/>
        <v>0</v>
      </c>
      <c r="AR248" s="144" t="s">
        <v>183</v>
      </c>
      <c r="AT248" s="144" t="s">
        <v>179</v>
      </c>
      <c r="AU248" s="144" t="s">
        <v>81</v>
      </c>
      <c r="AY248" s="18" t="s">
        <v>177</v>
      </c>
      <c r="BE248" s="145">
        <f t="shared" si="54"/>
        <v>0</v>
      </c>
      <c r="BF248" s="145">
        <f t="shared" si="55"/>
        <v>0</v>
      </c>
      <c r="BG248" s="145">
        <f t="shared" si="56"/>
        <v>0</v>
      </c>
      <c r="BH248" s="145">
        <f t="shared" si="57"/>
        <v>0</v>
      </c>
      <c r="BI248" s="145">
        <f t="shared" si="58"/>
        <v>0</v>
      </c>
      <c r="BJ248" s="18" t="s">
        <v>81</v>
      </c>
      <c r="BK248" s="145">
        <f t="shared" si="59"/>
        <v>0</v>
      </c>
      <c r="BL248" s="18" t="s">
        <v>183</v>
      </c>
      <c r="BM248" s="144" t="s">
        <v>1575</v>
      </c>
    </row>
    <row r="249" spans="2:65" s="1" customFormat="1" ht="16.5" customHeight="1">
      <c r="B249" s="33"/>
      <c r="C249" s="133" t="s">
        <v>74</v>
      </c>
      <c r="D249" s="133" t="s">
        <v>179</v>
      </c>
      <c r="E249" s="134" t="s">
        <v>1576</v>
      </c>
      <c r="F249" s="135" t="s">
        <v>1577</v>
      </c>
      <c r="G249" s="136" t="s">
        <v>383</v>
      </c>
      <c r="H249" s="137">
        <v>10</v>
      </c>
      <c r="I249" s="138"/>
      <c r="J249" s="139">
        <f t="shared" si="50"/>
        <v>0</v>
      </c>
      <c r="K249" s="135" t="s">
        <v>1307</v>
      </c>
      <c r="L249" s="33"/>
      <c r="M249" s="140" t="s">
        <v>19</v>
      </c>
      <c r="N249" s="141" t="s">
        <v>45</v>
      </c>
      <c r="P249" s="142">
        <f t="shared" si="51"/>
        <v>0</v>
      </c>
      <c r="Q249" s="142">
        <v>0</v>
      </c>
      <c r="R249" s="142">
        <f t="shared" si="52"/>
        <v>0</v>
      </c>
      <c r="S249" s="142">
        <v>0</v>
      </c>
      <c r="T249" s="143">
        <f t="shared" si="53"/>
        <v>0</v>
      </c>
      <c r="AR249" s="144" t="s">
        <v>183</v>
      </c>
      <c r="AT249" s="144" t="s">
        <v>179</v>
      </c>
      <c r="AU249" s="144" t="s">
        <v>81</v>
      </c>
      <c r="AY249" s="18" t="s">
        <v>177</v>
      </c>
      <c r="BE249" s="145">
        <f t="shared" si="54"/>
        <v>0</v>
      </c>
      <c r="BF249" s="145">
        <f t="shared" si="55"/>
        <v>0</v>
      </c>
      <c r="BG249" s="145">
        <f t="shared" si="56"/>
        <v>0</v>
      </c>
      <c r="BH249" s="145">
        <f t="shared" si="57"/>
        <v>0</v>
      </c>
      <c r="BI249" s="145">
        <f t="shared" si="58"/>
        <v>0</v>
      </c>
      <c r="BJ249" s="18" t="s">
        <v>81</v>
      </c>
      <c r="BK249" s="145">
        <f t="shared" si="59"/>
        <v>0</v>
      </c>
      <c r="BL249" s="18" t="s">
        <v>183</v>
      </c>
      <c r="BM249" s="144" t="s">
        <v>1578</v>
      </c>
    </row>
    <row r="250" spans="2:65" s="1" customFormat="1" ht="16.5" customHeight="1">
      <c r="B250" s="33"/>
      <c r="C250" s="133" t="s">
        <v>74</v>
      </c>
      <c r="D250" s="133" t="s">
        <v>179</v>
      </c>
      <c r="E250" s="134" t="s">
        <v>1579</v>
      </c>
      <c r="F250" s="135" t="s">
        <v>1580</v>
      </c>
      <c r="G250" s="136" t="s">
        <v>383</v>
      </c>
      <c r="H250" s="137">
        <v>8</v>
      </c>
      <c r="I250" s="138"/>
      <c r="J250" s="139">
        <f t="shared" si="50"/>
        <v>0</v>
      </c>
      <c r="K250" s="135" t="s">
        <v>1307</v>
      </c>
      <c r="L250" s="33"/>
      <c r="M250" s="140" t="s">
        <v>19</v>
      </c>
      <c r="N250" s="141" t="s">
        <v>45</v>
      </c>
      <c r="P250" s="142">
        <f t="shared" si="51"/>
        <v>0</v>
      </c>
      <c r="Q250" s="142">
        <v>0</v>
      </c>
      <c r="R250" s="142">
        <f t="shared" si="52"/>
        <v>0</v>
      </c>
      <c r="S250" s="142">
        <v>0</v>
      </c>
      <c r="T250" s="143">
        <f t="shared" si="53"/>
        <v>0</v>
      </c>
      <c r="AR250" s="144" t="s">
        <v>183</v>
      </c>
      <c r="AT250" s="144" t="s">
        <v>179</v>
      </c>
      <c r="AU250" s="144" t="s">
        <v>81</v>
      </c>
      <c r="AY250" s="18" t="s">
        <v>177</v>
      </c>
      <c r="BE250" s="145">
        <f t="shared" si="54"/>
        <v>0</v>
      </c>
      <c r="BF250" s="145">
        <f t="shared" si="55"/>
        <v>0</v>
      </c>
      <c r="BG250" s="145">
        <f t="shared" si="56"/>
        <v>0</v>
      </c>
      <c r="BH250" s="145">
        <f t="shared" si="57"/>
        <v>0</v>
      </c>
      <c r="BI250" s="145">
        <f t="shared" si="58"/>
        <v>0</v>
      </c>
      <c r="BJ250" s="18" t="s">
        <v>81</v>
      </c>
      <c r="BK250" s="145">
        <f t="shared" si="59"/>
        <v>0</v>
      </c>
      <c r="BL250" s="18" t="s">
        <v>183</v>
      </c>
      <c r="BM250" s="144" t="s">
        <v>1581</v>
      </c>
    </row>
    <row r="251" spans="2:65" s="1" customFormat="1" ht="16.5" customHeight="1">
      <c r="B251" s="33"/>
      <c r="C251" s="133" t="s">
        <v>74</v>
      </c>
      <c r="D251" s="133" t="s">
        <v>179</v>
      </c>
      <c r="E251" s="134" t="s">
        <v>1582</v>
      </c>
      <c r="F251" s="135" t="s">
        <v>1583</v>
      </c>
      <c r="G251" s="136" t="s">
        <v>383</v>
      </c>
      <c r="H251" s="137">
        <v>5</v>
      </c>
      <c r="I251" s="138"/>
      <c r="J251" s="139">
        <f t="shared" si="50"/>
        <v>0</v>
      </c>
      <c r="K251" s="135" t="s">
        <v>1307</v>
      </c>
      <c r="L251" s="33"/>
      <c r="M251" s="140" t="s">
        <v>19</v>
      </c>
      <c r="N251" s="141" t="s">
        <v>45</v>
      </c>
      <c r="P251" s="142">
        <f t="shared" si="51"/>
        <v>0</v>
      </c>
      <c r="Q251" s="142">
        <v>0</v>
      </c>
      <c r="R251" s="142">
        <f t="shared" si="52"/>
        <v>0</v>
      </c>
      <c r="S251" s="142">
        <v>0</v>
      </c>
      <c r="T251" s="143">
        <f t="shared" si="53"/>
        <v>0</v>
      </c>
      <c r="AR251" s="144" t="s">
        <v>183</v>
      </c>
      <c r="AT251" s="144" t="s">
        <v>179</v>
      </c>
      <c r="AU251" s="144" t="s">
        <v>81</v>
      </c>
      <c r="AY251" s="18" t="s">
        <v>177</v>
      </c>
      <c r="BE251" s="145">
        <f t="shared" si="54"/>
        <v>0</v>
      </c>
      <c r="BF251" s="145">
        <f t="shared" si="55"/>
        <v>0</v>
      </c>
      <c r="BG251" s="145">
        <f t="shared" si="56"/>
        <v>0</v>
      </c>
      <c r="BH251" s="145">
        <f t="shared" si="57"/>
        <v>0</v>
      </c>
      <c r="BI251" s="145">
        <f t="shared" si="58"/>
        <v>0</v>
      </c>
      <c r="BJ251" s="18" t="s">
        <v>81</v>
      </c>
      <c r="BK251" s="145">
        <f t="shared" si="59"/>
        <v>0</v>
      </c>
      <c r="BL251" s="18" t="s">
        <v>183</v>
      </c>
      <c r="BM251" s="144" t="s">
        <v>1584</v>
      </c>
    </row>
    <row r="252" spans="2:65" s="1" customFormat="1" ht="16.5" customHeight="1">
      <c r="B252" s="33"/>
      <c r="C252" s="133" t="s">
        <v>74</v>
      </c>
      <c r="D252" s="133" t="s">
        <v>179</v>
      </c>
      <c r="E252" s="134" t="s">
        <v>1585</v>
      </c>
      <c r="F252" s="135" t="s">
        <v>1586</v>
      </c>
      <c r="G252" s="136" t="s">
        <v>383</v>
      </c>
      <c r="H252" s="137">
        <v>1</v>
      </c>
      <c r="I252" s="138"/>
      <c r="J252" s="139">
        <f t="shared" si="50"/>
        <v>0</v>
      </c>
      <c r="K252" s="135" t="s">
        <v>1307</v>
      </c>
      <c r="L252" s="33"/>
      <c r="M252" s="140" t="s">
        <v>19</v>
      </c>
      <c r="N252" s="141" t="s">
        <v>45</v>
      </c>
      <c r="P252" s="142">
        <f t="shared" si="51"/>
        <v>0</v>
      </c>
      <c r="Q252" s="142">
        <v>0</v>
      </c>
      <c r="R252" s="142">
        <f t="shared" si="52"/>
        <v>0</v>
      </c>
      <c r="S252" s="142">
        <v>0</v>
      </c>
      <c r="T252" s="143">
        <f t="shared" si="53"/>
        <v>0</v>
      </c>
      <c r="AR252" s="144" t="s">
        <v>183</v>
      </c>
      <c r="AT252" s="144" t="s">
        <v>179</v>
      </c>
      <c r="AU252" s="144" t="s">
        <v>81</v>
      </c>
      <c r="AY252" s="18" t="s">
        <v>177</v>
      </c>
      <c r="BE252" s="145">
        <f t="shared" si="54"/>
        <v>0</v>
      </c>
      <c r="BF252" s="145">
        <f t="shared" si="55"/>
        <v>0</v>
      </c>
      <c r="BG252" s="145">
        <f t="shared" si="56"/>
        <v>0</v>
      </c>
      <c r="BH252" s="145">
        <f t="shared" si="57"/>
        <v>0</v>
      </c>
      <c r="BI252" s="145">
        <f t="shared" si="58"/>
        <v>0</v>
      </c>
      <c r="BJ252" s="18" t="s">
        <v>81</v>
      </c>
      <c r="BK252" s="145">
        <f t="shared" si="59"/>
        <v>0</v>
      </c>
      <c r="BL252" s="18" t="s">
        <v>183</v>
      </c>
      <c r="BM252" s="144" t="s">
        <v>1587</v>
      </c>
    </row>
    <row r="253" spans="2:65" s="1" customFormat="1" ht="16.5" customHeight="1">
      <c r="B253" s="33"/>
      <c r="C253" s="133" t="s">
        <v>74</v>
      </c>
      <c r="D253" s="133" t="s">
        <v>179</v>
      </c>
      <c r="E253" s="134" t="s">
        <v>1588</v>
      </c>
      <c r="F253" s="135" t="s">
        <v>1589</v>
      </c>
      <c r="G253" s="136" t="s">
        <v>383</v>
      </c>
      <c r="H253" s="137">
        <v>1</v>
      </c>
      <c r="I253" s="138"/>
      <c r="J253" s="139">
        <f t="shared" si="50"/>
        <v>0</v>
      </c>
      <c r="K253" s="135" t="s">
        <v>1307</v>
      </c>
      <c r="L253" s="33"/>
      <c r="M253" s="140" t="s">
        <v>19</v>
      </c>
      <c r="N253" s="141" t="s">
        <v>45</v>
      </c>
      <c r="P253" s="142">
        <f t="shared" si="51"/>
        <v>0</v>
      </c>
      <c r="Q253" s="142">
        <v>0</v>
      </c>
      <c r="R253" s="142">
        <f t="shared" si="52"/>
        <v>0</v>
      </c>
      <c r="S253" s="142">
        <v>0</v>
      </c>
      <c r="T253" s="143">
        <f t="shared" si="53"/>
        <v>0</v>
      </c>
      <c r="AR253" s="144" t="s">
        <v>183</v>
      </c>
      <c r="AT253" s="144" t="s">
        <v>179</v>
      </c>
      <c r="AU253" s="144" t="s">
        <v>81</v>
      </c>
      <c r="AY253" s="18" t="s">
        <v>177</v>
      </c>
      <c r="BE253" s="145">
        <f t="shared" si="54"/>
        <v>0</v>
      </c>
      <c r="BF253" s="145">
        <f t="shared" si="55"/>
        <v>0</v>
      </c>
      <c r="BG253" s="145">
        <f t="shared" si="56"/>
        <v>0</v>
      </c>
      <c r="BH253" s="145">
        <f t="shared" si="57"/>
        <v>0</v>
      </c>
      <c r="BI253" s="145">
        <f t="shared" si="58"/>
        <v>0</v>
      </c>
      <c r="BJ253" s="18" t="s">
        <v>81</v>
      </c>
      <c r="BK253" s="145">
        <f t="shared" si="59"/>
        <v>0</v>
      </c>
      <c r="BL253" s="18" t="s">
        <v>183</v>
      </c>
      <c r="BM253" s="144" t="s">
        <v>1590</v>
      </c>
    </row>
    <row r="254" spans="2:65" s="1" customFormat="1" ht="16.5" customHeight="1">
      <c r="B254" s="33"/>
      <c r="C254" s="133" t="s">
        <v>74</v>
      </c>
      <c r="D254" s="133" t="s">
        <v>179</v>
      </c>
      <c r="E254" s="134" t="s">
        <v>1591</v>
      </c>
      <c r="F254" s="135" t="s">
        <v>1592</v>
      </c>
      <c r="G254" s="136" t="s">
        <v>383</v>
      </c>
      <c r="H254" s="137">
        <v>2</v>
      </c>
      <c r="I254" s="138"/>
      <c r="J254" s="139">
        <f t="shared" si="50"/>
        <v>0</v>
      </c>
      <c r="K254" s="135" t="s">
        <v>1307</v>
      </c>
      <c r="L254" s="33"/>
      <c r="M254" s="140" t="s">
        <v>19</v>
      </c>
      <c r="N254" s="141" t="s">
        <v>45</v>
      </c>
      <c r="P254" s="142">
        <f t="shared" si="51"/>
        <v>0</v>
      </c>
      <c r="Q254" s="142">
        <v>0</v>
      </c>
      <c r="R254" s="142">
        <f t="shared" si="52"/>
        <v>0</v>
      </c>
      <c r="S254" s="142">
        <v>0</v>
      </c>
      <c r="T254" s="143">
        <f t="shared" si="53"/>
        <v>0</v>
      </c>
      <c r="AR254" s="144" t="s">
        <v>183</v>
      </c>
      <c r="AT254" s="144" t="s">
        <v>179</v>
      </c>
      <c r="AU254" s="144" t="s">
        <v>81</v>
      </c>
      <c r="AY254" s="18" t="s">
        <v>177</v>
      </c>
      <c r="BE254" s="145">
        <f t="shared" si="54"/>
        <v>0</v>
      </c>
      <c r="BF254" s="145">
        <f t="shared" si="55"/>
        <v>0</v>
      </c>
      <c r="BG254" s="145">
        <f t="shared" si="56"/>
        <v>0</v>
      </c>
      <c r="BH254" s="145">
        <f t="shared" si="57"/>
        <v>0</v>
      </c>
      <c r="BI254" s="145">
        <f t="shared" si="58"/>
        <v>0</v>
      </c>
      <c r="BJ254" s="18" t="s">
        <v>81</v>
      </c>
      <c r="BK254" s="145">
        <f t="shared" si="59"/>
        <v>0</v>
      </c>
      <c r="BL254" s="18" t="s">
        <v>183</v>
      </c>
      <c r="BM254" s="144" t="s">
        <v>1593</v>
      </c>
    </row>
    <row r="255" spans="2:65" s="1" customFormat="1" ht="16.5" customHeight="1">
      <c r="B255" s="33"/>
      <c r="C255" s="133" t="s">
        <v>74</v>
      </c>
      <c r="D255" s="133" t="s">
        <v>179</v>
      </c>
      <c r="E255" s="134" t="s">
        <v>1594</v>
      </c>
      <c r="F255" s="135" t="s">
        <v>1595</v>
      </c>
      <c r="G255" s="136" t="s">
        <v>383</v>
      </c>
      <c r="H255" s="137">
        <v>8</v>
      </c>
      <c r="I255" s="138"/>
      <c r="J255" s="139">
        <f t="shared" si="50"/>
        <v>0</v>
      </c>
      <c r="K255" s="135" t="s">
        <v>1307</v>
      </c>
      <c r="L255" s="33"/>
      <c r="M255" s="140" t="s">
        <v>19</v>
      </c>
      <c r="N255" s="141" t="s">
        <v>45</v>
      </c>
      <c r="P255" s="142">
        <f t="shared" si="51"/>
        <v>0</v>
      </c>
      <c r="Q255" s="142">
        <v>0</v>
      </c>
      <c r="R255" s="142">
        <f t="shared" si="52"/>
        <v>0</v>
      </c>
      <c r="S255" s="142">
        <v>0</v>
      </c>
      <c r="T255" s="143">
        <f t="shared" si="53"/>
        <v>0</v>
      </c>
      <c r="AR255" s="144" t="s">
        <v>183</v>
      </c>
      <c r="AT255" s="144" t="s">
        <v>179</v>
      </c>
      <c r="AU255" s="144" t="s">
        <v>81</v>
      </c>
      <c r="AY255" s="18" t="s">
        <v>177</v>
      </c>
      <c r="BE255" s="145">
        <f t="shared" si="54"/>
        <v>0</v>
      </c>
      <c r="BF255" s="145">
        <f t="shared" si="55"/>
        <v>0</v>
      </c>
      <c r="BG255" s="145">
        <f t="shared" si="56"/>
        <v>0</v>
      </c>
      <c r="BH255" s="145">
        <f t="shared" si="57"/>
        <v>0</v>
      </c>
      <c r="BI255" s="145">
        <f t="shared" si="58"/>
        <v>0</v>
      </c>
      <c r="BJ255" s="18" t="s">
        <v>81</v>
      </c>
      <c r="BK255" s="145">
        <f t="shared" si="59"/>
        <v>0</v>
      </c>
      <c r="BL255" s="18" t="s">
        <v>183</v>
      </c>
      <c r="BM255" s="144" t="s">
        <v>1596</v>
      </c>
    </row>
    <row r="256" spans="2:65" s="1" customFormat="1" ht="16.5" customHeight="1">
      <c r="B256" s="33"/>
      <c r="C256" s="133" t="s">
        <v>74</v>
      </c>
      <c r="D256" s="133" t="s">
        <v>179</v>
      </c>
      <c r="E256" s="134" t="s">
        <v>1597</v>
      </c>
      <c r="F256" s="135" t="s">
        <v>1598</v>
      </c>
      <c r="G256" s="136" t="s">
        <v>383</v>
      </c>
      <c r="H256" s="137">
        <v>4</v>
      </c>
      <c r="I256" s="138"/>
      <c r="J256" s="139">
        <f t="shared" si="50"/>
        <v>0</v>
      </c>
      <c r="K256" s="135" t="s">
        <v>1307</v>
      </c>
      <c r="L256" s="33"/>
      <c r="M256" s="140" t="s">
        <v>19</v>
      </c>
      <c r="N256" s="141" t="s">
        <v>45</v>
      </c>
      <c r="P256" s="142">
        <f t="shared" si="51"/>
        <v>0</v>
      </c>
      <c r="Q256" s="142">
        <v>0</v>
      </c>
      <c r="R256" s="142">
        <f t="shared" si="52"/>
        <v>0</v>
      </c>
      <c r="S256" s="142">
        <v>0</v>
      </c>
      <c r="T256" s="143">
        <f t="shared" si="53"/>
        <v>0</v>
      </c>
      <c r="AR256" s="144" t="s">
        <v>183</v>
      </c>
      <c r="AT256" s="144" t="s">
        <v>179</v>
      </c>
      <c r="AU256" s="144" t="s">
        <v>81</v>
      </c>
      <c r="AY256" s="18" t="s">
        <v>177</v>
      </c>
      <c r="BE256" s="145">
        <f t="shared" si="54"/>
        <v>0</v>
      </c>
      <c r="BF256" s="145">
        <f t="shared" si="55"/>
        <v>0</v>
      </c>
      <c r="BG256" s="145">
        <f t="shared" si="56"/>
        <v>0</v>
      </c>
      <c r="BH256" s="145">
        <f t="shared" si="57"/>
        <v>0</v>
      </c>
      <c r="BI256" s="145">
        <f t="shared" si="58"/>
        <v>0</v>
      </c>
      <c r="BJ256" s="18" t="s">
        <v>81</v>
      </c>
      <c r="BK256" s="145">
        <f t="shared" si="59"/>
        <v>0</v>
      </c>
      <c r="BL256" s="18" t="s">
        <v>183</v>
      </c>
      <c r="BM256" s="144" t="s">
        <v>1599</v>
      </c>
    </row>
    <row r="257" spans="2:65" s="1" customFormat="1" ht="16.5" customHeight="1">
      <c r="B257" s="33"/>
      <c r="C257" s="133" t="s">
        <v>74</v>
      </c>
      <c r="D257" s="133" t="s">
        <v>179</v>
      </c>
      <c r="E257" s="134" t="s">
        <v>1600</v>
      </c>
      <c r="F257" s="135" t="s">
        <v>1601</v>
      </c>
      <c r="G257" s="136" t="s">
        <v>383</v>
      </c>
      <c r="H257" s="137">
        <v>7</v>
      </c>
      <c r="I257" s="138"/>
      <c r="J257" s="139">
        <f t="shared" si="50"/>
        <v>0</v>
      </c>
      <c r="K257" s="135" t="s">
        <v>1307</v>
      </c>
      <c r="L257" s="33"/>
      <c r="M257" s="140" t="s">
        <v>19</v>
      </c>
      <c r="N257" s="141" t="s">
        <v>45</v>
      </c>
      <c r="P257" s="142">
        <f t="shared" si="51"/>
        <v>0</v>
      </c>
      <c r="Q257" s="142">
        <v>0</v>
      </c>
      <c r="R257" s="142">
        <f t="shared" si="52"/>
        <v>0</v>
      </c>
      <c r="S257" s="142">
        <v>0</v>
      </c>
      <c r="T257" s="143">
        <f t="shared" si="53"/>
        <v>0</v>
      </c>
      <c r="AR257" s="144" t="s">
        <v>183</v>
      </c>
      <c r="AT257" s="144" t="s">
        <v>179</v>
      </c>
      <c r="AU257" s="144" t="s">
        <v>81</v>
      </c>
      <c r="AY257" s="18" t="s">
        <v>177</v>
      </c>
      <c r="BE257" s="145">
        <f t="shared" si="54"/>
        <v>0</v>
      </c>
      <c r="BF257" s="145">
        <f t="shared" si="55"/>
        <v>0</v>
      </c>
      <c r="BG257" s="145">
        <f t="shared" si="56"/>
        <v>0</v>
      </c>
      <c r="BH257" s="145">
        <f t="shared" si="57"/>
        <v>0</v>
      </c>
      <c r="BI257" s="145">
        <f t="shared" si="58"/>
        <v>0</v>
      </c>
      <c r="BJ257" s="18" t="s">
        <v>81</v>
      </c>
      <c r="BK257" s="145">
        <f t="shared" si="59"/>
        <v>0</v>
      </c>
      <c r="BL257" s="18" t="s">
        <v>183</v>
      </c>
      <c r="BM257" s="144" t="s">
        <v>1602</v>
      </c>
    </row>
    <row r="258" spans="2:65" s="1" customFormat="1" ht="16.5" customHeight="1">
      <c r="B258" s="33"/>
      <c r="C258" s="133" t="s">
        <v>74</v>
      </c>
      <c r="D258" s="133" t="s">
        <v>179</v>
      </c>
      <c r="E258" s="134" t="s">
        <v>1603</v>
      </c>
      <c r="F258" s="135" t="s">
        <v>1604</v>
      </c>
      <c r="G258" s="136" t="s">
        <v>383</v>
      </c>
      <c r="H258" s="137">
        <v>3</v>
      </c>
      <c r="I258" s="138"/>
      <c r="J258" s="139">
        <f t="shared" si="50"/>
        <v>0</v>
      </c>
      <c r="K258" s="135" t="s">
        <v>1307</v>
      </c>
      <c r="L258" s="33"/>
      <c r="M258" s="140" t="s">
        <v>19</v>
      </c>
      <c r="N258" s="141" t="s">
        <v>45</v>
      </c>
      <c r="P258" s="142">
        <f t="shared" si="51"/>
        <v>0</v>
      </c>
      <c r="Q258" s="142">
        <v>0</v>
      </c>
      <c r="R258" s="142">
        <f t="shared" si="52"/>
        <v>0</v>
      </c>
      <c r="S258" s="142">
        <v>0</v>
      </c>
      <c r="T258" s="143">
        <f t="shared" si="53"/>
        <v>0</v>
      </c>
      <c r="AR258" s="144" t="s">
        <v>183</v>
      </c>
      <c r="AT258" s="144" t="s">
        <v>179</v>
      </c>
      <c r="AU258" s="144" t="s">
        <v>81</v>
      </c>
      <c r="AY258" s="18" t="s">
        <v>177</v>
      </c>
      <c r="BE258" s="145">
        <f t="shared" si="54"/>
        <v>0</v>
      </c>
      <c r="BF258" s="145">
        <f t="shared" si="55"/>
        <v>0</v>
      </c>
      <c r="BG258" s="145">
        <f t="shared" si="56"/>
        <v>0</v>
      </c>
      <c r="BH258" s="145">
        <f t="shared" si="57"/>
        <v>0</v>
      </c>
      <c r="BI258" s="145">
        <f t="shared" si="58"/>
        <v>0</v>
      </c>
      <c r="BJ258" s="18" t="s">
        <v>81</v>
      </c>
      <c r="BK258" s="145">
        <f t="shared" si="59"/>
        <v>0</v>
      </c>
      <c r="BL258" s="18" t="s">
        <v>183</v>
      </c>
      <c r="BM258" s="144" t="s">
        <v>1605</v>
      </c>
    </row>
    <row r="259" spans="2:65" s="1" customFormat="1" ht="16.5" customHeight="1">
      <c r="B259" s="33"/>
      <c r="C259" s="133" t="s">
        <v>74</v>
      </c>
      <c r="D259" s="133" t="s">
        <v>179</v>
      </c>
      <c r="E259" s="134" t="s">
        <v>1606</v>
      </c>
      <c r="F259" s="135" t="s">
        <v>1607</v>
      </c>
      <c r="G259" s="136" t="s">
        <v>383</v>
      </c>
      <c r="H259" s="137">
        <v>4</v>
      </c>
      <c r="I259" s="138"/>
      <c r="J259" s="139">
        <f t="shared" si="50"/>
        <v>0</v>
      </c>
      <c r="K259" s="135" t="s">
        <v>1307</v>
      </c>
      <c r="L259" s="33"/>
      <c r="M259" s="140" t="s">
        <v>19</v>
      </c>
      <c r="N259" s="141" t="s">
        <v>45</v>
      </c>
      <c r="P259" s="142">
        <f t="shared" si="51"/>
        <v>0</v>
      </c>
      <c r="Q259" s="142">
        <v>0</v>
      </c>
      <c r="R259" s="142">
        <f t="shared" si="52"/>
        <v>0</v>
      </c>
      <c r="S259" s="142">
        <v>0</v>
      </c>
      <c r="T259" s="143">
        <f t="shared" si="53"/>
        <v>0</v>
      </c>
      <c r="AR259" s="144" t="s">
        <v>183</v>
      </c>
      <c r="AT259" s="144" t="s">
        <v>179</v>
      </c>
      <c r="AU259" s="144" t="s">
        <v>81</v>
      </c>
      <c r="AY259" s="18" t="s">
        <v>177</v>
      </c>
      <c r="BE259" s="145">
        <f t="shared" si="54"/>
        <v>0</v>
      </c>
      <c r="BF259" s="145">
        <f t="shared" si="55"/>
        <v>0</v>
      </c>
      <c r="BG259" s="145">
        <f t="shared" si="56"/>
        <v>0</v>
      </c>
      <c r="BH259" s="145">
        <f t="shared" si="57"/>
        <v>0</v>
      </c>
      <c r="BI259" s="145">
        <f t="shared" si="58"/>
        <v>0</v>
      </c>
      <c r="BJ259" s="18" t="s">
        <v>81</v>
      </c>
      <c r="BK259" s="145">
        <f t="shared" si="59"/>
        <v>0</v>
      </c>
      <c r="BL259" s="18" t="s">
        <v>183</v>
      </c>
      <c r="BM259" s="144" t="s">
        <v>1608</v>
      </c>
    </row>
    <row r="260" spans="2:65" s="1" customFormat="1" ht="16.5" customHeight="1">
      <c r="B260" s="33"/>
      <c r="C260" s="133" t="s">
        <v>74</v>
      </c>
      <c r="D260" s="133" t="s">
        <v>179</v>
      </c>
      <c r="E260" s="134" t="s">
        <v>1609</v>
      </c>
      <c r="F260" s="135" t="s">
        <v>1610</v>
      </c>
      <c r="G260" s="136" t="s">
        <v>383</v>
      </c>
      <c r="H260" s="137">
        <v>2</v>
      </c>
      <c r="I260" s="138"/>
      <c r="J260" s="139">
        <f t="shared" si="50"/>
        <v>0</v>
      </c>
      <c r="K260" s="135" t="s">
        <v>1307</v>
      </c>
      <c r="L260" s="33"/>
      <c r="M260" s="140" t="s">
        <v>19</v>
      </c>
      <c r="N260" s="141" t="s">
        <v>45</v>
      </c>
      <c r="P260" s="142">
        <f t="shared" si="51"/>
        <v>0</v>
      </c>
      <c r="Q260" s="142">
        <v>0</v>
      </c>
      <c r="R260" s="142">
        <f t="shared" si="52"/>
        <v>0</v>
      </c>
      <c r="S260" s="142">
        <v>0</v>
      </c>
      <c r="T260" s="143">
        <f t="shared" si="53"/>
        <v>0</v>
      </c>
      <c r="AR260" s="144" t="s">
        <v>183</v>
      </c>
      <c r="AT260" s="144" t="s">
        <v>179</v>
      </c>
      <c r="AU260" s="144" t="s">
        <v>81</v>
      </c>
      <c r="AY260" s="18" t="s">
        <v>177</v>
      </c>
      <c r="BE260" s="145">
        <f t="shared" si="54"/>
        <v>0</v>
      </c>
      <c r="BF260" s="145">
        <f t="shared" si="55"/>
        <v>0</v>
      </c>
      <c r="BG260" s="145">
        <f t="shared" si="56"/>
        <v>0</v>
      </c>
      <c r="BH260" s="145">
        <f t="shared" si="57"/>
        <v>0</v>
      </c>
      <c r="BI260" s="145">
        <f t="shared" si="58"/>
        <v>0</v>
      </c>
      <c r="BJ260" s="18" t="s">
        <v>81</v>
      </c>
      <c r="BK260" s="145">
        <f t="shared" si="59"/>
        <v>0</v>
      </c>
      <c r="BL260" s="18" t="s">
        <v>183</v>
      </c>
      <c r="BM260" s="144" t="s">
        <v>1611</v>
      </c>
    </row>
    <row r="261" spans="2:65" s="1" customFormat="1" ht="16.5" customHeight="1">
      <c r="B261" s="33"/>
      <c r="C261" s="133" t="s">
        <v>74</v>
      </c>
      <c r="D261" s="133" t="s">
        <v>179</v>
      </c>
      <c r="E261" s="134" t="s">
        <v>1612</v>
      </c>
      <c r="F261" s="135" t="s">
        <v>1613</v>
      </c>
      <c r="G261" s="136" t="s">
        <v>383</v>
      </c>
      <c r="H261" s="137">
        <v>3</v>
      </c>
      <c r="I261" s="138"/>
      <c r="J261" s="139">
        <f t="shared" si="50"/>
        <v>0</v>
      </c>
      <c r="K261" s="135" t="s">
        <v>1307</v>
      </c>
      <c r="L261" s="33"/>
      <c r="M261" s="140" t="s">
        <v>19</v>
      </c>
      <c r="N261" s="141" t="s">
        <v>45</v>
      </c>
      <c r="P261" s="142">
        <f t="shared" si="51"/>
        <v>0</v>
      </c>
      <c r="Q261" s="142">
        <v>0</v>
      </c>
      <c r="R261" s="142">
        <f t="shared" si="52"/>
        <v>0</v>
      </c>
      <c r="S261" s="142">
        <v>0</v>
      </c>
      <c r="T261" s="143">
        <f t="shared" si="53"/>
        <v>0</v>
      </c>
      <c r="AR261" s="144" t="s">
        <v>183</v>
      </c>
      <c r="AT261" s="144" t="s">
        <v>179</v>
      </c>
      <c r="AU261" s="144" t="s">
        <v>81</v>
      </c>
      <c r="AY261" s="18" t="s">
        <v>177</v>
      </c>
      <c r="BE261" s="145">
        <f t="shared" si="54"/>
        <v>0</v>
      </c>
      <c r="BF261" s="145">
        <f t="shared" si="55"/>
        <v>0</v>
      </c>
      <c r="BG261" s="145">
        <f t="shared" si="56"/>
        <v>0</v>
      </c>
      <c r="BH261" s="145">
        <f t="shared" si="57"/>
        <v>0</v>
      </c>
      <c r="BI261" s="145">
        <f t="shared" si="58"/>
        <v>0</v>
      </c>
      <c r="BJ261" s="18" t="s">
        <v>81</v>
      </c>
      <c r="BK261" s="145">
        <f t="shared" si="59"/>
        <v>0</v>
      </c>
      <c r="BL261" s="18" t="s">
        <v>183</v>
      </c>
      <c r="BM261" s="144" t="s">
        <v>1614</v>
      </c>
    </row>
    <row r="262" spans="2:65" s="1" customFormat="1" ht="16.5" customHeight="1">
      <c r="B262" s="33"/>
      <c r="C262" s="133" t="s">
        <v>74</v>
      </c>
      <c r="D262" s="133" t="s">
        <v>179</v>
      </c>
      <c r="E262" s="134" t="s">
        <v>1615</v>
      </c>
      <c r="F262" s="135" t="s">
        <v>1616</v>
      </c>
      <c r="G262" s="136" t="s">
        <v>1617</v>
      </c>
      <c r="H262" s="137">
        <v>21.4</v>
      </c>
      <c r="I262" s="138"/>
      <c r="J262" s="139">
        <f t="shared" si="50"/>
        <v>0</v>
      </c>
      <c r="K262" s="135" t="s">
        <v>1307</v>
      </c>
      <c r="L262" s="33"/>
      <c r="M262" s="140" t="s">
        <v>19</v>
      </c>
      <c r="N262" s="141" t="s">
        <v>45</v>
      </c>
      <c r="P262" s="142">
        <f t="shared" si="51"/>
        <v>0</v>
      </c>
      <c r="Q262" s="142">
        <v>0</v>
      </c>
      <c r="R262" s="142">
        <f t="shared" si="52"/>
        <v>0</v>
      </c>
      <c r="S262" s="142">
        <v>0</v>
      </c>
      <c r="T262" s="143">
        <f t="shared" si="53"/>
        <v>0</v>
      </c>
      <c r="AR262" s="144" t="s">
        <v>183</v>
      </c>
      <c r="AT262" s="144" t="s">
        <v>179</v>
      </c>
      <c r="AU262" s="144" t="s">
        <v>81</v>
      </c>
      <c r="AY262" s="18" t="s">
        <v>177</v>
      </c>
      <c r="BE262" s="145">
        <f t="shared" si="54"/>
        <v>0</v>
      </c>
      <c r="BF262" s="145">
        <f t="shared" si="55"/>
        <v>0</v>
      </c>
      <c r="BG262" s="145">
        <f t="shared" si="56"/>
        <v>0</v>
      </c>
      <c r="BH262" s="145">
        <f t="shared" si="57"/>
        <v>0</v>
      </c>
      <c r="BI262" s="145">
        <f t="shared" si="58"/>
        <v>0</v>
      </c>
      <c r="BJ262" s="18" t="s">
        <v>81</v>
      </c>
      <c r="BK262" s="145">
        <f t="shared" si="59"/>
        <v>0</v>
      </c>
      <c r="BL262" s="18" t="s">
        <v>183</v>
      </c>
      <c r="BM262" s="144" t="s">
        <v>1618</v>
      </c>
    </row>
    <row r="263" spans="2:65" s="1" customFormat="1" ht="16.5" customHeight="1">
      <c r="B263" s="33"/>
      <c r="C263" s="133" t="s">
        <v>74</v>
      </c>
      <c r="D263" s="133" t="s">
        <v>179</v>
      </c>
      <c r="E263" s="134" t="s">
        <v>1619</v>
      </c>
      <c r="F263" s="135" t="s">
        <v>1620</v>
      </c>
      <c r="G263" s="136" t="s">
        <v>383</v>
      </c>
      <c r="H263" s="137">
        <v>1</v>
      </c>
      <c r="I263" s="138"/>
      <c r="J263" s="139">
        <f t="shared" si="50"/>
        <v>0</v>
      </c>
      <c r="K263" s="135" t="s">
        <v>1307</v>
      </c>
      <c r="L263" s="33"/>
      <c r="M263" s="140" t="s">
        <v>19</v>
      </c>
      <c r="N263" s="141" t="s">
        <v>45</v>
      </c>
      <c r="P263" s="142">
        <f t="shared" si="51"/>
        <v>0</v>
      </c>
      <c r="Q263" s="142">
        <v>0</v>
      </c>
      <c r="R263" s="142">
        <f t="shared" si="52"/>
        <v>0</v>
      </c>
      <c r="S263" s="142">
        <v>0</v>
      </c>
      <c r="T263" s="143">
        <f t="shared" si="53"/>
        <v>0</v>
      </c>
      <c r="AR263" s="144" t="s">
        <v>183</v>
      </c>
      <c r="AT263" s="144" t="s">
        <v>179</v>
      </c>
      <c r="AU263" s="144" t="s">
        <v>81</v>
      </c>
      <c r="AY263" s="18" t="s">
        <v>177</v>
      </c>
      <c r="BE263" s="145">
        <f t="shared" si="54"/>
        <v>0</v>
      </c>
      <c r="BF263" s="145">
        <f t="shared" si="55"/>
        <v>0</v>
      </c>
      <c r="BG263" s="145">
        <f t="shared" si="56"/>
        <v>0</v>
      </c>
      <c r="BH263" s="145">
        <f t="shared" si="57"/>
        <v>0</v>
      </c>
      <c r="BI263" s="145">
        <f t="shared" si="58"/>
        <v>0</v>
      </c>
      <c r="BJ263" s="18" t="s">
        <v>81</v>
      </c>
      <c r="BK263" s="145">
        <f t="shared" si="59"/>
        <v>0</v>
      </c>
      <c r="BL263" s="18" t="s">
        <v>183</v>
      </c>
      <c r="BM263" s="144" t="s">
        <v>1621</v>
      </c>
    </row>
    <row r="264" spans="2:65" s="1" customFormat="1" ht="16.5" customHeight="1">
      <c r="B264" s="33"/>
      <c r="C264" s="133" t="s">
        <v>74</v>
      </c>
      <c r="D264" s="133" t="s">
        <v>179</v>
      </c>
      <c r="E264" s="134" t="s">
        <v>1622</v>
      </c>
      <c r="F264" s="135" t="s">
        <v>1623</v>
      </c>
      <c r="G264" s="136" t="s">
        <v>383</v>
      </c>
      <c r="H264" s="137">
        <v>1</v>
      </c>
      <c r="I264" s="138"/>
      <c r="J264" s="139">
        <f t="shared" si="50"/>
        <v>0</v>
      </c>
      <c r="K264" s="135" t="s">
        <v>1307</v>
      </c>
      <c r="L264" s="33"/>
      <c r="M264" s="193" t="s">
        <v>19</v>
      </c>
      <c r="N264" s="194" t="s">
        <v>45</v>
      </c>
      <c r="O264" s="191"/>
      <c r="P264" s="195">
        <f t="shared" si="51"/>
        <v>0</v>
      </c>
      <c r="Q264" s="195">
        <v>0</v>
      </c>
      <c r="R264" s="195">
        <f t="shared" si="52"/>
        <v>0</v>
      </c>
      <c r="S264" s="195">
        <v>0</v>
      </c>
      <c r="T264" s="196">
        <f t="shared" si="53"/>
        <v>0</v>
      </c>
      <c r="AR264" s="144" t="s">
        <v>183</v>
      </c>
      <c r="AT264" s="144" t="s">
        <v>179</v>
      </c>
      <c r="AU264" s="144" t="s">
        <v>81</v>
      </c>
      <c r="AY264" s="18" t="s">
        <v>177</v>
      </c>
      <c r="BE264" s="145">
        <f t="shared" si="54"/>
        <v>0</v>
      </c>
      <c r="BF264" s="145">
        <f t="shared" si="55"/>
        <v>0</v>
      </c>
      <c r="BG264" s="145">
        <f t="shared" si="56"/>
        <v>0</v>
      </c>
      <c r="BH264" s="145">
        <f t="shared" si="57"/>
        <v>0</v>
      </c>
      <c r="BI264" s="145">
        <f t="shared" si="58"/>
        <v>0</v>
      </c>
      <c r="BJ264" s="18" t="s">
        <v>81</v>
      </c>
      <c r="BK264" s="145">
        <f t="shared" si="59"/>
        <v>0</v>
      </c>
      <c r="BL264" s="18" t="s">
        <v>183</v>
      </c>
      <c r="BM264" s="144" t="s">
        <v>1624</v>
      </c>
    </row>
    <row r="265" spans="2:65" s="1" customFormat="1" ht="6.9" customHeight="1">
      <c r="B265" s="42"/>
      <c r="C265" s="43"/>
      <c r="D265" s="43"/>
      <c r="E265" s="43"/>
      <c r="F265" s="43"/>
      <c r="G265" s="43"/>
      <c r="H265" s="43"/>
      <c r="I265" s="43"/>
      <c r="J265" s="43"/>
      <c r="K265" s="43"/>
      <c r="L265" s="33"/>
    </row>
  </sheetData>
  <sheetProtection algorithmName="SHA-512" hashValue="2wizeHzIwD/gG5+jftwKTSrbS72D82JJhbXbSyyEjr7Zm3EjIZnxzHCf5Z6dAS7TLZJ58Pza+ZuLx48OEwEpyA==" saltValue="HYrpQ5vqs03iqqYQbzXZZ9nLxd9kH6TyUQnwgX6KFWypAgJ/3D8jKbX3UWVI3EAtBPlSnGEft42BDGI0+RU4uA==" spinCount="100000" sheet="1" objects="1" scenarios="1" formatColumns="0" formatRows="0" autoFilter="0"/>
  <autoFilter ref="C109:K264" xr:uid="{00000000-0009-0000-0000-000002000000}"/>
  <mergeCells count="12">
    <mergeCell ref="E102:H102"/>
    <mergeCell ref="L2:V2"/>
    <mergeCell ref="E50:H50"/>
    <mergeCell ref="E52:H52"/>
    <mergeCell ref="E54:H54"/>
    <mergeCell ref="E98:H98"/>
    <mergeCell ref="E100:H100"/>
    <mergeCell ref="E7:H7"/>
    <mergeCell ref="E9:H9"/>
    <mergeCell ref="E11:H11"/>
    <mergeCell ref="E20:H20"/>
    <mergeCell ref="E29:H29"/>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BM165"/>
  <sheetViews>
    <sheetView showGridLines="0" workbookViewId="0"/>
  </sheetViews>
  <sheetFormatPr defaultRowHeight="14.4"/>
  <cols>
    <col min="1" max="1" width="8.28515625" customWidth="1"/>
    <col min="2" max="2" width="1.140625" customWidth="1"/>
    <col min="3" max="3" width="4.140625" customWidth="1"/>
    <col min="4" max="4" width="4.28515625" customWidth="1"/>
    <col min="5" max="5" width="17.140625" customWidth="1"/>
    <col min="6" max="6" width="100.85546875" customWidth="1"/>
    <col min="7" max="7" width="7.42578125" customWidth="1"/>
    <col min="8" max="8" width="14" customWidth="1"/>
    <col min="9" max="9" width="15.85546875" customWidth="1"/>
    <col min="10" max="11" width="22.28515625"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46" ht="36.9" customHeight="1">
      <c r="L2" s="310"/>
      <c r="M2" s="310"/>
      <c r="N2" s="310"/>
      <c r="O2" s="310"/>
      <c r="P2" s="310"/>
      <c r="Q2" s="310"/>
      <c r="R2" s="310"/>
      <c r="S2" s="310"/>
      <c r="T2" s="310"/>
      <c r="U2" s="310"/>
      <c r="V2" s="310"/>
      <c r="AT2" s="18" t="s">
        <v>94</v>
      </c>
    </row>
    <row r="3" spans="2:46" ht="6.9" customHeight="1">
      <c r="B3" s="19"/>
      <c r="C3" s="20"/>
      <c r="D3" s="20"/>
      <c r="E3" s="20"/>
      <c r="F3" s="20"/>
      <c r="G3" s="20"/>
      <c r="H3" s="20"/>
      <c r="I3" s="20"/>
      <c r="J3" s="20"/>
      <c r="K3" s="20"/>
      <c r="L3" s="21"/>
      <c r="AT3" s="18" t="s">
        <v>83</v>
      </c>
    </row>
    <row r="4" spans="2:46" ht="24.9" customHeight="1">
      <c r="B4" s="21"/>
      <c r="D4" s="22" t="s">
        <v>125</v>
      </c>
      <c r="L4" s="21"/>
      <c r="M4" s="92" t="s">
        <v>10</v>
      </c>
      <c r="AT4" s="18" t="s">
        <v>4</v>
      </c>
    </row>
    <row r="5" spans="2:46" ht="6.9" customHeight="1">
      <c r="B5" s="21"/>
      <c r="L5" s="21"/>
    </row>
    <row r="6" spans="2:46" ht="12" customHeight="1">
      <c r="B6" s="21"/>
      <c r="D6" s="28" t="s">
        <v>16</v>
      </c>
      <c r="L6" s="21"/>
    </row>
    <row r="7" spans="2:46" ht="16.5" customHeight="1">
      <c r="B7" s="21"/>
      <c r="E7" s="339" t="str">
        <f>'Rekapitulace stavby'!K6</f>
        <v>MŠ Záchlumí - přístavba pavilonu</v>
      </c>
      <c r="F7" s="340"/>
      <c r="G7" s="340"/>
      <c r="H7" s="340"/>
      <c r="L7" s="21"/>
    </row>
    <row r="8" spans="2:46" ht="12" customHeight="1">
      <c r="B8" s="21"/>
      <c r="D8" s="28" t="s">
        <v>129</v>
      </c>
      <c r="L8" s="21"/>
    </row>
    <row r="9" spans="2:46" s="1" customFormat="1" ht="16.5" customHeight="1">
      <c r="B9" s="33"/>
      <c r="E9" s="339" t="s">
        <v>130</v>
      </c>
      <c r="F9" s="341"/>
      <c r="G9" s="341"/>
      <c r="H9" s="341"/>
      <c r="L9" s="33"/>
    </row>
    <row r="10" spans="2:46" s="1" customFormat="1" ht="12" customHeight="1">
      <c r="B10" s="33"/>
      <c r="D10" s="28" t="s">
        <v>131</v>
      </c>
      <c r="L10" s="33"/>
    </row>
    <row r="11" spans="2:46" s="1" customFormat="1" ht="16.5" customHeight="1">
      <c r="B11" s="33"/>
      <c r="E11" s="303" t="s">
        <v>1625</v>
      </c>
      <c r="F11" s="341"/>
      <c r="G11" s="341"/>
      <c r="H11" s="341"/>
      <c r="L11" s="33"/>
    </row>
    <row r="12" spans="2:46" s="1" customFormat="1" ht="10.199999999999999">
      <c r="B12" s="33"/>
      <c r="L12" s="33"/>
    </row>
    <row r="13" spans="2:46" s="1" customFormat="1" ht="12" customHeight="1">
      <c r="B13" s="33"/>
      <c r="D13" s="28" t="s">
        <v>18</v>
      </c>
      <c r="F13" s="26" t="s">
        <v>19</v>
      </c>
      <c r="I13" s="28" t="s">
        <v>20</v>
      </c>
      <c r="J13" s="26" t="s">
        <v>19</v>
      </c>
      <c r="L13" s="33"/>
    </row>
    <row r="14" spans="2:46" s="1" customFormat="1" ht="12" customHeight="1">
      <c r="B14" s="33"/>
      <c r="D14" s="28" t="s">
        <v>21</v>
      </c>
      <c r="F14" s="26" t="s">
        <v>22</v>
      </c>
      <c r="I14" s="28" t="s">
        <v>23</v>
      </c>
      <c r="J14" s="50" t="str">
        <f>'Rekapitulace stavby'!AN8</f>
        <v>23. 4. 2024</v>
      </c>
      <c r="L14" s="33"/>
    </row>
    <row r="15" spans="2:46" s="1" customFormat="1" ht="10.8" customHeight="1">
      <c r="B15" s="33"/>
      <c r="L15" s="33"/>
    </row>
    <row r="16" spans="2:46" s="1" customFormat="1" ht="12" customHeight="1">
      <c r="B16" s="33"/>
      <c r="D16" s="28" t="s">
        <v>25</v>
      </c>
      <c r="I16" s="28" t="s">
        <v>26</v>
      </c>
      <c r="J16" s="26" t="s">
        <v>19</v>
      </c>
      <c r="L16" s="33"/>
    </row>
    <row r="17" spans="2:12" s="1" customFormat="1" ht="18" customHeight="1">
      <c r="B17" s="33"/>
      <c r="E17" s="26" t="s">
        <v>27</v>
      </c>
      <c r="I17" s="28" t="s">
        <v>28</v>
      </c>
      <c r="J17" s="26" t="s">
        <v>19</v>
      </c>
      <c r="L17" s="33"/>
    </row>
    <row r="18" spans="2:12" s="1" customFormat="1" ht="6.9" customHeight="1">
      <c r="B18" s="33"/>
      <c r="L18" s="33"/>
    </row>
    <row r="19" spans="2:12" s="1" customFormat="1" ht="12" customHeight="1">
      <c r="B19" s="33"/>
      <c r="D19" s="28" t="s">
        <v>29</v>
      </c>
      <c r="I19" s="28" t="s">
        <v>26</v>
      </c>
      <c r="J19" s="29" t="str">
        <f>'Rekapitulace stavby'!AN13</f>
        <v>Vyplň údaj</v>
      </c>
      <c r="L19" s="33"/>
    </row>
    <row r="20" spans="2:12" s="1" customFormat="1" ht="18" customHeight="1">
      <c r="B20" s="33"/>
      <c r="E20" s="342" t="str">
        <f>'Rekapitulace stavby'!E14</f>
        <v>Vyplň údaj</v>
      </c>
      <c r="F20" s="309"/>
      <c r="G20" s="309"/>
      <c r="H20" s="309"/>
      <c r="I20" s="28" t="s">
        <v>28</v>
      </c>
      <c r="J20" s="29" t="str">
        <f>'Rekapitulace stavby'!AN14</f>
        <v>Vyplň údaj</v>
      </c>
      <c r="L20" s="33"/>
    </row>
    <row r="21" spans="2:12" s="1" customFormat="1" ht="6.9" customHeight="1">
      <c r="B21" s="33"/>
      <c r="L21" s="33"/>
    </row>
    <row r="22" spans="2:12" s="1" customFormat="1" ht="12" customHeight="1">
      <c r="B22" s="33"/>
      <c r="D22" s="28" t="s">
        <v>31</v>
      </c>
      <c r="I22" s="28" t="s">
        <v>26</v>
      </c>
      <c r="J22" s="26" t="s">
        <v>32</v>
      </c>
      <c r="L22" s="33"/>
    </row>
    <row r="23" spans="2:12" s="1" customFormat="1" ht="18" customHeight="1">
      <c r="B23" s="33"/>
      <c r="E23" s="26" t="s">
        <v>33</v>
      </c>
      <c r="I23" s="28" t="s">
        <v>28</v>
      </c>
      <c r="J23" s="26" t="s">
        <v>19</v>
      </c>
      <c r="L23" s="33"/>
    </row>
    <row r="24" spans="2:12" s="1" customFormat="1" ht="6.9" customHeight="1">
      <c r="B24" s="33"/>
      <c r="L24" s="33"/>
    </row>
    <row r="25" spans="2:12" s="1" customFormat="1" ht="12" customHeight="1">
      <c r="B25" s="33"/>
      <c r="D25" s="28" t="s">
        <v>35</v>
      </c>
      <c r="I25" s="28" t="s">
        <v>26</v>
      </c>
      <c r="J25" s="26" t="s">
        <v>36</v>
      </c>
      <c r="L25" s="33"/>
    </row>
    <row r="26" spans="2:12" s="1" customFormat="1" ht="18" customHeight="1">
      <c r="B26" s="33"/>
      <c r="E26" s="26" t="s">
        <v>37</v>
      </c>
      <c r="I26" s="28" t="s">
        <v>28</v>
      </c>
      <c r="J26" s="26" t="s">
        <v>19</v>
      </c>
      <c r="L26" s="33"/>
    </row>
    <row r="27" spans="2:12" s="1" customFormat="1" ht="6.9" customHeight="1">
      <c r="B27" s="33"/>
      <c r="L27" s="33"/>
    </row>
    <row r="28" spans="2:12" s="1" customFormat="1" ht="12" customHeight="1">
      <c r="B28" s="33"/>
      <c r="D28" s="28" t="s">
        <v>38</v>
      </c>
      <c r="L28" s="33"/>
    </row>
    <row r="29" spans="2:12" s="7" customFormat="1" ht="16.5" customHeight="1">
      <c r="B29" s="93"/>
      <c r="E29" s="314" t="s">
        <v>19</v>
      </c>
      <c r="F29" s="314"/>
      <c r="G29" s="314"/>
      <c r="H29" s="314"/>
      <c r="L29" s="93"/>
    </row>
    <row r="30" spans="2:12" s="1" customFormat="1" ht="6.9" customHeight="1">
      <c r="B30" s="33"/>
      <c r="L30" s="33"/>
    </row>
    <row r="31" spans="2:12" s="1" customFormat="1" ht="6.9" customHeight="1">
      <c r="B31" s="33"/>
      <c r="D31" s="51"/>
      <c r="E31" s="51"/>
      <c r="F31" s="51"/>
      <c r="G31" s="51"/>
      <c r="H31" s="51"/>
      <c r="I31" s="51"/>
      <c r="J31" s="51"/>
      <c r="K31" s="51"/>
      <c r="L31" s="33"/>
    </row>
    <row r="32" spans="2:12" s="1" customFormat="1" ht="25.35" customHeight="1">
      <c r="B32" s="33"/>
      <c r="D32" s="94" t="s">
        <v>40</v>
      </c>
      <c r="J32" s="64">
        <f>ROUND(J90, 2)</f>
        <v>0</v>
      </c>
      <c r="L32" s="33"/>
    </row>
    <row r="33" spans="2:12" s="1" customFormat="1" ht="6.9" customHeight="1">
      <c r="B33" s="33"/>
      <c r="D33" s="51"/>
      <c r="E33" s="51"/>
      <c r="F33" s="51"/>
      <c r="G33" s="51"/>
      <c r="H33" s="51"/>
      <c r="I33" s="51"/>
      <c r="J33" s="51"/>
      <c r="K33" s="51"/>
      <c r="L33" s="33"/>
    </row>
    <row r="34" spans="2:12" s="1" customFormat="1" ht="14.4" customHeight="1">
      <c r="B34" s="33"/>
      <c r="F34" s="36" t="s">
        <v>42</v>
      </c>
      <c r="I34" s="36" t="s">
        <v>41</v>
      </c>
      <c r="J34" s="36" t="s">
        <v>43</v>
      </c>
      <c r="L34" s="33"/>
    </row>
    <row r="35" spans="2:12" s="1" customFormat="1" ht="14.4" customHeight="1">
      <c r="B35" s="33"/>
      <c r="D35" s="53" t="s">
        <v>44</v>
      </c>
      <c r="E35" s="28" t="s">
        <v>45</v>
      </c>
      <c r="F35" s="84">
        <f>ROUND((SUM(BE90:BE164)),  2)</f>
        <v>0</v>
      </c>
      <c r="I35" s="95">
        <v>0.21</v>
      </c>
      <c r="J35" s="84">
        <f>ROUND(((SUM(BE90:BE164))*I35),  2)</f>
        <v>0</v>
      </c>
      <c r="L35" s="33"/>
    </row>
    <row r="36" spans="2:12" s="1" customFormat="1" ht="14.4" customHeight="1">
      <c r="B36" s="33"/>
      <c r="E36" s="28" t="s">
        <v>46</v>
      </c>
      <c r="F36" s="84">
        <f>ROUND((SUM(BF90:BF164)),  2)</f>
        <v>0</v>
      </c>
      <c r="I36" s="95">
        <v>0.12</v>
      </c>
      <c r="J36" s="84">
        <f>ROUND(((SUM(BF90:BF164))*I36),  2)</f>
        <v>0</v>
      </c>
      <c r="L36" s="33"/>
    </row>
    <row r="37" spans="2:12" s="1" customFormat="1" ht="14.4" hidden="1" customHeight="1">
      <c r="B37" s="33"/>
      <c r="E37" s="28" t="s">
        <v>47</v>
      </c>
      <c r="F37" s="84">
        <f>ROUND((SUM(BG90:BG164)),  2)</f>
        <v>0</v>
      </c>
      <c r="I37" s="95">
        <v>0.21</v>
      </c>
      <c r="J37" s="84">
        <f>0</f>
        <v>0</v>
      </c>
      <c r="L37" s="33"/>
    </row>
    <row r="38" spans="2:12" s="1" customFormat="1" ht="14.4" hidden="1" customHeight="1">
      <c r="B38" s="33"/>
      <c r="E38" s="28" t="s">
        <v>48</v>
      </c>
      <c r="F38" s="84">
        <f>ROUND((SUM(BH90:BH164)),  2)</f>
        <v>0</v>
      </c>
      <c r="I38" s="95">
        <v>0.12</v>
      </c>
      <c r="J38" s="84">
        <f>0</f>
        <v>0</v>
      </c>
      <c r="L38" s="33"/>
    </row>
    <row r="39" spans="2:12" s="1" customFormat="1" ht="14.4" hidden="1" customHeight="1">
      <c r="B39" s="33"/>
      <c r="E39" s="28" t="s">
        <v>49</v>
      </c>
      <c r="F39" s="84">
        <f>ROUND((SUM(BI90:BI164)),  2)</f>
        <v>0</v>
      </c>
      <c r="I39" s="95">
        <v>0</v>
      </c>
      <c r="J39" s="84">
        <f>0</f>
        <v>0</v>
      </c>
      <c r="L39" s="33"/>
    </row>
    <row r="40" spans="2:12" s="1" customFormat="1" ht="6.9" customHeight="1">
      <c r="B40" s="33"/>
      <c r="L40" s="33"/>
    </row>
    <row r="41" spans="2:12" s="1" customFormat="1" ht="25.35" customHeight="1">
      <c r="B41" s="33"/>
      <c r="C41" s="96"/>
      <c r="D41" s="97" t="s">
        <v>50</v>
      </c>
      <c r="E41" s="55"/>
      <c r="F41" s="55"/>
      <c r="G41" s="98" t="s">
        <v>51</v>
      </c>
      <c r="H41" s="99" t="s">
        <v>52</v>
      </c>
      <c r="I41" s="55"/>
      <c r="J41" s="100">
        <f>SUM(J32:J39)</f>
        <v>0</v>
      </c>
      <c r="K41" s="101"/>
      <c r="L41" s="33"/>
    </row>
    <row r="42" spans="2:12" s="1" customFormat="1" ht="14.4" customHeight="1">
      <c r="B42" s="42"/>
      <c r="C42" s="43"/>
      <c r="D42" s="43"/>
      <c r="E42" s="43"/>
      <c r="F42" s="43"/>
      <c r="G42" s="43"/>
      <c r="H42" s="43"/>
      <c r="I42" s="43"/>
      <c r="J42" s="43"/>
      <c r="K42" s="43"/>
      <c r="L42" s="33"/>
    </row>
    <row r="46" spans="2:12" s="1" customFormat="1" ht="6.9" customHeight="1">
      <c r="B46" s="44"/>
      <c r="C46" s="45"/>
      <c r="D46" s="45"/>
      <c r="E46" s="45"/>
      <c r="F46" s="45"/>
      <c r="G46" s="45"/>
      <c r="H46" s="45"/>
      <c r="I46" s="45"/>
      <c r="J46" s="45"/>
      <c r="K46" s="45"/>
      <c r="L46" s="33"/>
    </row>
    <row r="47" spans="2:12" s="1" customFormat="1" ht="24.9" customHeight="1">
      <c r="B47" s="33"/>
      <c r="C47" s="22" t="s">
        <v>133</v>
      </c>
      <c r="L47" s="33"/>
    </row>
    <row r="48" spans="2:12" s="1" customFormat="1" ht="6.9" customHeight="1">
      <c r="B48" s="33"/>
      <c r="L48" s="33"/>
    </row>
    <row r="49" spans="2:47" s="1" customFormat="1" ht="12" customHeight="1">
      <c r="B49" s="33"/>
      <c r="C49" s="28" t="s">
        <v>16</v>
      </c>
      <c r="L49" s="33"/>
    </row>
    <row r="50" spans="2:47" s="1" customFormat="1" ht="16.5" customHeight="1">
      <c r="B50" s="33"/>
      <c r="E50" s="339" t="str">
        <f>E7</f>
        <v>MŠ Záchlumí - přístavba pavilonu</v>
      </c>
      <c r="F50" s="340"/>
      <c r="G50" s="340"/>
      <c r="H50" s="340"/>
      <c r="L50" s="33"/>
    </row>
    <row r="51" spans="2:47" ht="12" customHeight="1">
      <c r="B51" s="21"/>
      <c r="C51" s="28" t="s">
        <v>129</v>
      </c>
      <c r="L51" s="21"/>
    </row>
    <row r="52" spans="2:47" s="1" customFormat="1" ht="16.5" customHeight="1">
      <c r="B52" s="33"/>
      <c r="E52" s="339" t="s">
        <v>130</v>
      </c>
      <c r="F52" s="341"/>
      <c r="G52" s="341"/>
      <c r="H52" s="341"/>
      <c r="L52" s="33"/>
    </row>
    <row r="53" spans="2:47" s="1" customFormat="1" ht="12" customHeight="1">
      <c r="B53" s="33"/>
      <c r="C53" s="28" t="s">
        <v>131</v>
      </c>
      <c r="L53" s="33"/>
    </row>
    <row r="54" spans="2:47" s="1" customFormat="1" ht="16.5" customHeight="1">
      <c r="B54" s="33"/>
      <c r="E54" s="303" t="str">
        <f>E11</f>
        <v>03 - Vytápění</v>
      </c>
      <c r="F54" s="341"/>
      <c r="G54" s="341"/>
      <c r="H54" s="341"/>
      <c r="L54" s="33"/>
    </row>
    <row r="55" spans="2:47" s="1" customFormat="1" ht="6.9" customHeight="1">
      <c r="B55" s="33"/>
      <c r="L55" s="33"/>
    </row>
    <row r="56" spans="2:47" s="1" customFormat="1" ht="12" customHeight="1">
      <c r="B56" s="33"/>
      <c r="C56" s="28" t="s">
        <v>21</v>
      </c>
      <c r="F56" s="26" t="str">
        <f>F14</f>
        <v xml:space="preserve"> </v>
      </c>
      <c r="I56" s="28" t="s">
        <v>23</v>
      </c>
      <c r="J56" s="50" t="str">
        <f>IF(J14="","",J14)</f>
        <v>23. 4. 2024</v>
      </c>
      <c r="L56" s="33"/>
    </row>
    <row r="57" spans="2:47" s="1" customFormat="1" ht="6.9" customHeight="1">
      <c r="B57" s="33"/>
      <c r="L57" s="33"/>
    </row>
    <row r="58" spans="2:47" s="1" customFormat="1" ht="15.15" customHeight="1">
      <c r="B58" s="33"/>
      <c r="C58" s="28" t="s">
        <v>25</v>
      </c>
      <c r="F58" s="26" t="str">
        <f>E17</f>
        <v>Obec Záchlumí</v>
      </c>
      <c r="I58" s="28" t="s">
        <v>31</v>
      </c>
      <c r="J58" s="31" t="str">
        <f>E23</f>
        <v>Ing. Miloš Valíček</v>
      </c>
      <c r="L58" s="33"/>
    </row>
    <row r="59" spans="2:47" s="1" customFormat="1" ht="15.15" customHeight="1">
      <c r="B59" s="33"/>
      <c r="C59" s="28" t="s">
        <v>29</v>
      </c>
      <c r="F59" s="26" t="str">
        <f>IF(E20="","",E20)</f>
        <v>Vyplň údaj</v>
      </c>
      <c r="I59" s="28" t="s">
        <v>35</v>
      </c>
      <c r="J59" s="31" t="str">
        <f>E26</f>
        <v xml:space="preserve">Veronika Šoulová </v>
      </c>
      <c r="L59" s="33"/>
    </row>
    <row r="60" spans="2:47" s="1" customFormat="1" ht="10.35" customHeight="1">
      <c r="B60" s="33"/>
      <c r="L60" s="33"/>
    </row>
    <row r="61" spans="2:47" s="1" customFormat="1" ht="29.25" customHeight="1">
      <c r="B61" s="33"/>
      <c r="C61" s="102" t="s">
        <v>134</v>
      </c>
      <c r="D61" s="96"/>
      <c r="E61" s="96"/>
      <c r="F61" s="96"/>
      <c r="G61" s="96"/>
      <c r="H61" s="96"/>
      <c r="I61" s="96"/>
      <c r="J61" s="103" t="s">
        <v>135</v>
      </c>
      <c r="K61" s="96"/>
      <c r="L61" s="33"/>
    </row>
    <row r="62" spans="2:47" s="1" customFormat="1" ht="10.35" customHeight="1">
      <c r="B62" s="33"/>
      <c r="L62" s="33"/>
    </row>
    <row r="63" spans="2:47" s="1" customFormat="1" ht="22.8" customHeight="1">
      <c r="B63" s="33"/>
      <c r="C63" s="104" t="s">
        <v>72</v>
      </c>
      <c r="J63" s="64">
        <f>J90</f>
        <v>0</v>
      </c>
      <c r="L63" s="33"/>
      <c r="AU63" s="18" t="s">
        <v>136</v>
      </c>
    </row>
    <row r="64" spans="2:47" s="8" customFormat="1" ht="24.9" customHeight="1">
      <c r="B64" s="105"/>
      <c r="D64" s="106" t="s">
        <v>143</v>
      </c>
      <c r="E64" s="107"/>
      <c r="F64" s="107"/>
      <c r="G64" s="107"/>
      <c r="H64" s="107"/>
      <c r="I64" s="107"/>
      <c r="J64" s="108">
        <f>J91</f>
        <v>0</v>
      </c>
      <c r="L64" s="105"/>
    </row>
    <row r="65" spans="2:12" s="9" customFormat="1" ht="19.95" customHeight="1">
      <c r="B65" s="109"/>
      <c r="D65" s="110" t="s">
        <v>1626</v>
      </c>
      <c r="E65" s="111"/>
      <c r="F65" s="111"/>
      <c r="G65" s="111"/>
      <c r="H65" s="111"/>
      <c r="I65" s="111"/>
      <c r="J65" s="112">
        <f>J92</f>
        <v>0</v>
      </c>
      <c r="L65" s="109"/>
    </row>
    <row r="66" spans="2:12" s="9" customFormat="1" ht="19.95" customHeight="1">
      <c r="B66" s="109"/>
      <c r="D66" s="110" t="s">
        <v>1627</v>
      </c>
      <c r="E66" s="111"/>
      <c r="F66" s="111"/>
      <c r="G66" s="111"/>
      <c r="H66" s="111"/>
      <c r="I66" s="111"/>
      <c r="J66" s="112">
        <f>J114</f>
        <v>0</v>
      </c>
      <c r="L66" s="109"/>
    </row>
    <row r="67" spans="2:12" s="9" customFormat="1" ht="19.95" customHeight="1">
      <c r="B67" s="109"/>
      <c r="D67" s="110" t="s">
        <v>1628</v>
      </c>
      <c r="E67" s="111"/>
      <c r="F67" s="111"/>
      <c r="G67" s="111"/>
      <c r="H67" s="111"/>
      <c r="I67" s="111"/>
      <c r="J67" s="112">
        <f>J131</f>
        <v>0</v>
      </c>
      <c r="L67" s="109"/>
    </row>
    <row r="68" spans="2:12" s="9" customFormat="1" ht="19.95" customHeight="1">
      <c r="B68" s="109"/>
      <c r="D68" s="110" t="s">
        <v>1629</v>
      </c>
      <c r="E68" s="111"/>
      <c r="F68" s="111"/>
      <c r="G68" s="111"/>
      <c r="H68" s="111"/>
      <c r="I68" s="111"/>
      <c r="J68" s="112">
        <f>J150</f>
        <v>0</v>
      </c>
      <c r="L68" s="109"/>
    </row>
    <row r="69" spans="2:12" s="1" customFormat="1" ht="21.75" customHeight="1">
      <c r="B69" s="33"/>
      <c r="L69" s="33"/>
    </row>
    <row r="70" spans="2:12" s="1" customFormat="1" ht="6.9" customHeight="1">
      <c r="B70" s="42"/>
      <c r="C70" s="43"/>
      <c r="D70" s="43"/>
      <c r="E70" s="43"/>
      <c r="F70" s="43"/>
      <c r="G70" s="43"/>
      <c r="H70" s="43"/>
      <c r="I70" s="43"/>
      <c r="J70" s="43"/>
      <c r="K70" s="43"/>
      <c r="L70" s="33"/>
    </row>
    <row r="74" spans="2:12" s="1" customFormat="1" ht="6.9" customHeight="1">
      <c r="B74" s="44"/>
      <c r="C74" s="45"/>
      <c r="D74" s="45"/>
      <c r="E74" s="45"/>
      <c r="F74" s="45"/>
      <c r="G74" s="45"/>
      <c r="H74" s="45"/>
      <c r="I74" s="45"/>
      <c r="J74" s="45"/>
      <c r="K74" s="45"/>
      <c r="L74" s="33"/>
    </row>
    <row r="75" spans="2:12" s="1" customFormat="1" ht="24.9" customHeight="1">
      <c r="B75" s="33"/>
      <c r="C75" s="22" t="s">
        <v>162</v>
      </c>
      <c r="L75" s="33"/>
    </row>
    <row r="76" spans="2:12" s="1" customFormat="1" ht="6.9" customHeight="1">
      <c r="B76" s="33"/>
      <c r="L76" s="33"/>
    </row>
    <row r="77" spans="2:12" s="1" customFormat="1" ht="12" customHeight="1">
      <c r="B77" s="33"/>
      <c r="C77" s="28" t="s">
        <v>16</v>
      </c>
      <c r="L77" s="33"/>
    </row>
    <row r="78" spans="2:12" s="1" customFormat="1" ht="16.5" customHeight="1">
      <c r="B78" s="33"/>
      <c r="E78" s="339" t="str">
        <f>E7</f>
        <v>MŠ Záchlumí - přístavba pavilonu</v>
      </c>
      <c r="F78" s="340"/>
      <c r="G78" s="340"/>
      <c r="H78" s="340"/>
      <c r="L78" s="33"/>
    </row>
    <row r="79" spans="2:12" ht="12" customHeight="1">
      <c r="B79" s="21"/>
      <c r="C79" s="28" t="s">
        <v>129</v>
      </c>
      <c r="L79" s="21"/>
    </row>
    <row r="80" spans="2:12" s="1" customFormat="1" ht="16.5" customHeight="1">
      <c r="B80" s="33"/>
      <c r="E80" s="339" t="s">
        <v>130</v>
      </c>
      <c r="F80" s="341"/>
      <c r="G80" s="341"/>
      <c r="H80" s="341"/>
      <c r="L80" s="33"/>
    </row>
    <row r="81" spans="2:65" s="1" customFormat="1" ht="12" customHeight="1">
      <c r="B81" s="33"/>
      <c r="C81" s="28" t="s">
        <v>131</v>
      </c>
      <c r="L81" s="33"/>
    </row>
    <row r="82" spans="2:65" s="1" customFormat="1" ht="16.5" customHeight="1">
      <c r="B82" s="33"/>
      <c r="E82" s="303" t="str">
        <f>E11</f>
        <v>03 - Vytápění</v>
      </c>
      <c r="F82" s="341"/>
      <c r="G82" s="341"/>
      <c r="H82" s="341"/>
      <c r="L82" s="33"/>
    </row>
    <row r="83" spans="2:65" s="1" customFormat="1" ht="6.9" customHeight="1">
      <c r="B83" s="33"/>
      <c r="L83" s="33"/>
    </row>
    <row r="84" spans="2:65" s="1" customFormat="1" ht="12" customHeight="1">
      <c r="B84" s="33"/>
      <c r="C84" s="28" t="s">
        <v>21</v>
      </c>
      <c r="F84" s="26" t="str">
        <f>F14</f>
        <v xml:space="preserve"> </v>
      </c>
      <c r="I84" s="28" t="s">
        <v>23</v>
      </c>
      <c r="J84" s="50" t="str">
        <f>IF(J14="","",J14)</f>
        <v>23. 4. 2024</v>
      </c>
      <c r="L84" s="33"/>
    </row>
    <row r="85" spans="2:65" s="1" customFormat="1" ht="6.9" customHeight="1">
      <c r="B85" s="33"/>
      <c r="L85" s="33"/>
    </row>
    <row r="86" spans="2:65" s="1" customFormat="1" ht="15.15" customHeight="1">
      <c r="B86" s="33"/>
      <c r="C86" s="28" t="s">
        <v>25</v>
      </c>
      <c r="F86" s="26" t="str">
        <f>E17</f>
        <v>Obec Záchlumí</v>
      </c>
      <c r="I86" s="28" t="s">
        <v>31</v>
      </c>
      <c r="J86" s="31" t="str">
        <f>E23</f>
        <v>Ing. Miloš Valíček</v>
      </c>
      <c r="L86" s="33"/>
    </row>
    <row r="87" spans="2:65" s="1" customFormat="1" ht="15.15" customHeight="1">
      <c r="B87" s="33"/>
      <c r="C87" s="28" t="s">
        <v>29</v>
      </c>
      <c r="F87" s="26" t="str">
        <f>IF(E20="","",E20)</f>
        <v>Vyplň údaj</v>
      </c>
      <c r="I87" s="28" t="s">
        <v>35</v>
      </c>
      <c r="J87" s="31" t="str">
        <f>E26</f>
        <v xml:space="preserve">Veronika Šoulová </v>
      </c>
      <c r="L87" s="33"/>
    </row>
    <row r="88" spans="2:65" s="1" customFormat="1" ht="10.35" customHeight="1">
      <c r="B88" s="33"/>
      <c r="L88" s="33"/>
    </row>
    <row r="89" spans="2:65" s="10" customFormat="1" ht="29.25" customHeight="1">
      <c r="B89" s="113"/>
      <c r="C89" s="114" t="s">
        <v>163</v>
      </c>
      <c r="D89" s="115" t="s">
        <v>59</v>
      </c>
      <c r="E89" s="115" t="s">
        <v>55</v>
      </c>
      <c r="F89" s="115" t="s">
        <v>56</v>
      </c>
      <c r="G89" s="115" t="s">
        <v>164</v>
      </c>
      <c r="H89" s="115" t="s">
        <v>165</v>
      </c>
      <c r="I89" s="115" t="s">
        <v>166</v>
      </c>
      <c r="J89" s="115" t="s">
        <v>135</v>
      </c>
      <c r="K89" s="116" t="s">
        <v>167</v>
      </c>
      <c r="L89" s="113"/>
      <c r="M89" s="57" t="s">
        <v>19</v>
      </c>
      <c r="N89" s="58" t="s">
        <v>44</v>
      </c>
      <c r="O89" s="58" t="s">
        <v>168</v>
      </c>
      <c r="P89" s="58" t="s">
        <v>169</v>
      </c>
      <c r="Q89" s="58" t="s">
        <v>170</v>
      </c>
      <c r="R89" s="58" t="s">
        <v>171</v>
      </c>
      <c r="S89" s="58" t="s">
        <v>172</v>
      </c>
      <c r="T89" s="59" t="s">
        <v>173</v>
      </c>
    </row>
    <row r="90" spans="2:65" s="1" customFormat="1" ht="22.8" customHeight="1">
      <c r="B90" s="33"/>
      <c r="C90" s="62" t="s">
        <v>174</v>
      </c>
      <c r="J90" s="117">
        <f>BK90</f>
        <v>0</v>
      </c>
      <c r="L90" s="33"/>
      <c r="M90" s="60"/>
      <c r="N90" s="51"/>
      <c r="O90" s="51"/>
      <c r="P90" s="118">
        <f>P91</f>
        <v>0</v>
      </c>
      <c r="Q90" s="51"/>
      <c r="R90" s="118">
        <f>R91</f>
        <v>0</v>
      </c>
      <c r="S90" s="51"/>
      <c r="T90" s="119">
        <f>T91</f>
        <v>0</v>
      </c>
      <c r="AT90" s="18" t="s">
        <v>73</v>
      </c>
      <c r="AU90" s="18" t="s">
        <v>136</v>
      </c>
      <c r="BK90" s="120">
        <f>BK91</f>
        <v>0</v>
      </c>
    </row>
    <row r="91" spans="2:65" s="11" customFormat="1" ht="25.95" customHeight="1">
      <c r="B91" s="121"/>
      <c r="D91" s="122" t="s">
        <v>73</v>
      </c>
      <c r="E91" s="123" t="s">
        <v>411</v>
      </c>
      <c r="F91" s="123" t="s">
        <v>412</v>
      </c>
      <c r="I91" s="124"/>
      <c r="J91" s="125">
        <f>BK91</f>
        <v>0</v>
      </c>
      <c r="L91" s="121"/>
      <c r="M91" s="126"/>
      <c r="P91" s="127">
        <f>P92+P114+P131+P150</f>
        <v>0</v>
      </c>
      <c r="R91" s="127">
        <f>R92+R114+R131+R150</f>
        <v>0</v>
      </c>
      <c r="T91" s="128">
        <f>T92+T114+T131+T150</f>
        <v>0</v>
      </c>
      <c r="AR91" s="122" t="s">
        <v>83</v>
      </c>
      <c r="AT91" s="129" t="s">
        <v>73</v>
      </c>
      <c r="AU91" s="129" t="s">
        <v>74</v>
      </c>
      <c r="AY91" s="122" t="s">
        <v>177</v>
      </c>
      <c r="BK91" s="130">
        <f>BK92+BK114+BK131+BK150</f>
        <v>0</v>
      </c>
    </row>
    <row r="92" spans="2:65" s="11" customFormat="1" ht="22.8" customHeight="1">
      <c r="B92" s="121"/>
      <c r="D92" s="122" t="s">
        <v>73</v>
      </c>
      <c r="E92" s="131" t="s">
        <v>1630</v>
      </c>
      <c r="F92" s="131" t="s">
        <v>1631</v>
      </c>
      <c r="I92" s="124"/>
      <c r="J92" s="132">
        <f>BK92</f>
        <v>0</v>
      </c>
      <c r="L92" s="121"/>
      <c r="M92" s="126"/>
      <c r="P92" s="127">
        <f>SUM(P93:P113)</f>
        <v>0</v>
      </c>
      <c r="R92" s="127">
        <f>SUM(R93:R113)</f>
        <v>0</v>
      </c>
      <c r="T92" s="128">
        <f>SUM(T93:T113)</f>
        <v>0</v>
      </c>
      <c r="AR92" s="122" t="s">
        <v>83</v>
      </c>
      <c r="AT92" s="129" t="s">
        <v>73</v>
      </c>
      <c r="AU92" s="129" t="s">
        <v>81</v>
      </c>
      <c r="AY92" s="122" t="s">
        <v>177</v>
      </c>
      <c r="BK92" s="130">
        <f>SUM(BK93:BK113)</f>
        <v>0</v>
      </c>
    </row>
    <row r="93" spans="2:65" s="1" customFormat="1" ht="21.75" customHeight="1">
      <c r="B93" s="33"/>
      <c r="C93" s="133" t="s">
        <v>81</v>
      </c>
      <c r="D93" s="133" t="s">
        <v>179</v>
      </c>
      <c r="E93" s="134" t="s">
        <v>1632</v>
      </c>
      <c r="F93" s="135" t="s">
        <v>1633</v>
      </c>
      <c r="G93" s="136" t="s">
        <v>1269</v>
      </c>
      <c r="H93" s="137">
        <v>1</v>
      </c>
      <c r="I93" s="138"/>
      <c r="J93" s="139">
        <f>ROUND(I93*H93,2)</f>
        <v>0</v>
      </c>
      <c r="K93" s="135" t="s">
        <v>182</v>
      </c>
      <c r="L93" s="33"/>
      <c r="M93" s="140" t="s">
        <v>19</v>
      </c>
      <c r="N93" s="141" t="s">
        <v>45</v>
      </c>
      <c r="P93" s="142">
        <f>O93*H93</f>
        <v>0</v>
      </c>
      <c r="Q93" s="142">
        <v>0</v>
      </c>
      <c r="R93" s="142">
        <f>Q93*H93</f>
        <v>0</v>
      </c>
      <c r="S93" s="142">
        <v>0</v>
      </c>
      <c r="T93" s="143">
        <f>S93*H93</f>
        <v>0</v>
      </c>
      <c r="AR93" s="144" t="s">
        <v>276</v>
      </c>
      <c r="AT93" s="144" t="s">
        <v>179</v>
      </c>
      <c r="AU93" s="144" t="s">
        <v>83</v>
      </c>
      <c r="AY93" s="18" t="s">
        <v>177</v>
      </c>
      <c r="BE93" s="145">
        <f>IF(N93="základní",J93,0)</f>
        <v>0</v>
      </c>
      <c r="BF93" s="145">
        <f>IF(N93="snížená",J93,0)</f>
        <v>0</v>
      </c>
      <c r="BG93" s="145">
        <f>IF(N93="zákl. přenesená",J93,0)</f>
        <v>0</v>
      </c>
      <c r="BH93" s="145">
        <f>IF(N93="sníž. přenesená",J93,0)</f>
        <v>0</v>
      </c>
      <c r="BI93" s="145">
        <f>IF(N93="nulová",J93,0)</f>
        <v>0</v>
      </c>
      <c r="BJ93" s="18" t="s">
        <v>81</v>
      </c>
      <c r="BK93" s="145">
        <f>ROUND(I93*H93,2)</f>
        <v>0</v>
      </c>
      <c r="BL93" s="18" t="s">
        <v>276</v>
      </c>
      <c r="BM93" s="144" t="s">
        <v>1634</v>
      </c>
    </row>
    <row r="94" spans="2:65" s="1" customFormat="1" ht="10.199999999999999">
      <c r="B94" s="33"/>
      <c r="D94" s="146" t="s">
        <v>185</v>
      </c>
      <c r="F94" s="147" t="s">
        <v>1635</v>
      </c>
      <c r="I94" s="148"/>
      <c r="L94" s="33"/>
      <c r="M94" s="149"/>
      <c r="T94" s="54"/>
      <c r="AT94" s="18" t="s">
        <v>185</v>
      </c>
      <c r="AU94" s="18" t="s">
        <v>83</v>
      </c>
    </row>
    <row r="95" spans="2:65" s="1" customFormat="1" ht="21.75" customHeight="1">
      <c r="B95" s="33"/>
      <c r="C95" s="133" t="s">
        <v>83</v>
      </c>
      <c r="D95" s="133" t="s">
        <v>179</v>
      </c>
      <c r="E95" s="134" t="s">
        <v>1636</v>
      </c>
      <c r="F95" s="135" t="s">
        <v>1637</v>
      </c>
      <c r="G95" s="136" t="s">
        <v>1269</v>
      </c>
      <c r="H95" s="137">
        <v>1</v>
      </c>
      <c r="I95" s="138"/>
      <c r="J95" s="139">
        <f>ROUND(I95*H95,2)</f>
        <v>0</v>
      </c>
      <c r="K95" s="135" t="s">
        <v>182</v>
      </c>
      <c r="L95" s="33"/>
      <c r="M95" s="140" t="s">
        <v>19</v>
      </c>
      <c r="N95" s="141" t="s">
        <v>45</v>
      </c>
      <c r="P95" s="142">
        <f>O95*H95</f>
        <v>0</v>
      </c>
      <c r="Q95" s="142">
        <v>0</v>
      </c>
      <c r="R95" s="142">
        <f>Q95*H95</f>
        <v>0</v>
      </c>
      <c r="S95" s="142">
        <v>0</v>
      </c>
      <c r="T95" s="143">
        <f>S95*H95</f>
        <v>0</v>
      </c>
      <c r="AR95" s="144" t="s">
        <v>276</v>
      </c>
      <c r="AT95" s="144" t="s">
        <v>179</v>
      </c>
      <c r="AU95" s="144" t="s">
        <v>83</v>
      </c>
      <c r="AY95" s="18" t="s">
        <v>177</v>
      </c>
      <c r="BE95" s="145">
        <f>IF(N95="základní",J95,0)</f>
        <v>0</v>
      </c>
      <c r="BF95" s="145">
        <f>IF(N95="snížená",J95,0)</f>
        <v>0</v>
      </c>
      <c r="BG95" s="145">
        <f>IF(N95="zákl. přenesená",J95,0)</f>
        <v>0</v>
      </c>
      <c r="BH95" s="145">
        <f>IF(N95="sníž. přenesená",J95,0)</f>
        <v>0</v>
      </c>
      <c r="BI95" s="145">
        <f>IF(N95="nulová",J95,0)</f>
        <v>0</v>
      </c>
      <c r="BJ95" s="18" t="s">
        <v>81</v>
      </c>
      <c r="BK95" s="145">
        <f>ROUND(I95*H95,2)</f>
        <v>0</v>
      </c>
      <c r="BL95" s="18" t="s">
        <v>276</v>
      </c>
      <c r="BM95" s="144" t="s">
        <v>1638</v>
      </c>
    </row>
    <row r="96" spans="2:65" s="1" customFormat="1" ht="10.199999999999999">
      <c r="B96" s="33"/>
      <c r="D96" s="146" t="s">
        <v>185</v>
      </c>
      <c r="F96" s="147" t="s">
        <v>1639</v>
      </c>
      <c r="I96" s="148"/>
      <c r="L96" s="33"/>
      <c r="M96" s="149"/>
      <c r="T96" s="54"/>
      <c r="AT96" s="18" t="s">
        <v>185</v>
      </c>
      <c r="AU96" s="18" t="s">
        <v>83</v>
      </c>
    </row>
    <row r="97" spans="2:65" s="1" customFormat="1" ht="16.5" customHeight="1">
      <c r="B97" s="33"/>
      <c r="C97" s="178" t="s">
        <v>121</v>
      </c>
      <c r="D97" s="178" t="s">
        <v>327</v>
      </c>
      <c r="E97" s="179" t="s">
        <v>1640</v>
      </c>
      <c r="F97" s="180" t="s">
        <v>1641</v>
      </c>
      <c r="G97" s="181" t="s">
        <v>1269</v>
      </c>
      <c r="H97" s="182">
        <v>1</v>
      </c>
      <c r="I97" s="183"/>
      <c r="J97" s="184">
        <f>ROUND(I97*H97,2)</f>
        <v>0</v>
      </c>
      <c r="K97" s="180" t="s">
        <v>199</v>
      </c>
      <c r="L97" s="185"/>
      <c r="M97" s="186" t="s">
        <v>19</v>
      </c>
      <c r="N97" s="187" t="s">
        <v>45</v>
      </c>
      <c r="P97" s="142">
        <f>O97*H97</f>
        <v>0</v>
      </c>
      <c r="Q97" s="142">
        <v>0</v>
      </c>
      <c r="R97" s="142">
        <f>Q97*H97</f>
        <v>0</v>
      </c>
      <c r="S97" s="142">
        <v>0</v>
      </c>
      <c r="T97" s="143">
        <f>S97*H97</f>
        <v>0</v>
      </c>
      <c r="AR97" s="144" t="s">
        <v>406</v>
      </c>
      <c r="AT97" s="144" t="s">
        <v>327</v>
      </c>
      <c r="AU97" s="144" t="s">
        <v>83</v>
      </c>
      <c r="AY97" s="18" t="s">
        <v>177</v>
      </c>
      <c r="BE97" s="145">
        <f>IF(N97="základní",J97,0)</f>
        <v>0</v>
      </c>
      <c r="BF97" s="145">
        <f>IF(N97="snížená",J97,0)</f>
        <v>0</v>
      </c>
      <c r="BG97" s="145">
        <f>IF(N97="zákl. přenesená",J97,0)</f>
        <v>0</v>
      </c>
      <c r="BH97" s="145">
        <f>IF(N97="sníž. přenesená",J97,0)</f>
        <v>0</v>
      </c>
      <c r="BI97" s="145">
        <f>IF(N97="nulová",J97,0)</f>
        <v>0</v>
      </c>
      <c r="BJ97" s="18" t="s">
        <v>81</v>
      </c>
      <c r="BK97" s="145">
        <f>ROUND(I97*H97,2)</f>
        <v>0</v>
      </c>
      <c r="BL97" s="18" t="s">
        <v>276</v>
      </c>
      <c r="BM97" s="144" t="s">
        <v>1642</v>
      </c>
    </row>
    <row r="98" spans="2:65" s="1" customFormat="1" ht="16.5" customHeight="1">
      <c r="B98" s="33"/>
      <c r="C98" s="178" t="s">
        <v>183</v>
      </c>
      <c r="D98" s="178" t="s">
        <v>327</v>
      </c>
      <c r="E98" s="179" t="s">
        <v>1643</v>
      </c>
      <c r="F98" s="180" t="s">
        <v>1644</v>
      </c>
      <c r="G98" s="181" t="s">
        <v>1269</v>
      </c>
      <c r="H98" s="182">
        <v>1</v>
      </c>
      <c r="I98" s="183"/>
      <c r="J98" s="184">
        <f>ROUND(I98*H98,2)</f>
        <v>0</v>
      </c>
      <c r="K98" s="180" t="s">
        <v>199</v>
      </c>
      <c r="L98" s="185"/>
      <c r="M98" s="186" t="s">
        <v>19</v>
      </c>
      <c r="N98" s="187" t="s">
        <v>45</v>
      </c>
      <c r="P98" s="142">
        <f>O98*H98</f>
        <v>0</v>
      </c>
      <c r="Q98" s="142">
        <v>0</v>
      </c>
      <c r="R98" s="142">
        <f>Q98*H98</f>
        <v>0</v>
      </c>
      <c r="S98" s="142">
        <v>0</v>
      </c>
      <c r="T98" s="143">
        <f>S98*H98</f>
        <v>0</v>
      </c>
      <c r="AR98" s="144" t="s">
        <v>406</v>
      </c>
      <c r="AT98" s="144" t="s">
        <v>327</v>
      </c>
      <c r="AU98" s="144" t="s">
        <v>83</v>
      </c>
      <c r="AY98" s="18" t="s">
        <v>177</v>
      </c>
      <c r="BE98" s="145">
        <f>IF(N98="základní",J98,0)</f>
        <v>0</v>
      </c>
      <c r="BF98" s="145">
        <f>IF(N98="snížená",J98,0)</f>
        <v>0</v>
      </c>
      <c r="BG98" s="145">
        <f>IF(N98="zákl. přenesená",J98,0)</f>
        <v>0</v>
      </c>
      <c r="BH98" s="145">
        <f>IF(N98="sníž. přenesená",J98,0)</f>
        <v>0</v>
      </c>
      <c r="BI98" s="145">
        <f>IF(N98="nulová",J98,0)</f>
        <v>0</v>
      </c>
      <c r="BJ98" s="18" t="s">
        <v>81</v>
      </c>
      <c r="BK98" s="145">
        <f>ROUND(I98*H98,2)</f>
        <v>0</v>
      </c>
      <c r="BL98" s="18" t="s">
        <v>276</v>
      </c>
      <c r="BM98" s="144" t="s">
        <v>1645</v>
      </c>
    </row>
    <row r="99" spans="2:65" s="1" customFormat="1" ht="16.5" customHeight="1">
      <c r="B99" s="33"/>
      <c r="C99" s="178" t="s">
        <v>206</v>
      </c>
      <c r="D99" s="178" t="s">
        <v>327</v>
      </c>
      <c r="E99" s="179" t="s">
        <v>1646</v>
      </c>
      <c r="F99" s="180" t="s">
        <v>1647</v>
      </c>
      <c r="G99" s="181" t="s">
        <v>243</v>
      </c>
      <c r="H99" s="182">
        <v>2</v>
      </c>
      <c r="I99" s="183"/>
      <c r="J99" s="184">
        <f>ROUND(I99*H99,2)</f>
        <v>0</v>
      </c>
      <c r="K99" s="180" t="s">
        <v>199</v>
      </c>
      <c r="L99" s="185"/>
      <c r="M99" s="186" t="s">
        <v>19</v>
      </c>
      <c r="N99" s="187" t="s">
        <v>45</v>
      </c>
      <c r="P99" s="142">
        <f>O99*H99</f>
        <v>0</v>
      </c>
      <c r="Q99" s="142">
        <v>0</v>
      </c>
      <c r="R99" s="142">
        <f>Q99*H99</f>
        <v>0</v>
      </c>
      <c r="S99" s="142">
        <v>0</v>
      </c>
      <c r="T99" s="143">
        <f>S99*H99</f>
        <v>0</v>
      </c>
      <c r="AR99" s="144" t="s">
        <v>406</v>
      </c>
      <c r="AT99" s="144" t="s">
        <v>327</v>
      </c>
      <c r="AU99" s="144" t="s">
        <v>83</v>
      </c>
      <c r="AY99" s="18" t="s">
        <v>177</v>
      </c>
      <c r="BE99" s="145">
        <f>IF(N99="základní",J99,0)</f>
        <v>0</v>
      </c>
      <c r="BF99" s="145">
        <f>IF(N99="snížená",J99,0)</f>
        <v>0</v>
      </c>
      <c r="BG99" s="145">
        <f>IF(N99="zákl. přenesená",J99,0)</f>
        <v>0</v>
      </c>
      <c r="BH99" s="145">
        <f>IF(N99="sníž. přenesená",J99,0)</f>
        <v>0</v>
      </c>
      <c r="BI99" s="145">
        <f>IF(N99="nulová",J99,0)</f>
        <v>0</v>
      </c>
      <c r="BJ99" s="18" t="s">
        <v>81</v>
      </c>
      <c r="BK99" s="145">
        <f>ROUND(I99*H99,2)</f>
        <v>0</v>
      </c>
      <c r="BL99" s="18" t="s">
        <v>276</v>
      </c>
      <c r="BM99" s="144" t="s">
        <v>1648</v>
      </c>
    </row>
    <row r="100" spans="2:65" s="1" customFormat="1" ht="16.5" customHeight="1">
      <c r="B100" s="33"/>
      <c r="C100" s="133" t="s">
        <v>211</v>
      </c>
      <c r="D100" s="133" t="s">
        <v>179</v>
      </c>
      <c r="E100" s="134" t="s">
        <v>1649</v>
      </c>
      <c r="F100" s="135" t="s">
        <v>1650</v>
      </c>
      <c r="G100" s="136" t="s">
        <v>243</v>
      </c>
      <c r="H100" s="137">
        <v>1</v>
      </c>
      <c r="I100" s="138"/>
      <c r="J100" s="139">
        <f>ROUND(I100*H100,2)</f>
        <v>0</v>
      </c>
      <c r="K100" s="135" t="s">
        <v>182</v>
      </c>
      <c r="L100" s="33"/>
      <c r="M100" s="140" t="s">
        <v>19</v>
      </c>
      <c r="N100" s="141" t="s">
        <v>45</v>
      </c>
      <c r="P100" s="142">
        <f>O100*H100</f>
        <v>0</v>
      </c>
      <c r="Q100" s="142">
        <v>0</v>
      </c>
      <c r="R100" s="142">
        <f>Q100*H100</f>
        <v>0</v>
      </c>
      <c r="S100" s="142">
        <v>0</v>
      </c>
      <c r="T100" s="143">
        <f>S100*H100</f>
        <v>0</v>
      </c>
      <c r="AR100" s="144" t="s">
        <v>276</v>
      </c>
      <c r="AT100" s="144" t="s">
        <v>179</v>
      </c>
      <c r="AU100" s="144" t="s">
        <v>83</v>
      </c>
      <c r="AY100" s="18" t="s">
        <v>177</v>
      </c>
      <c r="BE100" s="145">
        <f>IF(N100="základní",J100,0)</f>
        <v>0</v>
      </c>
      <c r="BF100" s="145">
        <f>IF(N100="snížená",J100,0)</f>
        <v>0</v>
      </c>
      <c r="BG100" s="145">
        <f>IF(N100="zákl. přenesená",J100,0)</f>
        <v>0</v>
      </c>
      <c r="BH100" s="145">
        <f>IF(N100="sníž. přenesená",J100,0)</f>
        <v>0</v>
      </c>
      <c r="BI100" s="145">
        <f>IF(N100="nulová",J100,0)</f>
        <v>0</v>
      </c>
      <c r="BJ100" s="18" t="s">
        <v>81</v>
      </c>
      <c r="BK100" s="145">
        <f>ROUND(I100*H100,2)</f>
        <v>0</v>
      </c>
      <c r="BL100" s="18" t="s">
        <v>276</v>
      </c>
      <c r="BM100" s="144" t="s">
        <v>1651</v>
      </c>
    </row>
    <row r="101" spans="2:65" s="1" customFormat="1" ht="10.199999999999999">
      <c r="B101" s="33"/>
      <c r="D101" s="146" t="s">
        <v>185</v>
      </c>
      <c r="F101" s="147" t="s">
        <v>1652</v>
      </c>
      <c r="I101" s="148"/>
      <c r="L101" s="33"/>
      <c r="M101" s="149"/>
      <c r="T101" s="54"/>
      <c r="AT101" s="18" t="s">
        <v>185</v>
      </c>
      <c r="AU101" s="18" t="s">
        <v>83</v>
      </c>
    </row>
    <row r="102" spans="2:65" s="1" customFormat="1" ht="16.5" customHeight="1">
      <c r="B102" s="33"/>
      <c r="C102" s="133" t="s">
        <v>216</v>
      </c>
      <c r="D102" s="133" t="s">
        <v>179</v>
      </c>
      <c r="E102" s="134" t="s">
        <v>1653</v>
      </c>
      <c r="F102" s="135" t="s">
        <v>1654</v>
      </c>
      <c r="G102" s="136" t="s">
        <v>1269</v>
      </c>
      <c r="H102" s="137">
        <v>1</v>
      </c>
      <c r="I102" s="138"/>
      <c r="J102" s="139">
        <f>ROUND(I102*H102,2)</f>
        <v>0</v>
      </c>
      <c r="K102" s="135" t="s">
        <v>182</v>
      </c>
      <c r="L102" s="33"/>
      <c r="M102" s="140" t="s">
        <v>19</v>
      </c>
      <c r="N102" s="141" t="s">
        <v>45</v>
      </c>
      <c r="P102" s="142">
        <f>O102*H102</f>
        <v>0</v>
      </c>
      <c r="Q102" s="142">
        <v>0</v>
      </c>
      <c r="R102" s="142">
        <f>Q102*H102</f>
        <v>0</v>
      </c>
      <c r="S102" s="142">
        <v>0</v>
      </c>
      <c r="T102" s="143">
        <f>S102*H102</f>
        <v>0</v>
      </c>
      <c r="AR102" s="144" t="s">
        <v>276</v>
      </c>
      <c r="AT102" s="144" t="s">
        <v>179</v>
      </c>
      <c r="AU102" s="144" t="s">
        <v>83</v>
      </c>
      <c r="AY102" s="18" t="s">
        <v>177</v>
      </c>
      <c r="BE102" s="145">
        <f>IF(N102="základní",J102,0)</f>
        <v>0</v>
      </c>
      <c r="BF102" s="145">
        <f>IF(N102="snížená",J102,0)</f>
        <v>0</v>
      </c>
      <c r="BG102" s="145">
        <f>IF(N102="zákl. přenesená",J102,0)</f>
        <v>0</v>
      </c>
      <c r="BH102" s="145">
        <f>IF(N102="sníž. přenesená",J102,0)</f>
        <v>0</v>
      </c>
      <c r="BI102" s="145">
        <f>IF(N102="nulová",J102,0)</f>
        <v>0</v>
      </c>
      <c r="BJ102" s="18" t="s">
        <v>81</v>
      </c>
      <c r="BK102" s="145">
        <f>ROUND(I102*H102,2)</f>
        <v>0</v>
      </c>
      <c r="BL102" s="18" t="s">
        <v>276</v>
      </c>
      <c r="BM102" s="144" t="s">
        <v>1655</v>
      </c>
    </row>
    <row r="103" spans="2:65" s="1" customFormat="1" ht="10.199999999999999">
      <c r="B103" s="33"/>
      <c r="D103" s="146" t="s">
        <v>185</v>
      </c>
      <c r="F103" s="147" t="s">
        <v>1656</v>
      </c>
      <c r="I103" s="148"/>
      <c r="L103" s="33"/>
      <c r="M103" s="149"/>
      <c r="T103" s="54"/>
      <c r="AT103" s="18" t="s">
        <v>185</v>
      </c>
      <c r="AU103" s="18" t="s">
        <v>83</v>
      </c>
    </row>
    <row r="104" spans="2:65" s="1" customFormat="1" ht="16.5" customHeight="1">
      <c r="B104" s="33"/>
      <c r="C104" s="178" t="s">
        <v>225</v>
      </c>
      <c r="D104" s="178" t="s">
        <v>327</v>
      </c>
      <c r="E104" s="179" t="s">
        <v>1657</v>
      </c>
      <c r="F104" s="180" t="s">
        <v>1658</v>
      </c>
      <c r="G104" s="181" t="s">
        <v>1269</v>
      </c>
      <c r="H104" s="182">
        <v>1</v>
      </c>
      <c r="I104" s="183"/>
      <c r="J104" s="184">
        <f>ROUND(I104*H104,2)</f>
        <v>0</v>
      </c>
      <c r="K104" s="180" t="s">
        <v>199</v>
      </c>
      <c r="L104" s="185"/>
      <c r="M104" s="186" t="s">
        <v>19</v>
      </c>
      <c r="N104" s="187" t="s">
        <v>45</v>
      </c>
      <c r="P104" s="142">
        <f>O104*H104</f>
        <v>0</v>
      </c>
      <c r="Q104" s="142">
        <v>0</v>
      </c>
      <c r="R104" s="142">
        <f>Q104*H104</f>
        <v>0</v>
      </c>
      <c r="S104" s="142">
        <v>0</v>
      </c>
      <c r="T104" s="143">
        <f>S104*H104</f>
        <v>0</v>
      </c>
      <c r="AR104" s="144" t="s">
        <v>406</v>
      </c>
      <c r="AT104" s="144" t="s">
        <v>327</v>
      </c>
      <c r="AU104" s="144" t="s">
        <v>83</v>
      </c>
      <c r="AY104" s="18" t="s">
        <v>177</v>
      </c>
      <c r="BE104" s="145">
        <f>IF(N104="základní",J104,0)</f>
        <v>0</v>
      </c>
      <c r="BF104" s="145">
        <f>IF(N104="snížená",J104,0)</f>
        <v>0</v>
      </c>
      <c r="BG104" s="145">
        <f>IF(N104="zákl. přenesená",J104,0)</f>
        <v>0</v>
      </c>
      <c r="BH104" s="145">
        <f>IF(N104="sníž. přenesená",J104,0)</f>
        <v>0</v>
      </c>
      <c r="BI104" s="145">
        <f>IF(N104="nulová",J104,0)</f>
        <v>0</v>
      </c>
      <c r="BJ104" s="18" t="s">
        <v>81</v>
      </c>
      <c r="BK104" s="145">
        <f>ROUND(I104*H104,2)</f>
        <v>0</v>
      </c>
      <c r="BL104" s="18" t="s">
        <v>276</v>
      </c>
      <c r="BM104" s="144" t="s">
        <v>1659</v>
      </c>
    </row>
    <row r="105" spans="2:65" s="1" customFormat="1" ht="16.5" customHeight="1">
      <c r="B105" s="33"/>
      <c r="C105" s="178" t="s">
        <v>232</v>
      </c>
      <c r="D105" s="178" t="s">
        <v>327</v>
      </c>
      <c r="E105" s="179" t="s">
        <v>1660</v>
      </c>
      <c r="F105" s="180" t="s">
        <v>1661</v>
      </c>
      <c r="G105" s="181" t="s">
        <v>1269</v>
      </c>
      <c r="H105" s="182">
        <v>1</v>
      </c>
      <c r="I105" s="183"/>
      <c r="J105" s="184">
        <f>ROUND(I105*H105,2)</f>
        <v>0</v>
      </c>
      <c r="K105" s="180" t="s">
        <v>199</v>
      </c>
      <c r="L105" s="185"/>
      <c r="M105" s="186" t="s">
        <v>19</v>
      </c>
      <c r="N105" s="187" t="s">
        <v>45</v>
      </c>
      <c r="P105" s="142">
        <f>O105*H105</f>
        <v>0</v>
      </c>
      <c r="Q105" s="142">
        <v>0</v>
      </c>
      <c r="R105" s="142">
        <f>Q105*H105</f>
        <v>0</v>
      </c>
      <c r="S105" s="142">
        <v>0</v>
      </c>
      <c r="T105" s="143">
        <f>S105*H105</f>
        <v>0</v>
      </c>
      <c r="AR105" s="144" t="s">
        <v>406</v>
      </c>
      <c r="AT105" s="144" t="s">
        <v>327</v>
      </c>
      <c r="AU105" s="144" t="s">
        <v>83</v>
      </c>
      <c r="AY105" s="18" t="s">
        <v>177</v>
      </c>
      <c r="BE105" s="145">
        <f>IF(N105="základní",J105,0)</f>
        <v>0</v>
      </c>
      <c r="BF105" s="145">
        <f>IF(N105="snížená",J105,0)</f>
        <v>0</v>
      </c>
      <c r="BG105" s="145">
        <f>IF(N105="zákl. přenesená",J105,0)</f>
        <v>0</v>
      </c>
      <c r="BH105" s="145">
        <f>IF(N105="sníž. přenesená",J105,0)</f>
        <v>0</v>
      </c>
      <c r="BI105" s="145">
        <f>IF(N105="nulová",J105,0)</f>
        <v>0</v>
      </c>
      <c r="BJ105" s="18" t="s">
        <v>81</v>
      </c>
      <c r="BK105" s="145">
        <f>ROUND(I105*H105,2)</f>
        <v>0</v>
      </c>
      <c r="BL105" s="18" t="s">
        <v>276</v>
      </c>
      <c r="BM105" s="144" t="s">
        <v>1662</v>
      </c>
    </row>
    <row r="106" spans="2:65" s="1" customFormat="1" ht="16.5" customHeight="1">
      <c r="B106" s="33"/>
      <c r="C106" s="133" t="s">
        <v>240</v>
      </c>
      <c r="D106" s="133" t="s">
        <v>179</v>
      </c>
      <c r="E106" s="134" t="s">
        <v>1663</v>
      </c>
      <c r="F106" s="135" t="s">
        <v>1664</v>
      </c>
      <c r="G106" s="136" t="s">
        <v>1269</v>
      </c>
      <c r="H106" s="137">
        <v>1</v>
      </c>
      <c r="I106" s="138"/>
      <c r="J106" s="139">
        <f>ROUND(I106*H106,2)</f>
        <v>0</v>
      </c>
      <c r="K106" s="135" t="s">
        <v>182</v>
      </c>
      <c r="L106" s="33"/>
      <c r="M106" s="140" t="s">
        <v>19</v>
      </c>
      <c r="N106" s="141" t="s">
        <v>45</v>
      </c>
      <c r="P106" s="142">
        <f>O106*H106</f>
        <v>0</v>
      </c>
      <c r="Q106" s="142">
        <v>0</v>
      </c>
      <c r="R106" s="142">
        <f>Q106*H106</f>
        <v>0</v>
      </c>
      <c r="S106" s="142">
        <v>0</v>
      </c>
      <c r="T106" s="143">
        <f>S106*H106</f>
        <v>0</v>
      </c>
      <c r="AR106" s="144" t="s">
        <v>276</v>
      </c>
      <c r="AT106" s="144" t="s">
        <v>179</v>
      </c>
      <c r="AU106" s="144" t="s">
        <v>83</v>
      </c>
      <c r="AY106" s="18" t="s">
        <v>177</v>
      </c>
      <c r="BE106" s="145">
        <f>IF(N106="základní",J106,0)</f>
        <v>0</v>
      </c>
      <c r="BF106" s="145">
        <f>IF(N106="snížená",J106,0)</f>
        <v>0</v>
      </c>
      <c r="BG106" s="145">
        <f>IF(N106="zákl. přenesená",J106,0)</f>
        <v>0</v>
      </c>
      <c r="BH106" s="145">
        <f>IF(N106="sníž. přenesená",J106,0)</f>
        <v>0</v>
      </c>
      <c r="BI106" s="145">
        <f>IF(N106="nulová",J106,0)</f>
        <v>0</v>
      </c>
      <c r="BJ106" s="18" t="s">
        <v>81</v>
      </c>
      <c r="BK106" s="145">
        <f>ROUND(I106*H106,2)</f>
        <v>0</v>
      </c>
      <c r="BL106" s="18" t="s">
        <v>276</v>
      </c>
      <c r="BM106" s="144" t="s">
        <v>1665</v>
      </c>
    </row>
    <row r="107" spans="2:65" s="1" customFormat="1" ht="10.199999999999999">
      <c r="B107" s="33"/>
      <c r="D107" s="146" t="s">
        <v>185</v>
      </c>
      <c r="F107" s="147" t="s">
        <v>1666</v>
      </c>
      <c r="I107" s="148"/>
      <c r="L107" s="33"/>
      <c r="M107" s="149"/>
      <c r="T107" s="54"/>
      <c r="AT107" s="18" t="s">
        <v>185</v>
      </c>
      <c r="AU107" s="18" t="s">
        <v>83</v>
      </c>
    </row>
    <row r="108" spans="2:65" s="1" customFormat="1" ht="24.15" customHeight="1">
      <c r="B108" s="33"/>
      <c r="C108" s="178" t="s">
        <v>245</v>
      </c>
      <c r="D108" s="178" t="s">
        <v>327</v>
      </c>
      <c r="E108" s="179" t="s">
        <v>1667</v>
      </c>
      <c r="F108" s="180" t="s">
        <v>1668</v>
      </c>
      <c r="G108" s="181" t="s">
        <v>1269</v>
      </c>
      <c r="H108" s="182">
        <v>1</v>
      </c>
      <c r="I108" s="183"/>
      <c r="J108" s="184">
        <f>ROUND(I108*H108,2)</f>
        <v>0</v>
      </c>
      <c r="K108" s="180" t="s">
        <v>199</v>
      </c>
      <c r="L108" s="185"/>
      <c r="M108" s="186" t="s">
        <v>19</v>
      </c>
      <c r="N108" s="187" t="s">
        <v>45</v>
      </c>
      <c r="P108" s="142">
        <f>O108*H108</f>
        <v>0</v>
      </c>
      <c r="Q108" s="142">
        <v>0</v>
      </c>
      <c r="R108" s="142">
        <f>Q108*H108</f>
        <v>0</v>
      </c>
      <c r="S108" s="142">
        <v>0</v>
      </c>
      <c r="T108" s="143">
        <f>S108*H108</f>
        <v>0</v>
      </c>
      <c r="AR108" s="144" t="s">
        <v>406</v>
      </c>
      <c r="AT108" s="144" t="s">
        <v>327</v>
      </c>
      <c r="AU108" s="144" t="s">
        <v>83</v>
      </c>
      <c r="AY108" s="18" t="s">
        <v>177</v>
      </c>
      <c r="BE108" s="145">
        <f>IF(N108="základní",J108,0)</f>
        <v>0</v>
      </c>
      <c r="BF108" s="145">
        <f>IF(N108="snížená",J108,0)</f>
        <v>0</v>
      </c>
      <c r="BG108" s="145">
        <f>IF(N108="zákl. přenesená",J108,0)</f>
        <v>0</v>
      </c>
      <c r="BH108" s="145">
        <f>IF(N108="sníž. přenesená",J108,0)</f>
        <v>0</v>
      </c>
      <c r="BI108" s="145">
        <f>IF(N108="nulová",J108,0)</f>
        <v>0</v>
      </c>
      <c r="BJ108" s="18" t="s">
        <v>81</v>
      </c>
      <c r="BK108" s="145">
        <f>ROUND(I108*H108,2)</f>
        <v>0</v>
      </c>
      <c r="BL108" s="18" t="s">
        <v>276</v>
      </c>
      <c r="BM108" s="144" t="s">
        <v>1669</v>
      </c>
    </row>
    <row r="109" spans="2:65" s="1" customFormat="1" ht="16.5" customHeight="1">
      <c r="B109" s="33"/>
      <c r="C109" s="133" t="s">
        <v>8</v>
      </c>
      <c r="D109" s="133" t="s">
        <v>179</v>
      </c>
      <c r="E109" s="134" t="s">
        <v>1670</v>
      </c>
      <c r="F109" s="135" t="s">
        <v>1671</v>
      </c>
      <c r="G109" s="136" t="s">
        <v>243</v>
      </c>
      <c r="H109" s="137">
        <v>1</v>
      </c>
      <c r="I109" s="138"/>
      <c r="J109" s="139">
        <f>ROUND(I109*H109,2)</f>
        <v>0</v>
      </c>
      <c r="K109" s="135" t="s">
        <v>182</v>
      </c>
      <c r="L109" s="33"/>
      <c r="M109" s="140" t="s">
        <v>19</v>
      </c>
      <c r="N109" s="141" t="s">
        <v>45</v>
      </c>
      <c r="P109" s="142">
        <f>O109*H109</f>
        <v>0</v>
      </c>
      <c r="Q109" s="142">
        <v>0</v>
      </c>
      <c r="R109" s="142">
        <f>Q109*H109</f>
        <v>0</v>
      </c>
      <c r="S109" s="142">
        <v>0</v>
      </c>
      <c r="T109" s="143">
        <f>S109*H109</f>
        <v>0</v>
      </c>
      <c r="AR109" s="144" t="s">
        <v>276</v>
      </c>
      <c r="AT109" s="144" t="s">
        <v>179</v>
      </c>
      <c r="AU109" s="144" t="s">
        <v>83</v>
      </c>
      <c r="AY109" s="18" t="s">
        <v>177</v>
      </c>
      <c r="BE109" s="145">
        <f>IF(N109="základní",J109,0)</f>
        <v>0</v>
      </c>
      <c r="BF109" s="145">
        <f>IF(N109="snížená",J109,0)</f>
        <v>0</v>
      </c>
      <c r="BG109" s="145">
        <f>IF(N109="zákl. přenesená",J109,0)</f>
        <v>0</v>
      </c>
      <c r="BH109" s="145">
        <f>IF(N109="sníž. přenesená",J109,0)</f>
        <v>0</v>
      </c>
      <c r="BI109" s="145">
        <f>IF(N109="nulová",J109,0)</f>
        <v>0</v>
      </c>
      <c r="BJ109" s="18" t="s">
        <v>81</v>
      </c>
      <c r="BK109" s="145">
        <f>ROUND(I109*H109,2)</f>
        <v>0</v>
      </c>
      <c r="BL109" s="18" t="s">
        <v>276</v>
      </c>
      <c r="BM109" s="144" t="s">
        <v>1672</v>
      </c>
    </row>
    <row r="110" spans="2:65" s="1" customFormat="1" ht="10.199999999999999">
      <c r="B110" s="33"/>
      <c r="D110" s="146" t="s">
        <v>185</v>
      </c>
      <c r="F110" s="147" t="s">
        <v>1673</v>
      </c>
      <c r="I110" s="148"/>
      <c r="L110" s="33"/>
      <c r="M110" s="149"/>
      <c r="T110" s="54"/>
      <c r="AT110" s="18" t="s">
        <v>185</v>
      </c>
      <c r="AU110" s="18" t="s">
        <v>83</v>
      </c>
    </row>
    <row r="111" spans="2:65" s="1" customFormat="1" ht="16.5" customHeight="1">
      <c r="B111" s="33"/>
      <c r="C111" s="178" t="s">
        <v>258</v>
      </c>
      <c r="D111" s="178" t="s">
        <v>327</v>
      </c>
      <c r="E111" s="179" t="s">
        <v>1674</v>
      </c>
      <c r="F111" s="180" t="s">
        <v>1675</v>
      </c>
      <c r="G111" s="181" t="s">
        <v>1269</v>
      </c>
      <c r="H111" s="182">
        <v>1</v>
      </c>
      <c r="I111" s="183"/>
      <c r="J111" s="184">
        <f>ROUND(I111*H111,2)</f>
        <v>0</v>
      </c>
      <c r="K111" s="180" t="s">
        <v>199</v>
      </c>
      <c r="L111" s="185"/>
      <c r="M111" s="186" t="s">
        <v>19</v>
      </c>
      <c r="N111" s="187" t="s">
        <v>45</v>
      </c>
      <c r="P111" s="142">
        <f>O111*H111</f>
        <v>0</v>
      </c>
      <c r="Q111" s="142">
        <v>0</v>
      </c>
      <c r="R111" s="142">
        <f>Q111*H111</f>
        <v>0</v>
      </c>
      <c r="S111" s="142">
        <v>0</v>
      </c>
      <c r="T111" s="143">
        <f>S111*H111</f>
        <v>0</v>
      </c>
      <c r="AR111" s="144" t="s">
        <v>406</v>
      </c>
      <c r="AT111" s="144" t="s">
        <v>327</v>
      </c>
      <c r="AU111" s="144" t="s">
        <v>83</v>
      </c>
      <c r="AY111" s="18" t="s">
        <v>177</v>
      </c>
      <c r="BE111" s="145">
        <f>IF(N111="základní",J111,0)</f>
        <v>0</v>
      </c>
      <c r="BF111" s="145">
        <f>IF(N111="snížená",J111,0)</f>
        <v>0</v>
      </c>
      <c r="BG111" s="145">
        <f>IF(N111="zákl. přenesená",J111,0)</f>
        <v>0</v>
      </c>
      <c r="BH111" s="145">
        <f>IF(N111="sníž. přenesená",J111,0)</f>
        <v>0</v>
      </c>
      <c r="BI111" s="145">
        <f>IF(N111="nulová",J111,0)</f>
        <v>0</v>
      </c>
      <c r="BJ111" s="18" t="s">
        <v>81</v>
      </c>
      <c r="BK111" s="145">
        <f>ROUND(I111*H111,2)</f>
        <v>0</v>
      </c>
      <c r="BL111" s="18" t="s">
        <v>276</v>
      </c>
      <c r="BM111" s="144" t="s">
        <v>1676</v>
      </c>
    </row>
    <row r="112" spans="2:65" s="1" customFormat="1" ht="16.5" customHeight="1">
      <c r="B112" s="33"/>
      <c r="C112" s="133" t="s">
        <v>265</v>
      </c>
      <c r="D112" s="133" t="s">
        <v>179</v>
      </c>
      <c r="E112" s="134" t="s">
        <v>1677</v>
      </c>
      <c r="F112" s="135" t="s">
        <v>1678</v>
      </c>
      <c r="G112" s="136" t="s">
        <v>1679</v>
      </c>
      <c r="H112" s="197"/>
      <c r="I112" s="138"/>
      <c r="J112" s="139">
        <f>ROUND(I112*H112,2)</f>
        <v>0</v>
      </c>
      <c r="K112" s="135" t="s">
        <v>182</v>
      </c>
      <c r="L112" s="33"/>
      <c r="M112" s="140" t="s">
        <v>19</v>
      </c>
      <c r="N112" s="141" t="s">
        <v>45</v>
      </c>
      <c r="P112" s="142">
        <f>O112*H112</f>
        <v>0</v>
      </c>
      <c r="Q112" s="142">
        <v>0</v>
      </c>
      <c r="R112" s="142">
        <f>Q112*H112</f>
        <v>0</v>
      </c>
      <c r="S112" s="142">
        <v>0</v>
      </c>
      <c r="T112" s="143">
        <f>S112*H112</f>
        <v>0</v>
      </c>
      <c r="AR112" s="144" t="s">
        <v>276</v>
      </c>
      <c r="AT112" s="144" t="s">
        <v>179</v>
      </c>
      <c r="AU112" s="144" t="s">
        <v>83</v>
      </c>
      <c r="AY112" s="18" t="s">
        <v>177</v>
      </c>
      <c r="BE112" s="145">
        <f>IF(N112="základní",J112,0)</f>
        <v>0</v>
      </c>
      <c r="BF112" s="145">
        <f>IF(N112="snížená",J112,0)</f>
        <v>0</v>
      </c>
      <c r="BG112" s="145">
        <f>IF(N112="zákl. přenesená",J112,0)</f>
        <v>0</v>
      </c>
      <c r="BH112" s="145">
        <f>IF(N112="sníž. přenesená",J112,0)</f>
        <v>0</v>
      </c>
      <c r="BI112" s="145">
        <f>IF(N112="nulová",J112,0)</f>
        <v>0</v>
      </c>
      <c r="BJ112" s="18" t="s">
        <v>81</v>
      </c>
      <c r="BK112" s="145">
        <f>ROUND(I112*H112,2)</f>
        <v>0</v>
      </c>
      <c r="BL112" s="18" t="s">
        <v>276</v>
      </c>
      <c r="BM112" s="144" t="s">
        <v>1680</v>
      </c>
    </row>
    <row r="113" spans="2:65" s="1" customFormat="1" ht="10.199999999999999">
      <c r="B113" s="33"/>
      <c r="D113" s="146" t="s">
        <v>185</v>
      </c>
      <c r="F113" s="147" t="s">
        <v>1681</v>
      </c>
      <c r="I113" s="148"/>
      <c r="L113" s="33"/>
      <c r="M113" s="149"/>
      <c r="T113" s="54"/>
      <c r="AT113" s="18" t="s">
        <v>185</v>
      </c>
      <c r="AU113" s="18" t="s">
        <v>83</v>
      </c>
    </row>
    <row r="114" spans="2:65" s="11" customFormat="1" ht="22.8" customHeight="1">
      <c r="B114" s="121"/>
      <c r="D114" s="122" t="s">
        <v>73</v>
      </c>
      <c r="E114" s="131" t="s">
        <v>1682</v>
      </c>
      <c r="F114" s="131" t="s">
        <v>1683</v>
      </c>
      <c r="I114" s="124"/>
      <c r="J114" s="132">
        <f>BK114</f>
        <v>0</v>
      </c>
      <c r="L114" s="121"/>
      <c r="M114" s="126"/>
      <c r="P114" s="127">
        <f>SUM(P115:P130)</f>
        <v>0</v>
      </c>
      <c r="R114" s="127">
        <f>SUM(R115:R130)</f>
        <v>0</v>
      </c>
      <c r="T114" s="128">
        <f>SUM(T115:T130)</f>
        <v>0</v>
      </c>
      <c r="AR114" s="122" t="s">
        <v>83</v>
      </c>
      <c r="AT114" s="129" t="s">
        <v>73</v>
      </c>
      <c r="AU114" s="129" t="s">
        <v>81</v>
      </c>
      <c r="AY114" s="122" t="s">
        <v>177</v>
      </c>
      <c r="BK114" s="130">
        <f>SUM(BK115:BK130)</f>
        <v>0</v>
      </c>
    </row>
    <row r="115" spans="2:65" s="1" customFormat="1" ht="16.5" customHeight="1">
      <c r="B115" s="33"/>
      <c r="C115" s="133" t="s">
        <v>271</v>
      </c>
      <c r="D115" s="133" t="s">
        <v>179</v>
      </c>
      <c r="E115" s="134" t="s">
        <v>1684</v>
      </c>
      <c r="F115" s="135" t="s">
        <v>1685</v>
      </c>
      <c r="G115" s="136" t="s">
        <v>347</v>
      </c>
      <c r="H115" s="137">
        <v>53</v>
      </c>
      <c r="I115" s="138"/>
      <c r="J115" s="139">
        <f>ROUND(I115*H115,2)</f>
        <v>0</v>
      </c>
      <c r="K115" s="135" t="s">
        <v>182</v>
      </c>
      <c r="L115" s="33"/>
      <c r="M115" s="140" t="s">
        <v>19</v>
      </c>
      <c r="N115" s="141" t="s">
        <v>45</v>
      </c>
      <c r="P115" s="142">
        <f>O115*H115</f>
        <v>0</v>
      </c>
      <c r="Q115" s="142">
        <v>0</v>
      </c>
      <c r="R115" s="142">
        <f>Q115*H115</f>
        <v>0</v>
      </c>
      <c r="S115" s="142">
        <v>0</v>
      </c>
      <c r="T115" s="143">
        <f>S115*H115</f>
        <v>0</v>
      </c>
      <c r="AR115" s="144" t="s">
        <v>276</v>
      </c>
      <c r="AT115" s="144" t="s">
        <v>179</v>
      </c>
      <c r="AU115" s="144" t="s">
        <v>83</v>
      </c>
      <c r="AY115" s="18" t="s">
        <v>177</v>
      </c>
      <c r="BE115" s="145">
        <f>IF(N115="základní",J115,0)</f>
        <v>0</v>
      </c>
      <c r="BF115" s="145">
        <f>IF(N115="snížená",J115,0)</f>
        <v>0</v>
      </c>
      <c r="BG115" s="145">
        <f>IF(N115="zákl. přenesená",J115,0)</f>
        <v>0</v>
      </c>
      <c r="BH115" s="145">
        <f>IF(N115="sníž. přenesená",J115,0)</f>
        <v>0</v>
      </c>
      <c r="BI115" s="145">
        <f>IF(N115="nulová",J115,0)</f>
        <v>0</v>
      </c>
      <c r="BJ115" s="18" t="s">
        <v>81</v>
      </c>
      <c r="BK115" s="145">
        <f>ROUND(I115*H115,2)</f>
        <v>0</v>
      </c>
      <c r="BL115" s="18" t="s">
        <v>276</v>
      </c>
      <c r="BM115" s="144" t="s">
        <v>1686</v>
      </c>
    </row>
    <row r="116" spans="2:65" s="1" customFormat="1" ht="10.199999999999999">
      <c r="B116" s="33"/>
      <c r="D116" s="146" t="s">
        <v>185</v>
      </c>
      <c r="F116" s="147" t="s">
        <v>1687</v>
      </c>
      <c r="I116" s="148"/>
      <c r="L116" s="33"/>
      <c r="M116" s="149"/>
      <c r="T116" s="54"/>
      <c r="AT116" s="18" t="s">
        <v>185</v>
      </c>
      <c r="AU116" s="18" t="s">
        <v>83</v>
      </c>
    </row>
    <row r="117" spans="2:65" s="1" customFormat="1" ht="16.5" customHeight="1">
      <c r="B117" s="33"/>
      <c r="C117" s="133" t="s">
        <v>276</v>
      </c>
      <c r="D117" s="133" t="s">
        <v>179</v>
      </c>
      <c r="E117" s="134" t="s">
        <v>1688</v>
      </c>
      <c r="F117" s="135" t="s">
        <v>1689</v>
      </c>
      <c r="G117" s="136" t="s">
        <v>347</v>
      </c>
      <c r="H117" s="137">
        <v>23</v>
      </c>
      <c r="I117" s="138"/>
      <c r="J117" s="139">
        <f>ROUND(I117*H117,2)</f>
        <v>0</v>
      </c>
      <c r="K117" s="135" t="s">
        <v>182</v>
      </c>
      <c r="L117" s="33"/>
      <c r="M117" s="140" t="s">
        <v>19</v>
      </c>
      <c r="N117" s="141" t="s">
        <v>45</v>
      </c>
      <c r="P117" s="142">
        <f>O117*H117</f>
        <v>0</v>
      </c>
      <c r="Q117" s="142">
        <v>0</v>
      </c>
      <c r="R117" s="142">
        <f>Q117*H117</f>
        <v>0</v>
      </c>
      <c r="S117" s="142">
        <v>0</v>
      </c>
      <c r="T117" s="143">
        <f>S117*H117</f>
        <v>0</v>
      </c>
      <c r="AR117" s="144" t="s">
        <v>276</v>
      </c>
      <c r="AT117" s="144" t="s">
        <v>179</v>
      </c>
      <c r="AU117" s="144" t="s">
        <v>83</v>
      </c>
      <c r="AY117" s="18" t="s">
        <v>177</v>
      </c>
      <c r="BE117" s="145">
        <f>IF(N117="základní",J117,0)</f>
        <v>0</v>
      </c>
      <c r="BF117" s="145">
        <f>IF(N117="snížená",J117,0)</f>
        <v>0</v>
      </c>
      <c r="BG117" s="145">
        <f>IF(N117="zákl. přenesená",J117,0)</f>
        <v>0</v>
      </c>
      <c r="BH117" s="145">
        <f>IF(N117="sníž. přenesená",J117,0)</f>
        <v>0</v>
      </c>
      <c r="BI117" s="145">
        <f>IF(N117="nulová",J117,0)</f>
        <v>0</v>
      </c>
      <c r="BJ117" s="18" t="s">
        <v>81</v>
      </c>
      <c r="BK117" s="145">
        <f>ROUND(I117*H117,2)</f>
        <v>0</v>
      </c>
      <c r="BL117" s="18" t="s">
        <v>276</v>
      </c>
      <c r="BM117" s="144" t="s">
        <v>1690</v>
      </c>
    </row>
    <row r="118" spans="2:65" s="1" customFormat="1" ht="10.199999999999999">
      <c r="B118" s="33"/>
      <c r="D118" s="146" t="s">
        <v>185</v>
      </c>
      <c r="F118" s="147" t="s">
        <v>1691</v>
      </c>
      <c r="I118" s="148"/>
      <c r="L118" s="33"/>
      <c r="M118" s="149"/>
      <c r="T118" s="54"/>
      <c r="AT118" s="18" t="s">
        <v>185</v>
      </c>
      <c r="AU118" s="18" t="s">
        <v>83</v>
      </c>
    </row>
    <row r="119" spans="2:65" s="1" customFormat="1" ht="16.5" customHeight="1">
      <c r="B119" s="33"/>
      <c r="C119" s="133" t="s">
        <v>283</v>
      </c>
      <c r="D119" s="133" t="s">
        <v>179</v>
      </c>
      <c r="E119" s="134" t="s">
        <v>1692</v>
      </c>
      <c r="F119" s="135" t="s">
        <v>1693</v>
      </c>
      <c r="G119" s="136" t="s">
        <v>347</v>
      </c>
      <c r="H119" s="137">
        <v>23</v>
      </c>
      <c r="I119" s="138"/>
      <c r="J119" s="139">
        <f>ROUND(I119*H119,2)</f>
        <v>0</v>
      </c>
      <c r="K119" s="135" t="s">
        <v>182</v>
      </c>
      <c r="L119" s="33"/>
      <c r="M119" s="140" t="s">
        <v>19</v>
      </c>
      <c r="N119" s="141" t="s">
        <v>45</v>
      </c>
      <c r="P119" s="142">
        <f>O119*H119</f>
        <v>0</v>
      </c>
      <c r="Q119" s="142">
        <v>0</v>
      </c>
      <c r="R119" s="142">
        <f>Q119*H119</f>
        <v>0</v>
      </c>
      <c r="S119" s="142">
        <v>0</v>
      </c>
      <c r="T119" s="143">
        <f>S119*H119</f>
        <v>0</v>
      </c>
      <c r="AR119" s="144" t="s">
        <v>276</v>
      </c>
      <c r="AT119" s="144" t="s">
        <v>179</v>
      </c>
      <c r="AU119" s="144" t="s">
        <v>83</v>
      </c>
      <c r="AY119" s="18" t="s">
        <v>177</v>
      </c>
      <c r="BE119" s="145">
        <f>IF(N119="základní",J119,0)</f>
        <v>0</v>
      </c>
      <c r="BF119" s="145">
        <f>IF(N119="snížená",J119,0)</f>
        <v>0</v>
      </c>
      <c r="BG119" s="145">
        <f>IF(N119="zákl. přenesená",J119,0)</f>
        <v>0</v>
      </c>
      <c r="BH119" s="145">
        <f>IF(N119="sníž. přenesená",J119,0)</f>
        <v>0</v>
      </c>
      <c r="BI119" s="145">
        <f>IF(N119="nulová",J119,0)</f>
        <v>0</v>
      </c>
      <c r="BJ119" s="18" t="s">
        <v>81</v>
      </c>
      <c r="BK119" s="145">
        <f>ROUND(I119*H119,2)</f>
        <v>0</v>
      </c>
      <c r="BL119" s="18" t="s">
        <v>276</v>
      </c>
      <c r="BM119" s="144" t="s">
        <v>1694</v>
      </c>
    </row>
    <row r="120" spans="2:65" s="1" customFormat="1" ht="10.199999999999999">
      <c r="B120" s="33"/>
      <c r="D120" s="146" t="s">
        <v>185</v>
      </c>
      <c r="F120" s="147" t="s">
        <v>1695</v>
      </c>
      <c r="I120" s="148"/>
      <c r="L120" s="33"/>
      <c r="M120" s="149"/>
      <c r="T120" s="54"/>
      <c r="AT120" s="18" t="s">
        <v>185</v>
      </c>
      <c r="AU120" s="18" t="s">
        <v>83</v>
      </c>
    </row>
    <row r="121" spans="2:65" s="1" customFormat="1" ht="16.5" customHeight="1">
      <c r="B121" s="33"/>
      <c r="C121" s="133" t="s">
        <v>291</v>
      </c>
      <c r="D121" s="133" t="s">
        <v>179</v>
      </c>
      <c r="E121" s="134" t="s">
        <v>1696</v>
      </c>
      <c r="F121" s="135" t="s">
        <v>1697</v>
      </c>
      <c r="G121" s="136" t="s">
        <v>347</v>
      </c>
      <c r="H121" s="137">
        <v>51</v>
      </c>
      <c r="I121" s="138"/>
      <c r="J121" s="139">
        <f>ROUND(I121*H121,2)</f>
        <v>0</v>
      </c>
      <c r="K121" s="135" t="s">
        <v>182</v>
      </c>
      <c r="L121" s="33"/>
      <c r="M121" s="140" t="s">
        <v>19</v>
      </c>
      <c r="N121" s="141" t="s">
        <v>45</v>
      </c>
      <c r="P121" s="142">
        <f>O121*H121</f>
        <v>0</v>
      </c>
      <c r="Q121" s="142">
        <v>0</v>
      </c>
      <c r="R121" s="142">
        <f>Q121*H121</f>
        <v>0</v>
      </c>
      <c r="S121" s="142">
        <v>0</v>
      </c>
      <c r="T121" s="143">
        <f>S121*H121</f>
        <v>0</v>
      </c>
      <c r="AR121" s="144" t="s">
        <v>276</v>
      </c>
      <c r="AT121" s="144" t="s">
        <v>179</v>
      </c>
      <c r="AU121" s="144" t="s">
        <v>83</v>
      </c>
      <c r="AY121" s="18" t="s">
        <v>177</v>
      </c>
      <c r="BE121" s="145">
        <f>IF(N121="základní",J121,0)</f>
        <v>0</v>
      </c>
      <c r="BF121" s="145">
        <f>IF(N121="snížená",J121,0)</f>
        <v>0</v>
      </c>
      <c r="BG121" s="145">
        <f>IF(N121="zákl. přenesená",J121,0)</f>
        <v>0</v>
      </c>
      <c r="BH121" s="145">
        <f>IF(N121="sníž. přenesená",J121,0)</f>
        <v>0</v>
      </c>
      <c r="BI121" s="145">
        <f>IF(N121="nulová",J121,0)</f>
        <v>0</v>
      </c>
      <c r="BJ121" s="18" t="s">
        <v>81</v>
      </c>
      <c r="BK121" s="145">
        <f>ROUND(I121*H121,2)</f>
        <v>0</v>
      </c>
      <c r="BL121" s="18" t="s">
        <v>276</v>
      </c>
      <c r="BM121" s="144" t="s">
        <v>1698</v>
      </c>
    </row>
    <row r="122" spans="2:65" s="1" customFormat="1" ht="10.199999999999999">
      <c r="B122" s="33"/>
      <c r="D122" s="146" t="s">
        <v>185</v>
      </c>
      <c r="F122" s="147" t="s">
        <v>1699</v>
      </c>
      <c r="I122" s="148"/>
      <c r="L122" s="33"/>
      <c r="M122" s="149"/>
      <c r="T122" s="54"/>
      <c r="AT122" s="18" t="s">
        <v>185</v>
      </c>
      <c r="AU122" s="18" t="s">
        <v>83</v>
      </c>
    </row>
    <row r="123" spans="2:65" s="1" customFormat="1" ht="21.75" customHeight="1">
      <c r="B123" s="33"/>
      <c r="C123" s="133" t="s">
        <v>298</v>
      </c>
      <c r="D123" s="133" t="s">
        <v>179</v>
      </c>
      <c r="E123" s="134" t="s">
        <v>1700</v>
      </c>
      <c r="F123" s="135" t="s">
        <v>1701</v>
      </c>
      <c r="G123" s="136" t="s">
        <v>347</v>
      </c>
      <c r="H123" s="137">
        <v>99</v>
      </c>
      <c r="I123" s="138"/>
      <c r="J123" s="139">
        <f>ROUND(I123*H123,2)</f>
        <v>0</v>
      </c>
      <c r="K123" s="135" t="s">
        <v>182</v>
      </c>
      <c r="L123" s="33"/>
      <c r="M123" s="140" t="s">
        <v>19</v>
      </c>
      <c r="N123" s="141" t="s">
        <v>45</v>
      </c>
      <c r="P123" s="142">
        <f>O123*H123</f>
        <v>0</v>
      </c>
      <c r="Q123" s="142">
        <v>0</v>
      </c>
      <c r="R123" s="142">
        <f>Q123*H123</f>
        <v>0</v>
      </c>
      <c r="S123" s="142">
        <v>0</v>
      </c>
      <c r="T123" s="143">
        <f>S123*H123</f>
        <v>0</v>
      </c>
      <c r="AR123" s="144" t="s">
        <v>276</v>
      </c>
      <c r="AT123" s="144" t="s">
        <v>179</v>
      </c>
      <c r="AU123" s="144" t="s">
        <v>83</v>
      </c>
      <c r="AY123" s="18" t="s">
        <v>177</v>
      </c>
      <c r="BE123" s="145">
        <f>IF(N123="základní",J123,0)</f>
        <v>0</v>
      </c>
      <c r="BF123" s="145">
        <f>IF(N123="snížená",J123,0)</f>
        <v>0</v>
      </c>
      <c r="BG123" s="145">
        <f>IF(N123="zákl. přenesená",J123,0)</f>
        <v>0</v>
      </c>
      <c r="BH123" s="145">
        <f>IF(N123="sníž. přenesená",J123,0)</f>
        <v>0</v>
      </c>
      <c r="BI123" s="145">
        <f>IF(N123="nulová",J123,0)</f>
        <v>0</v>
      </c>
      <c r="BJ123" s="18" t="s">
        <v>81</v>
      </c>
      <c r="BK123" s="145">
        <f>ROUND(I123*H123,2)</f>
        <v>0</v>
      </c>
      <c r="BL123" s="18" t="s">
        <v>276</v>
      </c>
      <c r="BM123" s="144" t="s">
        <v>1702</v>
      </c>
    </row>
    <row r="124" spans="2:65" s="1" customFormat="1" ht="10.199999999999999">
      <c r="B124" s="33"/>
      <c r="D124" s="146" t="s">
        <v>185</v>
      </c>
      <c r="F124" s="147" t="s">
        <v>1703</v>
      </c>
      <c r="I124" s="148"/>
      <c r="L124" s="33"/>
      <c r="M124" s="149"/>
      <c r="T124" s="54"/>
      <c r="AT124" s="18" t="s">
        <v>185</v>
      </c>
      <c r="AU124" s="18" t="s">
        <v>83</v>
      </c>
    </row>
    <row r="125" spans="2:65" s="1" customFormat="1" ht="24.15" customHeight="1">
      <c r="B125" s="33"/>
      <c r="C125" s="133" t="s">
        <v>305</v>
      </c>
      <c r="D125" s="133" t="s">
        <v>179</v>
      </c>
      <c r="E125" s="134" t="s">
        <v>1704</v>
      </c>
      <c r="F125" s="135" t="s">
        <v>1705</v>
      </c>
      <c r="G125" s="136" t="s">
        <v>347</v>
      </c>
      <c r="H125" s="137">
        <v>51</v>
      </c>
      <c r="I125" s="138"/>
      <c r="J125" s="139">
        <f>ROUND(I125*H125,2)</f>
        <v>0</v>
      </c>
      <c r="K125" s="135" t="s">
        <v>182</v>
      </c>
      <c r="L125" s="33"/>
      <c r="M125" s="140" t="s">
        <v>19</v>
      </c>
      <c r="N125" s="141" t="s">
        <v>45</v>
      </c>
      <c r="P125" s="142">
        <f>O125*H125</f>
        <v>0</v>
      </c>
      <c r="Q125" s="142">
        <v>0</v>
      </c>
      <c r="R125" s="142">
        <f>Q125*H125</f>
        <v>0</v>
      </c>
      <c r="S125" s="142">
        <v>0</v>
      </c>
      <c r="T125" s="143">
        <f>S125*H125</f>
        <v>0</v>
      </c>
      <c r="AR125" s="144" t="s">
        <v>276</v>
      </c>
      <c r="AT125" s="144" t="s">
        <v>179</v>
      </c>
      <c r="AU125" s="144" t="s">
        <v>83</v>
      </c>
      <c r="AY125" s="18" t="s">
        <v>177</v>
      </c>
      <c r="BE125" s="145">
        <f>IF(N125="základní",J125,0)</f>
        <v>0</v>
      </c>
      <c r="BF125" s="145">
        <f>IF(N125="snížená",J125,0)</f>
        <v>0</v>
      </c>
      <c r="BG125" s="145">
        <f>IF(N125="zákl. přenesená",J125,0)</f>
        <v>0</v>
      </c>
      <c r="BH125" s="145">
        <f>IF(N125="sníž. přenesená",J125,0)</f>
        <v>0</v>
      </c>
      <c r="BI125" s="145">
        <f>IF(N125="nulová",J125,0)</f>
        <v>0</v>
      </c>
      <c r="BJ125" s="18" t="s">
        <v>81</v>
      </c>
      <c r="BK125" s="145">
        <f>ROUND(I125*H125,2)</f>
        <v>0</v>
      </c>
      <c r="BL125" s="18" t="s">
        <v>276</v>
      </c>
      <c r="BM125" s="144" t="s">
        <v>1706</v>
      </c>
    </row>
    <row r="126" spans="2:65" s="1" customFormat="1" ht="10.199999999999999">
      <c r="B126" s="33"/>
      <c r="D126" s="146" t="s">
        <v>185</v>
      </c>
      <c r="F126" s="147" t="s">
        <v>1707</v>
      </c>
      <c r="I126" s="148"/>
      <c r="L126" s="33"/>
      <c r="M126" s="149"/>
      <c r="T126" s="54"/>
      <c r="AT126" s="18" t="s">
        <v>185</v>
      </c>
      <c r="AU126" s="18" t="s">
        <v>83</v>
      </c>
    </row>
    <row r="127" spans="2:65" s="1" customFormat="1" ht="16.5" customHeight="1">
      <c r="B127" s="33"/>
      <c r="C127" s="133" t="s">
        <v>7</v>
      </c>
      <c r="D127" s="133" t="s">
        <v>179</v>
      </c>
      <c r="E127" s="134" t="s">
        <v>1708</v>
      </c>
      <c r="F127" s="135" t="s">
        <v>1709</v>
      </c>
      <c r="G127" s="136" t="s">
        <v>347</v>
      </c>
      <c r="H127" s="137">
        <v>150</v>
      </c>
      <c r="I127" s="138"/>
      <c r="J127" s="139">
        <f>ROUND(I127*H127,2)</f>
        <v>0</v>
      </c>
      <c r="K127" s="135" t="s">
        <v>182</v>
      </c>
      <c r="L127" s="33"/>
      <c r="M127" s="140" t="s">
        <v>19</v>
      </c>
      <c r="N127" s="141" t="s">
        <v>45</v>
      </c>
      <c r="P127" s="142">
        <f>O127*H127</f>
        <v>0</v>
      </c>
      <c r="Q127" s="142">
        <v>0</v>
      </c>
      <c r="R127" s="142">
        <f>Q127*H127</f>
        <v>0</v>
      </c>
      <c r="S127" s="142">
        <v>0</v>
      </c>
      <c r="T127" s="143">
        <f>S127*H127</f>
        <v>0</v>
      </c>
      <c r="AR127" s="144" t="s">
        <v>276</v>
      </c>
      <c r="AT127" s="144" t="s">
        <v>179</v>
      </c>
      <c r="AU127" s="144" t="s">
        <v>83</v>
      </c>
      <c r="AY127" s="18" t="s">
        <v>177</v>
      </c>
      <c r="BE127" s="145">
        <f>IF(N127="základní",J127,0)</f>
        <v>0</v>
      </c>
      <c r="BF127" s="145">
        <f>IF(N127="snížená",J127,0)</f>
        <v>0</v>
      </c>
      <c r="BG127" s="145">
        <f>IF(N127="zákl. přenesená",J127,0)</f>
        <v>0</v>
      </c>
      <c r="BH127" s="145">
        <f>IF(N127="sníž. přenesená",J127,0)</f>
        <v>0</v>
      </c>
      <c r="BI127" s="145">
        <f>IF(N127="nulová",J127,0)</f>
        <v>0</v>
      </c>
      <c r="BJ127" s="18" t="s">
        <v>81</v>
      </c>
      <c r="BK127" s="145">
        <f>ROUND(I127*H127,2)</f>
        <v>0</v>
      </c>
      <c r="BL127" s="18" t="s">
        <v>276</v>
      </c>
      <c r="BM127" s="144" t="s">
        <v>1710</v>
      </c>
    </row>
    <row r="128" spans="2:65" s="1" customFormat="1" ht="10.199999999999999">
      <c r="B128" s="33"/>
      <c r="D128" s="146" t="s">
        <v>185</v>
      </c>
      <c r="F128" s="147" t="s">
        <v>1711</v>
      </c>
      <c r="I128" s="148"/>
      <c r="L128" s="33"/>
      <c r="M128" s="149"/>
      <c r="T128" s="54"/>
      <c r="AT128" s="18" t="s">
        <v>185</v>
      </c>
      <c r="AU128" s="18" t="s">
        <v>83</v>
      </c>
    </row>
    <row r="129" spans="2:65" s="1" customFormat="1" ht="16.5" customHeight="1">
      <c r="B129" s="33"/>
      <c r="C129" s="133" t="s">
        <v>326</v>
      </c>
      <c r="D129" s="133" t="s">
        <v>179</v>
      </c>
      <c r="E129" s="134" t="s">
        <v>1712</v>
      </c>
      <c r="F129" s="135" t="s">
        <v>1713</v>
      </c>
      <c r="G129" s="136" t="s">
        <v>1679</v>
      </c>
      <c r="H129" s="197"/>
      <c r="I129" s="138"/>
      <c r="J129" s="139">
        <f>ROUND(I129*H129,2)</f>
        <v>0</v>
      </c>
      <c r="K129" s="135" t="s">
        <v>182</v>
      </c>
      <c r="L129" s="33"/>
      <c r="M129" s="140" t="s">
        <v>19</v>
      </c>
      <c r="N129" s="141" t="s">
        <v>45</v>
      </c>
      <c r="P129" s="142">
        <f>O129*H129</f>
        <v>0</v>
      </c>
      <c r="Q129" s="142">
        <v>0</v>
      </c>
      <c r="R129" s="142">
        <f>Q129*H129</f>
        <v>0</v>
      </c>
      <c r="S129" s="142">
        <v>0</v>
      </c>
      <c r="T129" s="143">
        <f>S129*H129</f>
        <v>0</v>
      </c>
      <c r="AR129" s="144" t="s">
        <v>276</v>
      </c>
      <c r="AT129" s="144" t="s">
        <v>179</v>
      </c>
      <c r="AU129" s="144" t="s">
        <v>83</v>
      </c>
      <c r="AY129" s="18" t="s">
        <v>177</v>
      </c>
      <c r="BE129" s="145">
        <f>IF(N129="základní",J129,0)</f>
        <v>0</v>
      </c>
      <c r="BF129" s="145">
        <f>IF(N129="snížená",J129,0)</f>
        <v>0</v>
      </c>
      <c r="BG129" s="145">
        <f>IF(N129="zákl. přenesená",J129,0)</f>
        <v>0</v>
      </c>
      <c r="BH129" s="145">
        <f>IF(N129="sníž. přenesená",J129,0)</f>
        <v>0</v>
      </c>
      <c r="BI129" s="145">
        <f>IF(N129="nulová",J129,0)</f>
        <v>0</v>
      </c>
      <c r="BJ129" s="18" t="s">
        <v>81</v>
      </c>
      <c r="BK129" s="145">
        <f>ROUND(I129*H129,2)</f>
        <v>0</v>
      </c>
      <c r="BL129" s="18" t="s">
        <v>276</v>
      </c>
      <c r="BM129" s="144" t="s">
        <v>1714</v>
      </c>
    </row>
    <row r="130" spans="2:65" s="1" customFormat="1" ht="10.199999999999999">
      <c r="B130" s="33"/>
      <c r="D130" s="146" t="s">
        <v>185</v>
      </c>
      <c r="F130" s="147" t="s">
        <v>1715</v>
      </c>
      <c r="I130" s="148"/>
      <c r="L130" s="33"/>
      <c r="M130" s="149"/>
      <c r="T130" s="54"/>
      <c r="AT130" s="18" t="s">
        <v>185</v>
      </c>
      <c r="AU130" s="18" t="s">
        <v>83</v>
      </c>
    </row>
    <row r="131" spans="2:65" s="11" customFormat="1" ht="22.8" customHeight="1">
      <c r="B131" s="121"/>
      <c r="D131" s="122" t="s">
        <v>73</v>
      </c>
      <c r="E131" s="131" t="s">
        <v>1462</v>
      </c>
      <c r="F131" s="131" t="s">
        <v>1716</v>
      </c>
      <c r="I131" s="124"/>
      <c r="J131" s="132">
        <f>BK131</f>
        <v>0</v>
      </c>
      <c r="L131" s="121"/>
      <c r="M131" s="126"/>
      <c r="P131" s="127">
        <f>SUM(P132:P149)</f>
        <v>0</v>
      </c>
      <c r="R131" s="127">
        <f>SUM(R132:R149)</f>
        <v>0</v>
      </c>
      <c r="T131" s="128">
        <f>SUM(T132:T149)</f>
        <v>0</v>
      </c>
      <c r="AR131" s="122" t="s">
        <v>83</v>
      </c>
      <c r="AT131" s="129" t="s">
        <v>73</v>
      </c>
      <c r="AU131" s="129" t="s">
        <v>81</v>
      </c>
      <c r="AY131" s="122" t="s">
        <v>177</v>
      </c>
      <c r="BK131" s="130">
        <f>SUM(BK132:BK149)</f>
        <v>0</v>
      </c>
    </row>
    <row r="132" spans="2:65" s="1" customFormat="1" ht="16.5" customHeight="1">
      <c r="B132" s="33"/>
      <c r="C132" s="133" t="s">
        <v>332</v>
      </c>
      <c r="D132" s="133" t="s">
        <v>179</v>
      </c>
      <c r="E132" s="134" t="s">
        <v>1670</v>
      </c>
      <c r="F132" s="135" t="s">
        <v>1671</v>
      </c>
      <c r="G132" s="136" t="s">
        <v>243</v>
      </c>
      <c r="H132" s="137">
        <v>1</v>
      </c>
      <c r="I132" s="138"/>
      <c r="J132" s="139">
        <f>ROUND(I132*H132,2)</f>
        <v>0</v>
      </c>
      <c r="K132" s="135" t="s">
        <v>182</v>
      </c>
      <c r="L132" s="33"/>
      <c r="M132" s="140" t="s">
        <v>19</v>
      </c>
      <c r="N132" s="141" t="s">
        <v>45</v>
      </c>
      <c r="P132" s="142">
        <f>O132*H132</f>
        <v>0</v>
      </c>
      <c r="Q132" s="142">
        <v>0</v>
      </c>
      <c r="R132" s="142">
        <f>Q132*H132</f>
        <v>0</v>
      </c>
      <c r="S132" s="142">
        <v>0</v>
      </c>
      <c r="T132" s="143">
        <f>S132*H132</f>
        <v>0</v>
      </c>
      <c r="AR132" s="144" t="s">
        <v>276</v>
      </c>
      <c r="AT132" s="144" t="s">
        <v>179</v>
      </c>
      <c r="AU132" s="144" t="s">
        <v>83</v>
      </c>
      <c r="AY132" s="18" t="s">
        <v>177</v>
      </c>
      <c r="BE132" s="145">
        <f>IF(N132="základní",J132,0)</f>
        <v>0</v>
      </c>
      <c r="BF132" s="145">
        <f>IF(N132="snížená",J132,0)</f>
        <v>0</v>
      </c>
      <c r="BG132" s="145">
        <f>IF(N132="zákl. přenesená",J132,0)</f>
        <v>0</v>
      </c>
      <c r="BH132" s="145">
        <f>IF(N132="sníž. přenesená",J132,0)</f>
        <v>0</v>
      </c>
      <c r="BI132" s="145">
        <f>IF(N132="nulová",J132,0)</f>
        <v>0</v>
      </c>
      <c r="BJ132" s="18" t="s">
        <v>81</v>
      </c>
      <c r="BK132" s="145">
        <f>ROUND(I132*H132,2)</f>
        <v>0</v>
      </c>
      <c r="BL132" s="18" t="s">
        <v>276</v>
      </c>
      <c r="BM132" s="144" t="s">
        <v>1717</v>
      </c>
    </row>
    <row r="133" spans="2:65" s="1" customFormat="1" ht="10.199999999999999">
      <c r="B133" s="33"/>
      <c r="D133" s="146" t="s">
        <v>185</v>
      </c>
      <c r="F133" s="147" t="s">
        <v>1673</v>
      </c>
      <c r="I133" s="148"/>
      <c r="L133" s="33"/>
      <c r="M133" s="149"/>
      <c r="T133" s="54"/>
      <c r="AT133" s="18" t="s">
        <v>185</v>
      </c>
      <c r="AU133" s="18" t="s">
        <v>83</v>
      </c>
    </row>
    <row r="134" spans="2:65" s="1" customFormat="1" ht="16.5" customHeight="1">
      <c r="B134" s="33"/>
      <c r="C134" s="178" t="s">
        <v>337</v>
      </c>
      <c r="D134" s="178" t="s">
        <v>327</v>
      </c>
      <c r="E134" s="179" t="s">
        <v>1718</v>
      </c>
      <c r="F134" s="180" t="s">
        <v>1719</v>
      </c>
      <c r="G134" s="181" t="s">
        <v>243</v>
      </c>
      <c r="H134" s="182">
        <v>1</v>
      </c>
      <c r="I134" s="183"/>
      <c r="J134" s="184">
        <f>ROUND(I134*H134,2)</f>
        <v>0</v>
      </c>
      <c r="K134" s="180" t="s">
        <v>19</v>
      </c>
      <c r="L134" s="185"/>
      <c r="M134" s="186" t="s">
        <v>19</v>
      </c>
      <c r="N134" s="187" t="s">
        <v>45</v>
      </c>
      <c r="P134" s="142">
        <f>O134*H134</f>
        <v>0</v>
      </c>
      <c r="Q134" s="142">
        <v>0</v>
      </c>
      <c r="R134" s="142">
        <f>Q134*H134</f>
        <v>0</v>
      </c>
      <c r="S134" s="142">
        <v>0</v>
      </c>
      <c r="T134" s="143">
        <f>S134*H134</f>
        <v>0</v>
      </c>
      <c r="AR134" s="144" t="s">
        <v>406</v>
      </c>
      <c r="AT134" s="144" t="s">
        <v>327</v>
      </c>
      <c r="AU134" s="144" t="s">
        <v>83</v>
      </c>
      <c r="AY134" s="18" t="s">
        <v>177</v>
      </c>
      <c r="BE134" s="145">
        <f>IF(N134="základní",J134,0)</f>
        <v>0</v>
      </c>
      <c r="BF134" s="145">
        <f>IF(N134="snížená",J134,0)</f>
        <v>0</v>
      </c>
      <c r="BG134" s="145">
        <f>IF(N134="zákl. přenesená",J134,0)</f>
        <v>0</v>
      </c>
      <c r="BH134" s="145">
        <f>IF(N134="sníž. přenesená",J134,0)</f>
        <v>0</v>
      </c>
      <c r="BI134" s="145">
        <f>IF(N134="nulová",J134,0)</f>
        <v>0</v>
      </c>
      <c r="BJ134" s="18" t="s">
        <v>81</v>
      </c>
      <c r="BK134" s="145">
        <f>ROUND(I134*H134,2)</f>
        <v>0</v>
      </c>
      <c r="BL134" s="18" t="s">
        <v>276</v>
      </c>
      <c r="BM134" s="144" t="s">
        <v>1720</v>
      </c>
    </row>
    <row r="135" spans="2:65" s="1" customFormat="1" ht="16.5" customHeight="1">
      <c r="B135" s="33"/>
      <c r="C135" s="133" t="s">
        <v>344</v>
      </c>
      <c r="D135" s="133" t="s">
        <v>179</v>
      </c>
      <c r="E135" s="134" t="s">
        <v>1721</v>
      </c>
      <c r="F135" s="135" t="s">
        <v>1722</v>
      </c>
      <c r="G135" s="136" t="s">
        <v>347</v>
      </c>
      <c r="H135" s="137">
        <v>4</v>
      </c>
      <c r="I135" s="138"/>
      <c r="J135" s="139">
        <f>ROUND(I135*H135,2)</f>
        <v>0</v>
      </c>
      <c r="K135" s="135" t="s">
        <v>182</v>
      </c>
      <c r="L135" s="33"/>
      <c r="M135" s="140" t="s">
        <v>19</v>
      </c>
      <c r="N135" s="141" t="s">
        <v>45</v>
      </c>
      <c r="P135" s="142">
        <f>O135*H135</f>
        <v>0</v>
      </c>
      <c r="Q135" s="142">
        <v>0</v>
      </c>
      <c r="R135" s="142">
        <f>Q135*H135</f>
        <v>0</v>
      </c>
      <c r="S135" s="142">
        <v>0</v>
      </c>
      <c r="T135" s="143">
        <f>S135*H135</f>
        <v>0</v>
      </c>
      <c r="AR135" s="144" t="s">
        <v>276</v>
      </c>
      <c r="AT135" s="144" t="s">
        <v>179</v>
      </c>
      <c r="AU135" s="144" t="s">
        <v>83</v>
      </c>
      <c r="AY135" s="18" t="s">
        <v>177</v>
      </c>
      <c r="BE135" s="145">
        <f>IF(N135="základní",J135,0)</f>
        <v>0</v>
      </c>
      <c r="BF135" s="145">
        <f>IF(N135="snížená",J135,0)</f>
        <v>0</v>
      </c>
      <c r="BG135" s="145">
        <f>IF(N135="zákl. přenesená",J135,0)</f>
        <v>0</v>
      </c>
      <c r="BH135" s="145">
        <f>IF(N135="sníž. přenesená",J135,0)</f>
        <v>0</v>
      </c>
      <c r="BI135" s="145">
        <f>IF(N135="nulová",J135,0)</f>
        <v>0</v>
      </c>
      <c r="BJ135" s="18" t="s">
        <v>81</v>
      </c>
      <c r="BK135" s="145">
        <f>ROUND(I135*H135,2)</f>
        <v>0</v>
      </c>
      <c r="BL135" s="18" t="s">
        <v>276</v>
      </c>
      <c r="BM135" s="144" t="s">
        <v>1723</v>
      </c>
    </row>
    <row r="136" spans="2:65" s="1" customFormat="1" ht="10.199999999999999">
      <c r="B136" s="33"/>
      <c r="D136" s="146" t="s">
        <v>185</v>
      </c>
      <c r="F136" s="147" t="s">
        <v>1724</v>
      </c>
      <c r="I136" s="148"/>
      <c r="L136" s="33"/>
      <c r="M136" s="149"/>
      <c r="T136" s="54"/>
      <c r="AT136" s="18" t="s">
        <v>185</v>
      </c>
      <c r="AU136" s="18" t="s">
        <v>83</v>
      </c>
    </row>
    <row r="137" spans="2:65" s="1" customFormat="1" ht="16.5" customHeight="1">
      <c r="B137" s="33"/>
      <c r="C137" s="133" t="s">
        <v>358</v>
      </c>
      <c r="D137" s="133" t="s">
        <v>179</v>
      </c>
      <c r="E137" s="134" t="s">
        <v>1725</v>
      </c>
      <c r="F137" s="135" t="s">
        <v>1726</v>
      </c>
      <c r="G137" s="136" t="s">
        <v>243</v>
      </c>
      <c r="H137" s="137">
        <v>2</v>
      </c>
      <c r="I137" s="138"/>
      <c r="J137" s="139">
        <f>ROUND(I137*H137,2)</f>
        <v>0</v>
      </c>
      <c r="K137" s="135" t="s">
        <v>182</v>
      </c>
      <c r="L137" s="33"/>
      <c r="M137" s="140" t="s">
        <v>19</v>
      </c>
      <c r="N137" s="141" t="s">
        <v>45</v>
      </c>
      <c r="P137" s="142">
        <f>O137*H137</f>
        <v>0</v>
      </c>
      <c r="Q137" s="142">
        <v>0</v>
      </c>
      <c r="R137" s="142">
        <f>Q137*H137</f>
        <v>0</v>
      </c>
      <c r="S137" s="142">
        <v>0</v>
      </c>
      <c r="T137" s="143">
        <f>S137*H137</f>
        <v>0</v>
      </c>
      <c r="AR137" s="144" t="s">
        <v>276</v>
      </c>
      <c r="AT137" s="144" t="s">
        <v>179</v>
      </c>
      <c r="AU137" s="144" t="s">
        <v>83</v>
      </c>
      <c r="AY137" s="18" t="s">
        <v>177</v>
      </c>
      <c r="BE137" s="145">
        <f>IF(N137="základní",J137,0)</f>
        <v>0</v>
      </c>
      <c r="BF137" s="145">
        <f>IF(N137="snížená",J137,0)</f>
        <v>0</v>
      </c>
      <c r="BG137" s="145">
        <f>IF(N137="zákl. přenesená",J137,0)</f>
        <v>0</v>
      </c>
      <c r="BH137" s="145">
        <f>IF(N137="sníž. přenesená",J137,0)</f>
        <v>0</v>
      </c>
      <c r="BI137" s="145">
        <f>IF(N137="nulová",J137,0)</f>
        <v>0</v>
      </c>
      <c r="BJ137" s="18" t="s">
        <v>81</v>
      </c>
      <c r="BK137" s="145">
        <f>ROUND(I137*H137,2)</f>
        <v>0</v>
      </c>
      <c r="BL137" s="18" t="s">
        <v>276</v>
      </c>
      <c r="BM137" s="144" t="s">
        <v>1727</v>
      </c>
    </row>
    <row r="138" spans="2:65" s="1" customFormat="1" ht="10.199999999999999">
      <c r="B138" s="33"/>
      <c r="D138" s="146" t="s">
        <v>185</v>
      </c>
      <c r="F138" s="147" t="s">
        <v>1728</v>
      </c>
      <c r="I138" s="148"/>
      <c r="L138" s="33"/>
      <c r="M138" s="149"/>
      <c r="T138" s="54"/>
      <c r="AT138" s="18" t="s">
        <v>185</v>
      </c>
      <c r="AU138" s="18" t="s">
        <v>83</v>
      </c>
    </row>
    <row r="139" spans="2:65" s="1" customFormat="1" ht="16.5" customHeight="1">
      <c r="B139" s="33"/>
      <c r="C139" s="133" t="s">
        <v>366</v>
      </c>
      <c r="D139" s="133" t="s">
        <v>179</v>
      </c>
      <c r="E139" s="134" t="s">
        <v>1729</v>
      </c>
      <c r="F139" s="135" t="s">
        <v>1730</v>
      </c>
      <c r="G139" s="136" t="s">
        <v>243</v>
      </c>
      <c r="H139" s="137">
        <v>1</v>
      </c>
      <c r="I139" s="138"/>
      <c r="J139" s="139">
        <f>ROUND(I139*H139,2)</f>
        <v>0</v>
      </c>
      <c r="K139" s="135" t="s">
        <v>182</v>
      </c>
      <c r="L139" s="33"/>
      <c r="M139" s="140" t="s">
        <v>19</v>
      </c>
      <c r="N139" s="141" t="s">
        <v>45</v>
      </c>
      <c r="P139" s="142">
        <f>O139*H139</f>
        <v>0</v>
      </c>
      <c r="Q139" s="142">
        <v>0</v>
      </c>
      <c r="R139" s="142">
        <f>Q139*H139</f>
        <v>0</v>
      </c>
      <c r="S139" s="142">
        <v>0</v>
      </c>
      <c r="T139" s="143">
        <f>S139*H139</f>
        <v>0</v>
      </c>
      <c r="AR139" s="144" t="s">
        <v>276</v>
      </c>
      <c r="AT139" s="144" t="s">
        <v>179</v>
      </c>
      <c r="AU139" s="144" t="s">
        <v>83</v>
      </c>
      <c r="AY139" s="18" t="s">
        <v>177</v>
      </c>
      <c r="BE139" s="145">
        <f>IF(N139="základní",J139,0)</f>
        <v>0</v>
      </c>
      <c r="BF139" s="145">
        <f>IF(N139="snížená",J139,0)</f>
        <v>0</v>
      </c>
      <c r="BG139" s="145">
        <f>IF(N139="zákl. přenesená",J139,0)</f>
        <v>0</v>
      </c>
      <c r="BH139" s="145">
        <f>IF(N139="sníž. přenesená",J139,0)</f>
        <v>0</v>
      </c>
      <c r="BI139" s="145">
        <f>IF(N139="nulová",J139,0)</f>
        <v>0</v>
      </c>
      <c r="BJ139" s="18" t="s">
        <v>81</v>
      </c>
      <c r="BK139" s="145">
        <f>ROUND(I139*H139,2)</f>
        <v>0</v>
      </c>
      <c r="BL139" s="18" t="s">
        <v>276</v>
      </c>
      <c r="BM139" s="144" t="s">
        <v>1731</v>
      </c>
    </row>
    <row r="140" spans="2:65" s="1" customFormat="1" ht="10.199999999999999">
      <c r="B140" s="33"/>
      <c r="D140" s="146" t="s">
        <v>185</v>
      </c>
      <c r="F140" s="147" t="s">
        <v>1732</v>
      </c>
      <c r="I140" s="148"/>
      <c r="L140" s="33"/>
      <c r="M140" s="149"/>
      <c r="T140" s="54"/>
      <c r="AT140" s="18" t="s">
        <v>185</v>
      </c>
      <c r="AU140" s="18" t="s">
        <v>83</v>
      </c>
    </row>
    <row r="141" spans="2:65" s="1" customFormat="1" ht="16.5" customHeight="1">
      <c r="B141" s="33"/>
      <c r="C141" s="178" t="s">
        <v>375</v>
      </c>
      <c r="D141" s="178" t="s">
        <v>327</v>
      </c>
      <c r="E141" s="179" t="s">
        <v>1733</v>
      </c>
      <c r="F141" s="180" t="s">
        <v>1734</v>
      </c>
      <c r="G141" s="181" t="s">
        <v>1269</v>
      </c>
      <c r="H141" s="182">
        <v>1</v>
      </c>
      <c r="I141" s="183"/>
      <c r="J141" s="184">
        <f>ROUND(I141*H141,2)</f>
        <v>0</v>
      </c>
      <c r="K141" s="180" t="s">
        <v>199</v>
      </c>
      <c r="L141" s="185"/>
      <c r="M141" s="186" t="s">
        <v>19</v>
      </c>
      <c r="N141" s="187" t="s">
        <v>45</v>
      </c>
      <c r="P141" s="142">
        <f>O141*H141</f>
        <v>0</v>
      </c>
      <c r="Q141" s="142">
        <v>0</v>
      </c>
      <c r="R141" s="142">
        <f>Q141*H141</f>
        <v>0</v>
      </c>
      <c r="S141" s="142">
        <v>0</v>
      </c>
      <c r="T141" s="143">
        <f>S141*H141</f>
        <v>0</v>
      </c>
      <c r="AR141" s="144" t="s">
        <v>406</v>
      </c>
      <c r="AT141" s="144" t="s">
        <v>327</v>
      </c>
      <c r="AU141" s="144" t="s">
        <v>83</v>
      </c>
      <c r="AY141" s="18" t="s">
        <v>177</v>
      </c>
      <c r="BE141" s="145">
        <f>IF(N141="základní",J141,0)</f>
        <v>0</v>
      </c>
      <c r="BF141" s="145">
        <f>IF(N141="snížená",J141,0)</f>
        <v>0</v>
      </c>
      <c r="BG141" s="145">
        <f>IF(N141="zákl. přenesená",J141,0)</f>
        <v>0</v>
      </c>
      <c r="BH141" s="145">
        <f>IF(N141="sníž. přenesená",J141,0)</f>
        <v>0</v>
      </c>
      <c r="BI141" s="145">
        <f>IF(N141="nulová",J141,0)</f>
        <v>0</v>
      </c>
      <c r="BJ141" s="18" t="s">
        <v>81</v>
      </c>
      <c r="BK141" s="145">
        <f>ROUND(I141*H141,2)</f>
        <v>0</v>
      </c>
      <c r="BL141" s="18" t="s">
        <v>276</v>
      </c>
      <c r="BM141" s="144" t="s">
        <v>1735</v>
      </c>
    </row>
    <row r="142" spans="2:65" s="1" customFormat="1" ht="16.5" customHeight="1">
      <c r="B142" s="33"/>
      <c r="C142" s="133" t="s">
        <v>380</v>
      </c>
      <c r="D142" s="133" t="s">
        <v>179</v>
      </c>
      <c r="E142" s="134" t="s">
        <v>1736</v>
      </c>
      <c r="F142" s="135" t="s">
        <v>1737</v>
      </c>
      <c r="G142" s="136" t="s">
        <v>243</v>
      </c>
      <c r="H142" s="137">
        <v>2</v>
      </c>
      <c r="I142" s="138"/>
      <c r="J142" s="139">
        <f>ROUND(I142*H142,2)</f>
        <v>0</v>
      </c>
      <c r="K142" s="135" t="s">
        <v>182</v>
      </c>
      <c r="L142" s="33"/>
      <c r="M142" s="140" t="s">
        <v>19</v>
      </c>
      <c r="N142" s="141" t="s">
        <v>45</v>
      </c>
      <c r="P142" s="142">
        <f>O142*H142</f>
        <v>0</v>
      </c>
      <c r="Q142" s="142">
        <v>0</v>
      </c>
      <c r="R142" s="142">
        <f>Q142*H142</f>
        <v>0</v>
      </c>
      <c r="S142" s="142">
        <v>0</v>
      </c>
      <c r="T142" s="143">
        <f>S142*H142</f>
        <v>0</v>
      </c>
      <c r="AR142" s="144" t="s">
        <v>276</v>
      </c>
      <c r="AT142" s="144" t="s">
        <v>179</v>
      </c>
      <c r="AU142" s="144" t="s">
        <v>83</v>
      </c>
      <c r="AY142" s="18" t="s">
        <v>177</v>
      </c>
      <c r="BE142" s="145">
        <f>IF(N142="základní",J142,0)</f>
        <v>0</v>
      </c>
      <c r="BF142" s="145">
        <f>IF(N142="snížená",J142,0)</f>
        <v>0</v>
      </c>
      <c r="BG142" s="145">
        <f>IF(N142="zákl. přenesená",J142,0)</f>
        <v>0</v>
      </c>
      <c r="BH142" s="145">
        <f>IF(N142="sníž. přenesená",J142,0)</f>
        <v>0</v>
      </c>
      <c r="BI142" s="145">
        <f>IF(N142="nulová",J142,0)</f>
        <v>0</v>
      </c>
      <c r="BJ142" s="18" t="s">
        <v>81</v>
      </c>
      <c r="BK142" s="145">
        <f>ROUND(I142*H142,2)</f>
        <v>0</v>
      </c>
      <c r="BL142" s="18" t="s">
        <v>276</v>
      </c>
      <c r="BM142" s="144" t="s">
        <v>1738</v>
      </c>
    </row>
    <row r="143" spans="2:65" s="1" customFormat="1" ht="10.199999999999999">
      <c r="B143" s="33"/>
      <c r="D143" s="146" t="s">
        <v>185</v>
      </c>
      <c r="F143" s="147" t="s">
        <v>1739</v>
      </c>
      <c r="I143" s="148"/>
      <c r="L143" s="33"/>
      <c r="M143" s="149"/>
      <c r="T143" s="54"/>
      <c r="AT143" s="18" t="s">
        <v>185</v>
      </c>
      <c r="AU143" s="18" t="s">
        <v>83</v>
      </c>
    </row>
    <row r="144" spans="2:65" s="1" customFormat="1" ht="16.5" customHeight="1">
      <c r="B144" s="33"/>
      <c r="C144" s="133" t="s">
        <v>386</v>
      </c>
      <c r="D144" s="133" t="s">
        <v>179</v>
      </c>
      <c r="E144" s="134" t="s">
        <v>1740</v>
      </c>
      <c r="F144" s="135" t="s">
        <v>1741</v>
      </c>
      <c r="G144" s="136" t="s">
        <v>243</v>
      </c>
      <c r="H144" s="137">
        <v>16</v>
      </c>
      <c r="I144" s="138"/>
      <c r="J144" s="139">
        <f>ROUND(I144*H144,2)</f>
        <v>0</v>
      </c>
      <c r="K144" s="135" t="s">
        <v>182</v>
      </c>
      <c r="L144" s="33"/>
      <c r="M144" s="140" t="s">
        <v>19</v>
      </c>
      <c r="N144" s="141" t="s">
        <v>45</v>
      </c>
      <c r="P144" s="142">
        <f>O144*H144</f>
        <v>0</v>
      </c>
      <c r="Q144" s="142">
        <v>0</v>
      </c>
      <c r="R144" s="142">
        <f>Q144*H144</f>
        <v>0</v>
      </c>
      <c r="S144" s="142">
        <v>0</v>
      </c>
      <c r="T144" s="143">
        <f>S144*H144</f>
        <v>0</v>
      </c>
      <c r="AR144" s="144" t="s">
        <v>276</v>
      </c>
      <c r="AT144" s="144" t="s">
        <v>179</v>
      </c>
      <c r="AU144" s="144" t="s">
        <v>83</v>
      </c>
      <c r="AY144" s="18" t="s">
        <v>177</v>
      </c>
      <c r="BE144" s="145">
        <f>IF(N144="základní",J144,0)</f>
        <v>0</v>
      </c>
      <c r="BF144" s="145">
        <f>IF(N144="snížená",J144,0)</f>
        <v>0</v>
      </c>
      <c r="BG144" s="145">
        <f>IF(N144="zákl. přenesená",J144,0)</f>
        <v>0</v>
      </c>
      <c r="BH144" s="145">
        <f>IF(N144="sníž. přenesená",J144,0)</f>
        <v>0</v>
      </c>
      <c r="BI144" s="145">
        <f>IF(N144="nulová",J144,0)</f>
        <v>0</v>
      </c>
      <c r="BJ144" s="18" t="s">
        <v>81</v>
      </c>
      <c r="BK144" s="145">
        <f>ROUND(I144*H144,2)</f>
        <v>0</v>
      </c>
      <c r="BL144" s="18" t="s">
        <v>276</v>
      </c>
      <c r="BM144" s="144" t="s">
        <v>1742</v>
      </c>
    </row>
    <row r="145" spans="2:65" s="1" customFormat="1" ht="10.199999999999999">
      <c r="B145" s="33"/>
      <c r="D145" s="146" t="s">
        <v>185</v>
      </c>
      <c r="F145" s="147" t="s">
        <v>1743</v>
      </c>
      <c r="I145" s="148"/>
      <c r="L145" s="33"/>
      <c r="M145" s="149"/>
      <c r="T145" s="54"/>
      <c r="AT145" s="18" t="s">
        <v>185</v>
      </c>
      <c r="AU145" s="18" t="s">
        <v>83</v>
      </c>
    </row>
    <row r="146" spans="2:65" s="1" customFormat="1" ht="16.5" customHeight="1">
      <c r="B146" s="33"/>
      <c r="C146" s="133" t="s">
        <v>391</v>
      </c>
      <c r="D146" s="133" t="s">
        <v>179</v>
      </c>
      <c r="E146" s="134" t="s">
        <v>1744</v>
      </c>
      <c r="F146" s="135" t="s">
        <v>1745</v>
      </c>
      <c r="G146" s="136" t="s">
        <v>243</v>
      </c>
      <c r="H146" s="137">
        <v>16</v>
      </c>
      <c r="I146" s="138"/>
      <c r="J146" s="139">
        <f>ROUND(I146*H146,2)</f>
        <v>0</v>
      </c>
      <c r="K146" s="135" t="s">
        <v>182</v>
      </c>
      <c r="L146" s="33"/>
      <c r="M146" s="140" t="s">
        <v>19</v>
      </c>
      <c r="N146" s="141" t="s">
        <v>45</v>
      </c>
      <c r="P146" s="142">
        <f>O146*H146</f>
        <v>0</v>
      </c>
      <c r="Q146" s="142">
        <v>0</v>
      </c>
      <c r="R146" s="142">
        <f>Q146*H146</f>
        <v>0</v>
      </c>
      <c r="S146" s="142">
        <v>0</v>
      </c>
      <c r="T146" s="143">
        <f>S146*H146</f>
        <v>0</v>
      </c>
      <c r="AR146" s="144" t="s">
        <v>276</v>
      </c>
      <c r="AT146" s="144" t="s">
        <v>179</v>
      </c>
      <c r="AU146" s="144" t="s">
        <v>83</v>
      </c>
      <c r="AY146" s="18" t="s">
        <v>177</v>
      </c>
      <c r="BE146" s="145">
        <f>IF(N146="základní",J146,0)</f>
        <v>0</v>
      </c>
      <c r="BF146" s="145">
        <f>IF(N146="snížená",J146,0)</f>
        <v>0</v>
      </c>
      <c r="BG146" s="145">
        <f>IF(N146="zákl. přenesená",J146,0)</f>
        <v>0</v>
      </c>
      <c r="BH146" s="145">
        <f>IF(N146="sníž. přenesená",J146,0)</f>
        <v>0</v>
      </c>
      <c r="BI146" s="145">
        <f>IF(N146="nulová",J146,0)</f>
        <v>0</v>
      </c>
      <c r="BJ146" s="18" t="s">
        <v>81</v>
      </c>
      <c r="BK146" s="145">
        <f>ROUND(I146*H146,2)</f>
        <v>0</v>
      </c>
      <c r="BL146" s="18" t="s">
        <v>276</v>
      </c>
      <c r="BM146" s="144" t="s">
        <v>1746</v>
      </c>
    </row>
    <row r="147" spans="2:65" s="1" customFormat="1" ht="10.199999999999999">
      <c r="B147" s="33"/>
      <c r="D147" s="146" t="s">
        <v>185</v>
      </c>
      <c r="F147" s="147" t="s">
        <v>1747</v>
      </c>
      <c r="I147" s="148"/>
      <c r="L147" s="33"/>
      <c r="M147" s="149"/>
      <c r="T147" s="54"/>
      <c r="AT147" s="18" t="s">
        <v>185</v>
      </c>
      <c r="AU147" s="18" t="s">
        <v>83</v>
      </c>
    </row>
    <row r="148" spans="2:65" s="1" customFormat="1" ht="16.5" customHeight="1">
      <c r="B148" s="33"/>
      <c r="C148" s="133" t="s">
        <v>406</v>
      </c>
      <c r="D148" s="133" t="s">
        <v>179</v>
      </c>
      <c r="E148" s="134" t="s">
        <v>1748</v>
      </c>
      <c r="F148" s="135" t="s">
        <v>1749</v>
      </c>
      <c r="G148" s="136" t="s">
        <v>1679</v>
      </c>
      <c r="H148" s="197"/>
      <c r="I148" s="138"/>
      <c r="J148" s="139">
        <f>ROUND(I148*H148,2)</f>
        <v>0</v>
      </c>
      <c r="K148" s="135" t="s">
        <v>182</v>
      </c>
      <c r="L148" s="33"/>
      <c r="M148" s="140" t="s">
        <v>19</v>
      </c>
      <c r="N148" s="141" t="s">
        <v>45</v>
      </c>
      <c r="P148" s="142">
        <f>O148*H148</f>
        <v>0</v>
      </c>
      <c r="Q148" s="142">
        <v>0</v>
      </c>
      <c r="R148" s="142">
        <f>Q148*H148</f>
        <v>0</v>
      </c>
      <c r="S148" s="142">
        <v>0</v>
      </c>
      <c r="T148" s="143">
        <f>S148*H148</f>
        <v>0</v>
      </c>
      <c r="AR148" s="144" t="s">
        <v>276</v>
      </c>
      <c r="AT148" s="144" t="s">
        <v>179</v>
      </c>
      <c r="AU148" s="144" t="s">
        <v>83</v>
      </c>
      <c r="AY148" s="18" t="s">
        <v>177</v>
      </c>
      <c r="BE148" s="145">
        <f>IF(N148="základní",J148,0)</f>
        <v>0</v>
      </c>
      <c r="BF148" s="145">
        <f>IF(N148="snížená",J148,0)</f>
        <v>0</v>
      </c>
      <c r="BG148" s="145">
        <f>IF(N148="zákl. přenesená",J148,0)</f>
        <v>0</v>
      </c>
      <c r="BH148" s="145">
        <f>IF(N148="sníž. přenesená",J148,0)</f>
        <v>0</v>
      </c>
      <c r="BI148" s="145">
        <f>IF(N148="nulová",J148,0)</f>
        <v>0</v>
      </c>
      <c r="BJ148" s="18" t="s">
        <v>81</v>
      </c>
      <c r="BK148" s="145">
        <f>ROUND(I148*H148,2)</f>
        <v>0</v>
      </c>
      <c r="BL148" s="18" t="s">
        <v>276</v>
      </c>
      <c r="BM148" s="144" t="s">
        <v>1750</v>
      </c>
    </row>
    <row r="149" spans="2:65" s="1" customFormat="1" ht="10.199999999999999">
      <c r="B149" s="33"/>
      <c r="D149" s="146" t="s">
        <v>185</v>
      </c>
      <c r="F149" s="147" t="s">
        <v>1751</v>
      </c>
      <c r="I149" s="148"/>
      <c r="L149" s="33"/>
      <c r="M149" s="149"/>
      <c r="T149" s="54"/>
      <c r="AT149" s="18" t="s">
        <v>185</v>
      </c>
      <c r="AU149" s="18" t="s">
        <v>83</v>
      </c>
    </row>
    <row r="150" spans="2:65" s="11" customFormat="1" ht="22.8" customHeight="1">
      <c r="B150" s="121"/>
      <c r="D150" s="122" t="s">
        <v>73</v>
      </c>
      <c r="E150" s="131" t="s">
        <v>1752</v>
      </c>
      <c r="F150" s="131" t="s">
        <v>1753</v>
      </c>
      <c r="I150" s="124"/>
      <c r="J150" s="132">
        <f>BK150</f>
        <v>0</v>
      </c>
      <c r="L150" s="121"/>
      <c r="M150" s="126"/>
      <c r="P150" s="127">
        <f>SUM(P151:P164)</f>
        <v>0</v>
      </c>
      <c r="R150" s="127">
        <f>SUM(R151:R164)</f>
        <v>0</v>
      </c>
      <c r="T150" s="128">
        <f>SUM(T151:T164)</f>
        <v>0</v>
      </c>
      <c r="AR150" s="122" t="s">
        <v>83</v>
      </c>
      <c r="AT150" s="129" t="s">
        <v>73</v>
      </c>
      <c r="AU150" s="129" t="s">
        <v>81</v>
      </c>
      <c r="AY150" s="122" t="s">
        <v>177</v>
      </c>
      <c r="BK150" s="130">
        <f>SUM(BK151:BK164)</f>
        <v>0</v>
      </c>
    </row>
    <row r="151" spans="2:65" s="1" customFormat="1" ht="21.75" customHeight="1">
      <c r="B151" s="33"/>
      <c r="C151" s="133" t="s">
        <v>415</v>
      </c>
      <c r="D151" s="133" t="s">
        <v>179</v>
      </c>
      <c r="E151" s="134" t="s">
        <v>1754</v>
      </c>
      <c r="F151" s="135" t="s">
        <v>1755</v>
      </c>
      <c r="G151" s="136" t="s">
        <v>243</v>
      </c>
      <c r="H151" s="137">
        <v>1</v>
      </c>
      <c r="I151" s="138"/>
      <c r="J151" s="139">
        <f>ROUND(I151*H151,2)</f>
        <v>0</v>
      </c>
      <c r="K151" s="135" t="s">
        <v>182</v>
      </c>
      <c r="L151" s="33"/>
      <c r="M151" s="140" t="s">
        <v>19</v>
      </c>
      <c r="N151" s="141" t="s">
        <v>45</v>
      </c>
      <c r="P151" s="142">
        <f>O151*H151</f>
        <v>0</v>
      </c>
      <c r="Q151" s="142">
        <v>0</v>
      </c>
      <c r="R151" s="142">
        <f>Q151*H151</f>
        <v>0</v>
      </c>
      <c r="S151" s="142">
        <v>0</v>
      </c>
      <c r="T151" s="143">
        <f>S151*H151</f>
        <v>0</v>
      </c>
      <c r="AR151" s="144" t="s">
        <v>276</v>
      </c>
      <c r="AT151" s="144" t="s">
        <v>179</v>
      </c>
      <c r="AU151" s="144" t="s">
        <v>83</v>
      </c>
      <c r="AY151" s="18" t="s">
        <v>177</v>
      </c>
      <c r="BE151" s="145">
        <f>IF(N151="základní",J151,0)</f>
        <v>0</v>
      </c>
      <c r="BF151" s="145">
        <f>IF(N151="snížená",J151,0)</f>
        <v>0</v>
      </c>
      <c r="BG151" s="145">
        <f>IF(N151="zákl. přenesená",J151,0)</f>
        <v>0</v>
      </c>
      <c r="BH151" s="145">
        <f>IF(N151="sníž. přenesená",J151,0)</f>
        <v>0</v>
      </c>
      <c r="BI151" s="145">
        <f>IF(N151="nulová",J151,0)</f>
        <v>0</v>
      </c>
      <c r="BJ151" s="18" t="s">
        <v>81</v>
      </c>
      <c r="BK151" s="145">
        <f>ROUND(I151*H151,2)</f>
        <v>0</v>
      </c>
      <c r="BL151" s="18" t="s">
        <v>276</v>
      </c>
      <c r="BM151" s="144" t="s">
        <v>1756</v>
      </c>
    </row>
    <row r="152" spans="2:65" s="1" customFormat="1" ht="10.199999999999999">
      <c r="B152" s="33"/>
      <c r="D152" s="146" t="s">
        <v>185</v>
      </c>
      <c r="F152" s="147" t="s">
        <v>1757</v>
      </c>
      <c r="I152" s="148"/>
      <c r="L152" s="33"/>
      <c r="M152" s="149"/>
      <c r="T152" s="54"/>
      <c r="AT152" s="18" t="s">
        <v>185</v>
      </c>
      <c r="AU152" s="18" t="s">
        <v>83</v>
      </c>
    </row>
    <row r="153" spans="2:65" s="1" customFormat="1" ht="21.75" customHeight="1">
      <c r="B153" s="33"/>
      <c r="C153" s="133" t="s">
        <v>420</v>
      </c>
      <c r="D153" s="133" t="s">
        <v>179</v>
      </c>
      <c r="E153" s="134" t="s">
        <v>1758</v>
      </c>
      <c r="F153" s="135" t="s">
        <v>1759</v>
      </c>
      <c r="G153" s="136" t="s">
        <v>243</v>
      </c>
      <c r="H153" s="137">
        <v>4</v>
      </c>
      <c r="I153" s="138"/>
      <c r="J153" s="139">
        <f>ROUND(I153*H153,2)</f>
        <v>0</v>
      </c>
      <c r="K153" s="135" t="s">
        <v>182</v>
      </c>
      <c r="L153" s="33"/>
      <c r="M153" s="140" t="s">
        <v>19</v>
      </c>
      <c r="N153" s="141" t="s">
        <v>45</v>
      </c>
      <c r="P153" s="142">
        <f>O153*H153</f>
        <v>0</v>
      </c>
      <c r="Q153" s="142">
        <v>0</v>
      </c>
      <c r="R153" s="142">
        <f>Q153*H153</f>
        <v>0</v>
      </c>
      <c r="S153" s="142">
        <v>0</v>
      </c>
      <c r="T153" s="143">
        <f>S153*H153</f>
        <v>0</v>
      </c>
      <c r="AR153" s="144" t="s">
        <v>276</v>
      </c>
      <c r="AT153" s="144" t="s">
        <v>179</v>
      </c>
      <c r="AU153" s="144" t="s">
        <v>83</v>
      </c>
      <c r="AY153" s="18" t="s">
        <v>177</v>
      </c>
      <c r="BE153" s="145">
        <f>IF(N153="základní",J153,0)</f>
        <v>0</v>
      </c>
      <c r="BF153" s="145">
        <f>IF(N153="snížená",J153,0)</f>
        <v>0</v>
      </c>
      <c r="BG153" s="145">
        <f>IF(N153="zákl. přenesená",J153,0)</f>
        <v>0</v>
      </c>
      <c r="BH153" s="145">
        <f>IF(N153="sníž. přenesená",J153,0)</f>
        <v>0</v>
      </c>
      <c r="BI153" s="145">
        <f>IF(N153="nulová",J153,0)</f>
        <v>0</v>
      </c>
      <c r="BJ153" s="18" t="s">
        <v>81</v>
      </c>
      <c r="BK153" s="145">
        <f>ROUND(I153*H153,2)</f>
        <v>0</v>
      </c>
      <c r="BL153" s="18" t="s">
        <v>276</v>
      </c>
      <c r="BM153" s="144" t="s">
        <v>1760</v>
      </c>
    </row>
    <row r="154" spans="2:65" s="1" customFormat="1" ht="10.199999999999999">
      <c r="B154" s="33"/>
      <c r="D154" s="146" t="s">
        <v>185</v>
      </c>
      <c r="F154" s="147" t="s">
        <v>1761</v>
      </c>
      <c r="I154" s="148"/>
      <c r="L154" s="33"/>
      <c r="M154" s="149"/>
      <c r="T154" s="54"/>
      <c r="AT154" s="18" t="s">
        <v>185</v>
      </c>
      <c r="AU154" s="18" t="s">
        <v>83</v>
      </c>
    </row>
    <row r="155" spans="2:65" s="1" customFormat="1" ht="21.75" customHeight="1">
      <c r="B155" s="33"/>
      <c r="C155" s="133" t="s">
        <v>426</v>
      </c>
      <c r="D155" s="133" t="s">
        <v>179</v>
      </c>
      <c r="E155" s="134" t="s">
        <v>1762</v>
      </c>
      <c r="F155" s="135" t="s">
        <v>1763</v>
      </c>
      <c r="G155" s="136" t="s">
        <v>1764</v>
      </c>
      <c r="H155" s="137">
        <v>4</v>
      </c>
      <c r="I155" s="138"/>
      <c r="J155" s="139">
        <f>ROUND(I155*H155,2)</f>
        <v>0</v>
      </c>
      <c r="K155" s="135" t="s">
        <v>182</v>
      </c>
      <c r="L155" s="33"/>
      <c r="M155" s="140" t="s">
        <v>19</v>
      </c>
      <c r="N155" s="141" t="s">
        <v>45</v>
      </c>
      <c r="P155" s="142">
        <f>O155*H155</f>
        <v>0</v>
      </c>
      <c r="Q155" s="142">
        <v>0</v>
      </c>
      <c r="R155" s="142">
        <f>Q155*H155</f>
        <v>0</v>
      </c>
      <c r="S155" s="142">
        <v>0</v>
      </c>
      <c r="T155" s="143">
        <f>S155*H155</f>
        <v>0</v>
      </c>
      <c r="AR155" s="144" t="s">
        <v>276</v>
      </c>
      <c r="AT155" s="144" t="s">
        <v>179</v>
      </c>
      <c r="AU155" s="144" t="s">
        <v>83</v>
      </c>
      <c r="AY155" s="18" t="s">
        <v>177</v>
      </c>
      <c r="BE155" s="145">
        <f>IF(N155="základní",J155,0)</f>
        <v>0</v>
      </c>
      <c r="BF155" s="145">
        <f>IF(N155="snížená",J155,0)</f>
        <v>0</v>
      </c>
      <c r="BG155" s="145">
        <f>IF(N155="zákl. přenesená",J155,0)</f>
        <v>0</v>
      </c>
      <c r="BH155" s="145">
        <f>IF(N155="sníž. přenesená",J155,0)</f>
        <v>0</v>
      </c>
      <c r="BI155" s="145">
        <f>IF(N155="nulová",J155,0)</f>
        <v>0</v>
      </c>
      <c r="BJ155" s="18" t="s">
        <v>81</v>
      </c>
      <c r="BK155" s="145">
        <f>ROUND(I155*H155,2)</f>
        <v>0</v>
      </c>
      <c r="BL155" s="18" t="s">
        <v>276</v>
      </c>
      <c r="BM155" s="144" t="s">
        <v>1765</v>
      </c>
    </row>
    <row r="156" spans="2:65" s="1" customFormat="1" ht="10.199999999999999">
      <c r="B156" s="33"/>
      <c r="D156" s="146" t="s">
        <v>185</v>
      </c>
      <c r="F156" s="147" t="s">
        <v>1766</v>
      </c>
      <c r="I156" s="148"/>
      <c r="L156" s="33"/>
      <c r="M156" s="149"/>
      <c r="T156" s="54"/>
      <c r="AT156" s="18" t="s">
        <v>185</v>
      </c>
      <c r="AU156" s="18" t="s">
        <v>83</v>
      </c>
    </row>
    <row r="157" spans="2:65" s="1" customFormat="1" ht="21.75" customHeight="1">
      <c r="B157" s="33"/>
      <c r="C157" s="133" t="s">
        <v>433</v>
      </c>
      <c r="D157" s="133" t="s">
        <v>179</v>
      </c>
      <c r="E157" s="134" t="s">
        <v>1767</v>
      </c>
      <c r="F157" s="135" t="s">
        <v>1768</v>
      </c>
      <c r="G157" s="136" t="s">
        <v>243</v>
      </c>
      <c r="H157" s="137">
        <v>5</v>
      </c>
      <c r="I157" s="138"/>
      <c r="J157" s="139">
        <f>ROUND(I157*H157,2)</f>
        <v>0</v>
      </c>
      <c r="K157" s="135" t="s">
        <v>182</v>
      </c>
      <c r="L157" s="33"/>
      <c r="M157" s="140" t="s">
        <v>19</v>
      </c>
      <c r="N157" s="141" t="s">
        <v>45</v>
      </c>
      <c r="P157" s="142">
        <f>O157*H157</f>
        <v>0</v>
      </c>
      <c r="Q157" s="142">
        <v>0</v>
      </c>
      <c r="R157" s="142">
        <f>Q157*H157</f>
        <v>0</v>
      </c>
      <c r="S157" s="142">
        <v>0</v>
      </c>
      <c r="T157" s="143">
        <f>S157*H157</f>
        <v>0</v>
      </c>
      <c r="AR157" s="144" t="s">
        <v>276</v>
      </c>
      <c r="AT157" s="144" t="s">
        <v>179</v>
      </c>
      <c r="AU157" s="144" t="s">
        <v>83</v>
      </c>
      <c r="AY157" s="18" t="s">
        <v>177</v>
      </c>
      <c r="BE157" s="145">
        <f>IF(N157="základní",J157,0)</f>
        <v>0</v>
      </c>
      <c r="BF157" s="145">
        <f>IF(N157="snížená",J157,0)</f>
        <v>0</v>
      </c>
      <c r="BG157" s="145">
        <f>IF(N157="zákl. přenesená",J157,0)</f>
        <v>0</v>
      </c>
      <c r="BH157" s="145">
        <f>IF(N157="sníž. přenesená",J157,0)</f>
        <v>0</v>
      </c>
      <c r="BI157" s="145">
        <f>IF(N157="nulová",J157,0)</f>
        <v>0</v>
      </c>
      <c r="BJ157" s="18" t="s">
        <v>81</v>
      </c>
      <c r="BK157" s="145">
        <f>ROUND(I157*H157,2)</f>
        <v>0</v>
      </c>
      <c r="BL157" s="18" t="s">
        <v>276</v>
      </c>
      <c r="BM157" s="144" t="s">
        <v>1769</v>
      </c>
    </row>
    <row r="158" spans="2:65" s="1" customFormat="1" ht="10.199999999999999">
      <c r="B158" s="33"/>
      <c r="D158" s="146" t="s">
        <v>185</v>
      </c>
      <c r="F158" s="147" t="s">
        <v>1770</v>
      </c>
      <c r="I158" s="148"/>
      <c r="L158" s="33"/>
      <c r="M158" s="149"/>
      <c r="T158" s="54"/>
      <c r="AT158" s="18" t="s">
        <v>185</v>
      </c>
      <c r="AU158" s="18" t="s">
        <v>83</v>
      </c>
    </row>
    <row r="159" spans="2:65" s="1" customFormat="1" ht="21.75" customHeight="1">
      <c r="B159" s="33"/>
      <c r="C159" s="133" t="s">
        <v>438</v>
      </c>
      <c r="D159" s="133" t="s">
        <v>179</v>
      </c>
      <c r="E159" s="134" t="s">
        <v>1771</v>
      </c>
      <c r="F159" s="135" t="s">
        <v>1772</v>
      </c>
      <c r="G159" s="136" t="s">
        <v>243</v>
      </c>
      <c r="H159" s="137">
        <v>1</v>
      </c>
      <c r="I159" s="138"/>
      <c r="J159" s="139">
        <f>ROUND(I159*H159,2)</f>
        <v>0</v>
      </c>
      <c r="K159" s="135" t="s">
        <v>182</v>
      </c>
      <c r="L159" s="33"/>
      <c r="M159" s="140" t="s">
        <v>19</v>
      </c>
      <c r="N159" s="141" t="s">
        <v>45</v>
      </c>
      <c r="P159" s="142">
        <f>O159*H159</f>
        <v>0</v>
      </c>
      <c r="Q159" s="142">
        <v>0</v>
      </c>
      <c r="R159" s="142">
        <f>Q159*H159</f>
        <v>0</v>
      </c>
      <c r="S159" s="142">
        <v>0</v>
      </c>
      <c r="T159" s="143">
        <f>S159*H159</f>
        <v>0</v>
      </c>
      <c r="AR159" s="144" t="s">
        <v>276</v>
      </c>
      <c r="AT159" s="144" t="s">
        <v>179</v>
      </c>
      <c r="AU159" s="144" t="s">
        <v>83</v>
      </c>
      <c r="AY159" s="18" t="s">
        <v>177</v>
      </c>
      <c r="BE159" s="145">
        <f>IF(N159="základní",J159,0)</f>
        <v>0</v>
      </c>
      <c r="BF159" s="145">
        <f>IF(N159="snížená",J159,0)</f>
        <v>0</v>
      </c>
      <c r="BG159" s="145">
        <f>IF(N159="zákl. přenesená",J159,0)</f>
        <v>0</v>
      </c>
      <c r="BH159" s="145">
        <f>IF(N159="sníž. přenesená",J159,0)</f>
        <v>0</v>
      </c>
      <c r="BI159" s="145">
        <f>IF(N159="nulová",J159,0)</f>
        <v>0</v>
      </c>
      <c r="BJ159" s="18" t="s">
        <v>81</v>
      </c>
      <c r="BK159" s="145">
        <f>ROUND(I159*H159,2)</f>
        <v>0</v>
      </c>
      <c r="BL159" s="18" t="s">
        <v>276</v>
      </c>
      <c r="BM159" s="144" t="s">
        <v>1773</v>
      </c>
    </row>
    <row r="160" spans="2:65" s="1" customFormat="1" ht="10.199999999999999">
      <c r="B160" s="33"/>
      <c r="D160" s="146" t="s">
        <v>185</v>
      </c>
      <c r="F160" s="147" t="s">
        <v>1774</v>
      </c>
      <c r="I160" s="148"/>
      <c r="L160" s="33"/>
      <c r="M160" s="149"/>
      <c r="T160" s="54"/>
      <c r="AT160" s="18" t="s">
        <v>185</v>
      </c>
      <c r="AU160" s="18" t="s">
        <v>83</v>
      </c>
    </row>
    <row r="161" spans="2:65" s="1" customFormat="1" ht="21.75" customHeight="1">
      <c r="B161" s="33"/>
      <c r="C161" s="133" t="s">
        <v>443</v>
      </c>
      <c r="D161" s="133" t="s">
        <v>179</v>
      </c>
      <c r="E161" s="134" t="s">
        <v>1775</v>
      </c>
      <c r="F161" s="135" t="s">
        <v>1776</v>
      </c>
      <c r="G161" s="136" t="s">
        <v>243</v>
      </c>
      <c r="H161" s="137">
        <v>1</v>
      </c>
      <c r="I161" s="138"/>
      <c r="J161" s="139">
        <f>ROUND(I161*H161,2)</f>
        <v>0</v>
      </c>
      <c r="K161" s="135" t="s">
        <v>182</v>
      </c>
      <c r="L161" s="33"/>
      <c r="M161" s="140" t="s">
        <v>19</v>
      </c>
      <c r="N161" s="141" t="s">
        <v>45</v>
      </c>
      <c r="P161" s="142">
        <f>O161*H161</f>
        <v>0</v>
      </c>
      <c r="Q161" s="142">
        <v>0</v>
      </c>
      <c r="R161" s="142">
        <f>Q161*H161</f>
        <v>0</v>
      </c>
      <c r="S161" s="142">
        <v>0</v>
      </c>
      <c r="T161" s="143">
        <f>S161*H161</f>
        <v>0</v>
      </c>
      <c r="AR161" s="144" t="s">
        <v>276</v>
      </c>
      <c r="AT161" s="144" t="s">
        <v>179</v>
      </c>
      <c r="AU161" s="144" t="s">
        <v>83</v>
      </c>
      <c r="AY161" s="18" t="s">
        <v>177</v>
      </c>
      <c r="BE161" s="145">
        <f>IF(N161="základní",J161,0)</f>
        <v>0</v>
      </c>
      <c r="BF161" s="145">
        <f>IF(N161="snížená",J161,0)</f>
        <v>0</v>
      </c>
      <c r="BG161" s="145">
        <f>IF(N161="zákl. přenesená",J161,0)</f>
        <v>0</v>
      </c>
      <c r="BH161" s="145">
        <f>IF(N161="sníž. přenesená",J161,0)</f>
        <v>0</v>
      </c>
      <c r="BI161" s="145">
        <f>IF(N161="nulová",J161,0)</f>
        <v>0</v>
      </c>
      <c r="BJ161" s="18" t="s">
        <v>81</v>
      </c>
      <c r="BK161" s="145">
        <f>ROUND(I161*H161,2)</f>
        <v>0</v>
      </c>
      <c r="BL161" s="18" t="s">
        <v>276</v>
      </c>
      <c r="BM161" s="144" t="s">
        <v>1777</v>
      </c>
    </row>
    <row r="162" spans="2:65" s="1" customFormat="1" ht="10.199999999999999">
      <c r="B162" s="33"/>
      <c r="D162" s="146" t="s">
        <v>185</v>
      </c>
      <c r="F162" s="147" t="s">
        <v>1778</v>
      </c>
      <c r="I162" s="148"/>
      <c r="L162" s="33"/>
      <c r="M162" s="149"/>
      <c r="T162" s="54"/>
      <c r="AT162" s="18" t="s">
        <v>185</v>
      </c>
      <c r="AU162" s="18" t="s">
        <v>83</v>
      </c>
    </row>
    <row r="163" spans="2:65" s="1" customFormat="1" ht="16.5" customHeight="1">
      <c r="B163" s="33"/>
      <c r="C163" s="133" t="s">
        <v>448</v>
      </c>
      <c r="D163" s="133" t="s">
        <v>179</v>
      </c>
      <c r="E163" s="134" t="s">
        <v>1779</v>
      </c>
      <c r="F163" s="135" t="s">
        <v>1780</v>
      </c>
      <c r="G163" s="136" t="s">
        <v>1679</v>
      </c>
      <c r="H163" s="197"/>
      <c r="I163" s="138"/>
      <c r="J163" s="139">
        <f>ROUND(I163*H163,2)</f>
        <v>0</v>
      </c>
      <c r="K163" s="135" t="s">
        <v>182</v>
      </c>
      <c r="L163" s="33"/>
      <c r="M163" s="140" t="s">
        <v>19</v>
      </c>
      <c r="N163" s="141" t="s">
        <v>45</v>
      </c>
      <c r="P163" s="142">
        <f>O163*H163</f>
        <v>0</v>
      </c>
      <c r="Q163" s="142">
        <v>0</v>
      </c>
      <c r="R163" s="142">
        <f>Q163*H163</f>
        <v>0</v>
      </c>
      <c r="S163" s="142">
        <v>0</v>
      </c>
      <c r="T163" s="143">
        <f>S163*H163</f>
        <v>0</v>
      </c>
      <c r="AR163" s="144" t="s">
        <v>276</v>
      </c>
      <c r="AT163" s="144" t="s">
        <v>179</v>
      </c>
      <c r="AU163" s="144" t="s">
        <v>83</v>
      </c>
      <c r="AY163" s="18" t="s">
        <v>177</v>
      </c>
      <c r="BE163" s="145">
        <f>IF(N163="základní",J163,0)</f>
        <v>0</v>
      </c>
      <c r="BF163" s="145">
        <f>IF(N163="snížená",J163,0)</f>
        <v>0</v>
      </c>
      <c r="BG163" s="145">
        <f>IF(N163="zákl. přenesená",J163,0)</f>
        <v>0</v>
      </c>
      <c r="BH163" s="145">
        <f>IF(N163="sníž. přenesená",J163,0)</f>
        <v>0</v>
      </c>
      <c r="BI163" s="145">
        <f>IF(N163="nulová",J163,0)</f>
        <v>0</v>
      </c>
      <c r="BJ163" s="18" t="s">
        <v>81</v>
      </c>
      <c r="BK163" s="145">
        <f>ROUND(I163*H163,2)</f>
        <v>0</v>
      </c>
      <c r="BL163" s="18" t="s">
        <v>276</v>
      </c>
      <c r="BM163" s="144" t="s">
        <v>1781</v>
      </c>
    </row>
    <row r="164" spans="2:65" s="1" customFormat="1" ht="10.199999999999999">
      <c r="B164" s="33"/>
      <c r="D164" s="146" t="s">
        <v>185</v>
      </c>
      <c r="F164" s="147" t="s">
        <v>1782</v>
      </c>
      <c r="I164" s="148"/>
      <c r="L164" s="33"/>
      <c r="M164" s="190"/>
      <c r="N164" s="191"/>
      <c r="O164" s="191"/>
      <c r="P164" s="191"/>
      <c r="Q164" s="191"/>
      <c r="R164" s="191"/>
      <c r="S164" s="191"/>
      <c r="T164" s="192"/>
      <c r="AT164" s="18" t="s">
        <v>185</v>
      </c>
      <c r="AU164" s="18" t="s">
        <v>83</v>
      </c>
    </row>
    <row r="165" spans="2:65" s="1" customFormat="1" ht="6.9" customHeight="1">
      <c r="B165" s="42"/>
      <c r="C165" s="43"/>
      <c r="D165" s="43"/>
      <c r="E165" s="43"/>
      <c r="F165" s="43"/>
      <c r="G165" s="43"/>
      <c r="H165" s="43"/>
      <c r="I165" s="43"/>
      <c r="J165" s="43"/>
      <c r="K165" s="43"/>
      <c r="L165" s="33"/>
    </row>
  </sheetData>
  <sheetProtection algorithmName="SHA-512" hashValue="NMXmxkD/vLk33kMIDD3uzEJXM3JZHDnKlRCw5LGh0KpJr7QajWc51DVBuRoD78J1pPvlDuxzFwUD7J7ua1EzUQ==" saltValue="GJ7B50gusZ/5tg95qYDyUbCBtdsPG9z7TeSZhjFuIjo8a2DTpZCgazNwuCVvEOrqZDnwyrSYOUJB/QJt2QLufg==" spinCount="100000" sheet="1" objects="1" scenarios="1" formatColumns="0" formatRows="0" autoFilter="0"/>
  <autoFilter ref="C89:K164" xr:uid="{00000000-0009-0000-0000-000003000000}"/>
  <mergeCells count="12">
    <mergeCell ref="E82:H82"/>
    <mergeCell ref="L2:V2"/>
    <mergeCell ref="E50:H50"/>
    <mergeCell ref="E52:H52"/>
    <mergeCell ref="E54:H54"/>
    <mergeCell ref="E78:H78"/>
    <mergeCell ref="E80:H80"/>
    <mergeCell ref="E7:H7"/>
    <mergeCell ref="E9:H9"/>
    <mergeCell ref="E11:H11"/>
    <mergeCell ref="E20:H20"/>
    <mergeCell ref="E29:H29"/>
  </mergeCells>
  <hyperlinks>
    <hyperlink ref="F94" r:id="rId1" xr:uid="{00000000-0004-0000-0300-000000000000}"/>
    <hyperlink ref="F96" r:id="rId2" xr:uid="{00000000-0004-0000-0300-000001000000}"/>
    <hyperlink ref="F101" r:id="rId3" xr:uid="{00000000-0004-0000-0300-000002000000}"/>
    <hyperlink ref="F103" r:id="rId4" xr:uid="{00000000-0004-0000-0300-000003000000}"/>
    <hyperlink ref="F107" r:id="rId5" xr:uid="{00000000-0004-0000-0300-000004000000}"/>
    <hyperlink ref="F110" r:id="rId6" xr:uid="{00000000-0004-0000-0300-000005000000}"/>
    <hyperlink ref="F113" r:id="rId7" xr:uid="{00000000-0004-0000-0300-000006000000}"/>
    <hyperlink ref="F116" r:id="rId8" xr:uid="{00000000-0004-0000-0300-000007000000}"/>
    <hyperlink ref="F118" r:id="rId9" xr:uid="{00000000-0004-0000-0300-000008000000}"/>
    <hyperlink ref="F120" r:id="rId10" xr:uid="{00000000-0004-0000-0300-000009000000}"/>
    <hyperlink ref="F122" r:id="rId11" xr:uid="{00000000-0004-0000-0300-00000A000000}"/>
    <hyperlink ref="F124" r:id="rId12" xr:uid="{00000000-0004-0000-0300-00000B000000}"/>
    <hyperlink ref="F126" r:id="rId13" xr:uid="{00000000-0004-0000-0300-00000C000000}"/>
    <hyperlink ref="F128" r:id="rId14" xr:uid="{00000000-0004-0000-0300-00000D000000}"/>
    <hyperlink ref="F130" r:id="rId15" xr:uid="{00000000-0004-0000-0300-00000E000000}"/>
    <hyperlink ref="F133" r:id="rId16" xr:uid="{00000000-0004-0000-0300-00000F000000}"/>
    <hyperlink ref="F136" r:id="rId17" xr:uid="{00000000-0004-0000-0300-000010000000}"/>
    <hyperlink ref="F138" r:id="rId18" xr:uid="{00000000-0004-0000-0300-000011000000}"/>
    <hyperlink ref="F140" r:id="rId19" xr:uid="{00000000-0004-0000-0300-000012000000}"/>
    <hyperlink ref="F143" r:id="rId20" xr:uid="{00000000-0004-0000-0300-000013000000}"/>
    <hyperlink ref="F145" r:id="rId21" xr:uid="{00000000-0004-0000-0300-000014000000}"/>
    <hyperlink ref="F147" r:id="rId22" xr:uid="{00000000-0004-0000-0300-000015000000}"/>
    <hyperlink ref="F149" r:id="rId23" xr:uid="{00000000-0004-0000-0300-000016000000}"/>
    <hyperlink ref="F152" r:id="rId24" xr:uid="{00000000-0004-0000-0300-000017000000}"/>
    <hyperlink ref="F154" r:id="rId25" xr:uid="{00000000-0004-0000-0300-000018000000}"/>
    <hyperlink ref="F156" r:id="rId26" xr:uid="{00000000-0004-0000-0300-000019000000}"/>
    <hyperlink ref="F158" r:id="rId27" xr:uid="{00000000-0004-0000-0300-00001A000000}"/>
    <hyperlink ref="F160" r:id="rId28" xr:uid="{00000000-0004-0000-0300-00001B000000}"/>
    <hyperlink ref="F162" r:id="rId29" xr:uid="{00000000-0004-0000-0300-00001C000000}"/>
    <hyperlink ref="F164" r:id="rId30" xr:uid="{00000000-0004-0000-0300-00001D000000}"/>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3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BM150"/>
  <sheetViews>
    <sheetView showGridLines="0" workbookViewId="0"/>
  </sheetViews>
  <sheetFormatPr defaultRowHeight="14.4"/>
  <cols>
    <col min="1" max="1" width="8.28515625" customWidth="1"/>
    <col min="2" max="2" width="1.140625" customWidth="1"/>
    <col min="3" max="3" width="4.140625" customWidth="1"/>
    <col min="4" max="4" width="4.28515625" customWidth="1"/>
    <col min="5" max="5" width="17.140625" customWidth="1"/>
    <col min="6" max="6" width="100.85546875" customWidth="1"/>
    <col min="7" max="7" width="7.42578125" customWidth="1"/>
    <col min="8" max="8" width="14" customWidth="1"/>
    <col min="9" max="9" width="15.85546875" customWidth="1"/>
    <col min="10" max="11" width="22.28515625"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46" ht="36.9" customHeight="1">
      <c r="L2" s="310"/>
      <c r="M2" s="310"/>
      <c r="N2" s="310"/>
      <c r="O2" s="310"/>
      <c r="P2" s="310"/>
      <c r="Q2" s="310"/>
      <c r="R2" s="310"/>
      <c r="S2" s="310"/>
      <c r="T2" s="310"/>
      <c r="U2" s="310"/>
      <c r="V2" s="310"/>
      <c r="AT2" s="18" t="s">
        <v>97</v>
      </c>
    </row>
    <row r="3" spans="2:46" ht="6.9" customHeight="1">
      <c r="B3" s="19"/>
      <c r="C3" s="20"/>
      <c r="D3" s="20"/>
      <c r="E3" s="20"/>
      <c r="F3" s="20"/>
      <c r="G3" s="20"/>
      <c r="H3" s="20"/>
      <c r="I3" s="20"/>
      <c r="J3" s="20"/>
      <c r="K3" s="20"/>
      <c r="L3" s="21"/>
      <c r="AT3" s="18" t="s">
        <v>83</v>
      </c>
    </row>
    <row r="4" spans="2:46" ht="24.9" customHeight="1">
      <c r="B4" s="21"/>
      <c r="D4" s="22" t="s">
        <v>125</v>
      </c>
      <c r="L4" s="21"/>
      <c r="M4" s="92" t="s">
        <v>10</v>
      </c>
      <c r="AT4" s="18" t="s">
        <v>4</v>
      </c>
    </row>
    <row r="5" spans="2:46" ht="6.9" customHeight="1">
      <c r="B5" s="21"/>
      <c r="L5" s="21"/>
    </row>
    <row r="6" spans="2:46" ht="12" customHeight="1">
      <c r="B6" s="21"/>
      <c r="D6" s="28" t="s">
        <v>16</v>
      </c>
      <c r="L6" s="21"/>
    </row>
    <row r="7" spans="2:46" ht="16.5" customHeight="1">
      <c r="B7" s="21"/>
      <c r="E7" s="339" t="str">
        <f>'Rekapitulace stavby'!K6</f>
        <v>MŠ Záchlumí - přístavba pavilonu</v>
      </c>
      <c r="F7" s="340"/>
      <c r="G7" s="340"/>
      <c r="H7" s="340"/>
      <c r="L7" s="21"/>
    </row>
    <row r="8" spans="2:46" ht="12" customHeight="1">
      <c r="B8" s="21"/>
      <c r="D8" s="28" t="s">
        <v>129</v>
      </c>
      <c r="L8" s="21"/>
    </row>
    <row r="9" spans="2:46" s="1" customFormat="1" ht="16.5" customHeight="1">
      <c r="B9" s="33"/>
      <c r="E9" s="339" t="s">
        <v>130</v>
      </c>
      <c r="F9" s="341"/>
      <c r="G9" s="341"/>
      <c r="H9" s="341"/>
      <c r="L9" s="33"/>
    </row>
    <row r="10" spans="2:46" s="1" customFormat="1" ht="12" customHeight="1">
      <c r="B10" s="33"/>
      <c r="D10" s="28" t="s">
        <v>131</v>
      </c>
      <c r="L10" s="33"/>
    </row>
    <row r="11" spans="2:46" s="1" customFormat="1" ht="16.5" customHeight="1">
      <c r="B11" s="33"/>
      <c r="E11" s="303" t="s">
        <v>1783</v>
      </c>
      <c r="F11" s="341"/>
      <c r="G11" s="341"/>
      <c r="H11" s="341"/>
      <c r="L11" s="33"/>
    </row>
    <row r="12" spans="2:46" s="1" customFormat="1" ht="10.199999999999999">
      <c r="B12" s="33"/>
      <c r="L12" s="33"/>
    </row>
    <row r="13" spans="2:46" s="1" customFormat="1" ht="12" customHeight="1">
      <c r="B13" s="33"/>
      <c r="D13" s="28" t="s">
        <v>18</v>
      </c>
      <c r="F13" s="26" t="s">
        <v>19</v>
      </c>
      <c r="I13" s="28" t="s">
        <v>20</v>
      </c>
      <c r="J13" s="26" t="s">
        <v>19</v>
      </c>
      <c r="L13" s="33"/>
    </row>
    <row r="14" spans="2:46" s="1" customFormat="1" ht="12" customHeight="1">
      <c r="B14" s="33"/>
      <c r="D14" s="28" t="s">
        <v>21</v>
      </c>
      <c r="F14" s="26" t="s">
        <v>22</v>
      </c>
      <c r="I14" s="28" t="s">
        <v>23</v>
      </c>
      <c r="J14" s="50" t="str">
        <f>'Rekapitulace stavby'!AN8</f>
        <v>23. 4. 2024</v>
      </c>
      <c r="L14" s="33"/>
    </row>
    <row r="15" spans="2:46" s="1" customFormat="1" ht="10.8" customHeight="1">
      <c r="B15" s="33"/>
      <c r="L15" s="33"/>
    </row>
    <row r="16" spans="2:46" s="1" customFormat="1" ht="12" customHeight="1">
      <c r="B16" s="33"/>
      <c r="D16" s="28" t="s">
        <v>25</v>
      </c>
      <c r="I16" s="28" t="s">
        <v>26</v>
      </c>
      <c r="J16" s="26" t="s">
        <v>19</v>
      </c>
      <c r="L16" s="33"/>
    </row>
    <row r="17" spans="2:12" s="1" customFormat="1" ht="18" customHeight="1">
      <c r="B17" s="33"/>
      <c r="E17" s="26" t="s">
        <v>27</v>
      </c>
      <c r="I17" s="28" t="s">
        <v>28</v>
      </c>
      <c r="J17" s="26" t="s">
        <v>19</v>
      </c>
      <c r="L17" s="33"/>
    </row>
    <row r="18" spans="2:12" s="1" customFormat="1" ht="6.9" customHeight="1">
      <c r="B18" s="33"/>
      <c r="L18" s="33"/>
    </row>
    <row r="19" spans="2:12" s="1" customFormat="1" ht="12" customHeight="1">
      <c r="B19" s="33"/>
      <c r="D19" s="28" t="s">
        <v>29</v>
      </c>
      <c r="I19" s="28" t="s">
        <v>26</v>
      </c>
      <c r="J19" s="29" t="str">
        <f>'Rekapitulace stavby'!AN13</f>
        <v>Vyplň údaj</v>
      </c>
      <c r="L19" s="33"/>
    </row>
    <row r="20" spans="2:12" s="1" customFormat="1" ht="18" customHeight="1">
      <c r="B20" s="33"/>
      <c r="E20" s="342" t="str">
        <f>'Rekapitulace stavby'!E14</f>
        <v>Vyplň údaj</v>
      </c>
      <c r="F20" s="309"/>
      <c r="G20" s="309"/>
      <c r="H20" s="309"/>
      <c r="I20" s="28" t="s">
        <v>28</v>
      </c>
      <c r="J20" s="29" t="str">
        <f>'Rekapitulace stavby'!AN14</f>
        <v>Vyplň údaj</v>
      </c>
      <c r="L20" s="33"/>
    </row>
    <row r="21" spans="2:12" s="1" customFormat="1" ht="6.9" customHeight="1">
      <c r="B21" s="33"/>
      <c r="L21" s="33"/>
    </row>
    <row r="22" spans="2:12" s="1" customFormat="1" ht="12" customHeight="1">
      <c r="B22" s="33"/>
      <c r="D22" s="28" t="s">
        <v>31</v>
      </c>
      <c r="I22" s="28" t="s">
        <v>26</v>
      </c>
      <c r="J22" s="26" t="s">
        <v>32</v>
      </c>
      <c r="L22" s="33"/>
    </row>
    <row r="23" spans="2:12" s="1" customFormat="1" ht="18" customHeight="1">
      <c r="B23" s="33"/>
      <c r="E23" s="26" t="s">
        <v>33</v>
      </c>
      <c r="I23" s="28" t="s">
        <v>28</v>
      </c>
      <c r="J23" s="26" t="s">
        <v>19</v>
      </c>
      <c r="L23" s="33"/>
    </row>
    <row r="24" spans="2:12" s="1" customFormat="1" ht="6.9" customHeight="1">
      <c r="B24" s="33"/>
      <c r="L24" s="33"/>
    </row>
    <row r="25" spans="2:12" s="1" customFormat="1" ht="12" customHeight="1">
      <c r="B25" s="33"/>
      <c r="D25" s="28" t="s">
        <v>35</v>
      </c>
      <c r="I25" s="28" t="s">
        <v>26</v>
      </c>
      <c r="J25" s="26" t="s">
        <v>36</v>
      </c>
      <c r="L25" s="33"/>
    </row>
    <row r="26" spans="2:12" s="1" customFormat="1" ht="18" customHeight="1">
      <c r="B26" s="33"/>
      <c r="E26" s="26" t="s">
        <v>37</v>
      </c>
      <c r="I26" s="28" t="s">
        <v>28</v>
      </c>
      <c r="J26" s="26" t="s">
        <v>19</v>
      </c>
      <c r="L26" s="33"/>
    </row>
    <row r="27" spans="2:12" s="1" customFormat="1" ht="6.9" customHeight="1">
      <c r="B27" s="33"/>
      <c r="L27" s="33"/>
    </row>
    <row r="28" spans="2:12" s="1" customFormat="1" ht="12" customHeight="1">
      <c r="B28" s="33"/>
      <c r="D28" s="28" t="s">
        <v>38</v>
      </c>
      <c r="L28" s="33"/>
    </row>
    <row r="29" spans="2:12" s="7" customFormat="1" ht="16.5" customHeight="1">
      <c r="B29" s="93"/>
      <c r="E29" s="314" t="s">
        <v>19</v>
      </c>
      <c r="F29" s="314"/>
      <c r="G29" s="314"/>
      <c r="H29" s="314"/>
      <c r="L29" s="93"/>
    </row>
    <row r="30" spans="2:12" s="1" customFormat="1" ht="6.9" customHeight="1">
      <c r="B30" s="33"/>
      <c r="L30" s="33"/>
    </row>
    <row r="31" spans="2:12" s="1" customFormat="1" ht="6.9" customHeight="1">
      <c r="B31" s="33"/>
      <c r="D31" s="51"/>
      <c r="E31" s="51"/>
      <c r="F31" s="51"/>
      <c r="G31" s="51"/>
      <c r="H31" s="51"/>
      <c r="I31" s="51"/>
      <c r="J31" s="51"/>
      <c r="K31" s="51"/>
      <c r="L31" s="33"/>
    </row>
    <row r="32" spans="2:12" s="1" customFormat="1" ht="25.35" customHeight="1">
      <c r="B32" s="33"/>
      <c r="D32" s="94" t="s">
        <v>40</v>
      </c>
      <c r="J32" s="64">
        <f>ROUND(J91, 2)</f>
        <v>0</v>
      </c>
      <c r="L32" s="33"/>
    </row>
    <row r="33" spans="2:12" s="1" customFormat="1" ht="6.9" customHeight="1">
      <c r="B33" s="33"/>
      <c r="D33" s="51"/>
      <c r="E33" s="51"/>
      <c r="F33" s="51"/>
      <c r="G33" s="51"/>
      <c r="H33" s="51"/>
      <c r="I33" s="51"/>
      <c r="J33" s="51"/>
      <c r="K33" s="51"/>
      <c r="L33" s="33"/>
    </row>
    <row r="34" spans="2:12" s="1" customFormat="1" ht="14.4" customHeight="1">
      <c r="B34" s="33"/>
      <c r="F34" s="36" t="s">
        <v>42</v>
      </c>
      <c r="I34" s="36" t="s">
        <v>41</v>
      </c>
      <c r="J34" s="36" t="s">
        <v>43</v>
      </c>
      <c r="L34" s="33"/>
    </row>
    <row r="35" spans="2:12" s="1" customFormat="1" ht="14.4" customHeight="1">
      <c r="B35" s="33"/>
      <c r="D35" s="53" t="s">
        <v>44</v>
      </c>
      <c r="E35" s="28" t="s">
        <v>45</v>
      </c>
      <c r="F35" s="84">
        <f>ROUND((SUM(BE91:BE149)),  2)</f>
        <v>0</v>
      </c>
      <c r="I35" s="95">
        <v>0.21</v>
      </c>
      <c r="J35" s="84">
        <f>ROUND(((SUM(BE91:BE149))*I35),  2)</f>
        <v>0</v>
      </c>
      <c r="L35" s="33"/>
    </row>
    <row r="36" spans="2:12" s="1" customFormat="1" ht="14.4" customHeight="1">
      <c r="B36" s="33"/>
      <c r="E36" s="28" t="s">
        <v>46</v>
      </c>
      <c r="F36" s="84">
        <f>ROUND((SUM(BF91:BF149)),  2)</f>
        <v>0</v>
      </c>
      <c r="I36" s="95">
        <v>0.12</v>
      </c>
      <c r="J36" s="84">
        <f>ROUND(((SUM(BF91:BF149))*I36),  2)</f>
        <v>0</v>
      </c>
      <c r="L36" s="33"/>
    </row>
    <row r="37" spans="2:12" s="1" customFormat="1" ht="14.4" hidden="1" customHeight="1">
      <c r="B37" s="33"/>
      <c r="E37" s="28" t="s">
        <v>47</v>
      </c>
      <c r="F37" s="84">
        <f>ROUND((SUM(BG91:BG149)),  2)</f>
        <v>0</v>
      </c>
      <c r="I37" s="95">
        <v>0.21</v>
      </c>
      <c r="J37" s="84">
        <f>0</f>
        <v>0</v>
      </c>
      <c r="L37" s="33"/>
    </row>
    <row r="38" spans="2:12" s="1" customFormat="1" ht="14.4" hidden="1" customHeight="1">
      <c r="B38" s="33"/>
      <c r="E38" s="28" t="s">
        <v>48</v>
      </c>
      <c r="F38" s="84">
        <f>ROUND((SUM(BH91:BH149)),  2)</f>
        <v>0</v>
      </c>
      <c r="I38" s="95">
        <v>0.12</v>
      </c>
      <c r="J38" s="84">
        <f>0</f>
        <v>0</v>
      </c>
      <c r="L38" s="33"/>
    </row>
    <row r="39" spans="2:12" s="1" customFormat="1" ht="14.4" hidden="1" customHeight="1">
      <c r="B39" s="33"/>
      <c r="E39" s="28" t="s">
        <v>49</v>
      </c>
      <c r="F39" s="84">
        <f>ROUND((SUM(BI91:BI149)),  2)</f>
        <v>0</v>
      </c>
      <c r="I39" s="95">
        <v>0</v>
      </c>
      <c r="J39" s="84">
        <f>0</f>
        <v>0</v>
      </c>
      <c r="L39" s="33"/>
    </row>
    <row r="40" spans="2:12" s="1" customFormat="1" ht="6.9" customHeight="1">
      <c r="B40" s="33"/>
      <c r="L40" s="33"/>
    </row>
    <row r="41" spans="2:12" s="1" customFormat="1" ht="25.35" customHeight="1">
      <c r="B41" s="33"/>
      <c r="C41" s="96"/>
      <c r="D41" s="97" t="s">
        <v>50</v>
      </c>
      <c r="E41" s="55"/>
      <c r="F41" s="55"/>
      <c r="G41" s="98" t="s">
        <v>51</v>
      </c>
      <c r="H41" s="99" t="s">
        <v>52</v>
      </c>
      <c r="I41" s="55"/>
      <c r="J41" s="100">
        <f>SUM(J32:J39)</f>
        <v>0</v>
      </c>
      <c r="K41" s="101"/>
      <c r="L41" s="33"/>
    </row>
    <row r="42" spans="2:12" s="1" customFormat="1" ht="14.4" customHeight="1">
      <c r="B42" s="42"/>
      <c r="C42" s="43"/>
      <c r="D42" s="43"/>
      <c r="E42" s="43"/>
      <c r="F42" s="43"/>
      <c r="G42" s="43"/>
      <c r="H42" s="43"/>
      <c r="I42" s="43"/>
      <c r="J42" s="43"/>
      <c r="K42" s="43"/>
      <c r="L42" s="33"/>
    </row>
    <row r="46" spans="2:12" s="1" customFormat="1" ht="6.9" customHeight="1">
      <c r="B46" s="44"/>
      <c r="C46" s="45"/>
      <c r="D46" s="45"/>
      <c r="E46" s="45"/>
      <c r="F46" s="45"/>
      <c r="G46" s="45"/>
      <c r="H46" s="45"/>
      <c r="I46" s="45"/>
      <c r="J46" s="45"/>
      <c r="K46" s="45"/>
      <c r="L46" s="33"/>
    </row>
    <row r="47" spans="2:12" s="1" customFormat="1" ht="24.9" customHeight="1">
      <c r="B47" s="33"/>
      <c r="C47" s="22" t="s">
        <v>133</v>
      </c>
      <c r="L47" s="33"/>
    </row>
    <row r="48" spans="2:12" s="1" customFormat="1" ht="6.9" customHeight="1">
      <c r="B48" s="33"/>
      <c r="L48" s="33"/>
    </row>
    <row r="49" spans="2:47" s="1" customFormat="1" ht="12" customHeight="1">
      <c r="B49" s="33"/>
      <c r="C49" s="28" t="s">
        <v>16</v>
      </c>
      <c r="L49" s="33"/>
    </row>
    <row r="50" spans="2:47" s="1" customFormat="1" ht="16.5" customHeight="1">
      <c r="B50" s="33"/>
      <c r="E50" s="339" t="str">
        <f>E7</f>
        <v>MŠ Záchlumí - přístavba pavilonu</v>
      </c>
      <c r="F50" s="340"/>
      <c r="G50" s="340"/>
      <c r="H50" s="340"/>
      <c r="L50" s="33"/>
    </row>
    <row r="51" spans="2:47" ht="12" customHeight="1">
      <c r="B51" s="21"/>
      <c r="C51" s="28" t="s">
        <v>129</v>
      </c>
      <c r="L51" s="21"/>
    </row>
    <row r="52" spans="2:47" s="1" customFormat="1" ht="16.5" customHeight="1">
      <c r="B52" s="33"/>
      <c r="E52" s="339" t="s">
        <v>130</v>
      </c>
      <c r="F52" s="341"/>
      <c r="G52" s="341"/>
      <c r="H52" s="341"/>
      <c r="L52" s="33"/>
    </row>
    <row r="53" spans="2:47" s="1" customFormat="1" ht="12" customHeight="1">
      <c r="B53" s="33"/>
      <c r="C53" s="28" t="s">
        <v>131</v>
      </c>
      <c r="L53" s="33"/>
    </row>
    <row r="54" spans="2:47" s="1" customFormat="1" ht="16.5" customHeight="1">
      <c r="B54" s="33"/>
      <c r="E54" s="303" t="str">
        <f>E11</f>
        <v>04 - VZT</v>
      </c>
      <c r="F54" s="341"/>
      <c r="G54" s="341"/>
      <c r="H54" s="341"/>
      <c r="L54" s="33"/>
    </row>
    <row r="55" spans="2:47" s="1" customFormat="1" ht="6.9" customHeight="1">
      <c r="B55" s="33"/>
      <c r="L55" s="33"/>
    </row>
    <row r="56" spans="2:47" s="1" customFormat="1" ht="12" customHeight="1">
      <c r="B56" s="33"/>
      <c r="C56" s="28" t="s">
        <v>21</v>
      </c>
      <c r="F56" s="26" t="str">
        <f>F14</f>
        <v xml:space="preserve"> </v>
      </c>
      <c r="I56" s="28" t="s">
        <v>23</v>
      </c>
      <c r="J56" s="50" t="str">
        <f>IF(J14="","",J14)</f>
        <v>23. 4. 2024</v>
      </c>
      <c r="L56" s="33"/>
    </row>
    <row r="57" spans="2:47" s="1" customFormat="1" ht="6.9" customHeight="1">
      <c r="B57" s="33"/>
      <c r="L57" s="33"/>
    </row>
    <row r="58" spans="2:47" s="1" customFormat="1" ht="15.15" customHeight="1">
      <c r="B58" s="33"/>
      <c r="C58" s="28" t="s">
        <v>25</v>
      </c>
      <c r="F58" s="26" t="str">
        <f>E17</f>
        <v>Obec Záchlumí</v>
      </c>
      <c r="I58" s="28" t="s">
        <v>31</v>
      </c>
      <c r="J58" s="31" t="str">
        <f>E23</f>
        <v>Ing. Miloš Valíček</v>
      </c>
      <c r="L58" s="33"/>
    </row>
    <row r="59" spans="2:47" s="1" customFormat="1" ht="15.15" customHeight="1">
      <c r="B59" s="33"/>
      <c r="C59" s="28" t="s">
        <v>29</v>
      </c>
      <c r="F59" s="26" t="str">
        <f>IF(E20="","",E20)</f>
        <v>Vyplň údaj</v>
      </c>
      <c r="I59" s="28" t="s">
        <v>35</v>
      </c>
      <c r="J59" s="31" t="str">
        <f>E26</f>
        <v xml:space="preserve">Veronika Šoulová </v>
      </c>
      <c r="L59" s="33"/>
    </row>
    <row r="60" spans="2:47" s="1" customFormat="1" ht="10.35" customHeight="1">
      <c r="B60" s="33"/>
      <c r="L60" s="33"/>
    </row>
    <row r="61" spans="2:47" s="1" customFormat="1" ht="29.25" customHeight="1">
      <c r="B61" s="33"/>
      <c r="C61" s="102" t="s">
        <v>134</v>
      </c>
      <c r="D61" s="96"/>
      <c r="E61" s="96"/>
      <c r="F61" s="96"/>
      <c r="G61" s="96"/>
      <c r="H61" s="96"/>
      <c r="I61" s="96"/>
      <c r="J61" s="103" t="s">
        <v>135</v>
      </c>
      <c r="K61" s="96"/>
      <c r="L61" s="33"/>
    </row>
    <row r="62" spans="2:47" s="1" customFormat="1" ht="10.35" customHeight="1">
      <c r="B62" s="33"/>
      <c r="L62" s="33"/>
    </row>
    <row r="63" spans="2:47" s="1" customFormat="1" ht="22.8" customHeight="1">
      <c r="B63" s="33"/>
      <c r="C63" s="104" t="s">
        <v>72</v>
      </c>
      <c r="J63" s="64">
        <f>J91</f>
        <v>0</v>
      </c>
      <c r="L63" s="33"/>
      <c r="AU63" s="18" t="s">
        <v>136</v>
      </c>
    </row>
    <row r="64" spans="2:47" s="8" customFormat="1" ht="24.9" customHeight="1">
      <c r="B64" s="105"/>
      <c r="D64" s="106" t="s">
        <v>143</v>
      </c>
      <c r="E64" s="107"/>
      <c r="F64" s="107"/>
      <c r="G64" s="107"/>
      <c r="H64" s="107"/>
      <c r="I64" s="107"/>
      <c r="J64" s="108">
        <f>J92</f>
        <v>0</v>
      </c>
      <c r="L64" s="105"/>
    </row>
    <row r="65" spans="2:12" s="9" customFormat="1" ht="19.95" customHeight="1">
      <c r="B65" s="109"/>
      <c r="D65" s="110" t="s">
        <v>1784</v>
      </c>
      <c r="E65" s="111"/>
      <c r="F65" s="111"/>
      <c r="G65" s="111"/>
      <c r="H65" s="111"/>
      <c r="I65" s="111"/>
      <c r="J65" s="112">
        <f>J93</f>
        <v>0</v>
      </c>
      <c r="L65" s="109"/>
    </row>
    <row r="66" spans="2:12" s="9" customFormat="1" ht="14.85" customHeight="1">
      <c r="B66" s="109"/>
      <c r="D66" s="110" t="s">
        <v>1785</v>
      </c>
      <c r="E66" s="111"/>
      <c r="F66" s="111"/>
      <c r="G66" s="111"/>
      <c r="H66" s="111"/>
      <c r="I66" s="111"/>
      <c r="J66" s="112">
        <f>J94</f>
        <v>0</v>
      </c>
      <c r="L66" s="109"/>
    </row>
    <row r="67" spans="2:12" s="9" customFormat="1" ht="14.85" customHeight="1">
      <c r="B67" s="109"/>
      <c r="D67" s="110" t="s">
        <v>1786</v>
      </c>
      <c r="E67" s="111"/>
      <c r="F67" s="111"/>
      <c r="G67" s="111"/>
      <c r="H67" s="111"/>
      <c r="I67" s="111"/>
      <c r="J67" s="112">
        <f>J107</f>
        <v>0</v>
      </c>
      <c r="L67" s="109"/>
    </row>
    <row r="68" spans="2:12" s="9" customFormat="1" ht="14.85" customHeight="1">
      <c r="B68" s="109"/>
      <c r="D68" s="110" t="s">
        <v>1787</v>
      </c>
      <c r="E68" s="111"/>
      <c r="F68" s="111"/>
      <c r="G68" s="111"/>
      <c r="H68" s="111"/>
      <c r="I68" s="111"/>
      <c r="J68" s="112">
        <f>J128</f>
        <v>0</v>
      </c>
      <c r="L68" s="109"/>
    </row>
    <row r="69" spans="2:12" s="9" customFormat="1" ht="14.85" customHeight="1">
      <c r="B69" s="109"/>
      <c r="D69" s="110" t="s">
        <v>1788</v>
      </c>
      <c r="E69" s="111"/>
      <c r="F69" s="111"/>
      <c r="G69" s="111"/>
      <c r="H69" s="111"/>
      <c r="I69" s="111"/>
      <c r="J69" s="112">
        <f>J143</f>
        <v>0</v>
      </c>
      <c r="L69" s="109"/>
    </row>
    <row r="70" spans="2:12" s="1" customFormat="1" ht="21.75" customHeight="1">
      <c r="B70" s="33"/>
      <c r="L70" s="33"/>
    </row>
    <row r="71" spans="2:12" s="1" customFormat="1" ht="6.9" customHeight="1">
      <c r="B71" s="42"/>
      <c r="C71" s="43"/>
      <c r="D71" s="43"/>
      <c r="E71" s="43"/>
      <c r="F71" s="43"/>
      <c r="G71" s="43"/>
      <c r="H71" s="43"/>
      <c r="I71" s="43"/>
      <c r="J71" s="43"/>
      <c r="K71" s="43"/>
      <c r="L71" s="33"/>
    </row>
    <row r="75" spans="2:12" s="1" customFormat="1" ht="6.9" customHeight="1">
      <c r="B75" s="44"/>
      <c r="C75" s="45"/>
      <c r="D75" s="45"/>
      <c r="E75" s="45"/>
      <c r="F75" s="45"/>
      <c r="G75" s="45"/>
      <c r="H75" s="45"/>
      <c r="I75" s="45"/>
      <c r="J75" s="45"/>
      <c r="K75" s="45"/>
      <c r="L75" s="33"/>
    </row>
    <row r="76" spans="2:12" s="1" customFormat="1" ht="24.9" customHeight="1">
      <c r="B76" s="33"/>
      <c r="C76" s="22" t="s">
        <v>162</v>
      </c>
      <c r="L76" s="33"/>
    </row>
    <row r="77" spans="2:12" s="1" customFormat="1" ht="6.9" customHeight="1">
      <c r="B77" s="33"/>
      <c r="L77" s="33"/>
    </row>
    <row r="78" spans="2:12" s="1" customFormat="1" ht="12" customHeight="1">
      <c r="B78" s="33"/>
      <c r="C78" s="28" t="s">
        <v>16</v>
      </c>
      <c r="L78" s="33"/>
    </row>
    <row r="79" spans="2:12" s="1" customFormat="1" ht="16.5" customHeight="1">
      <c r="B79" s="33"/>
      <c r="E79" s="339" t="str">
        <f>E7</f>
        <v>MŠ Záchlumí - přístavba pavilonu</v>
      </c>
      <c r="F79" s="340"/>
      <c r="G79" s="340"/>
      <c r="H79" s="340"/>
      <c r="L79" s="33"/>
    </row>
    <row r="80" spans="2:12" ht="12" customHeight="1">
      <c r="B80" s="21"/>
      <c r="C80" s="28" t="s">
        <v>129</v>
      </c>
      <c r="L80" s="21"/>
    </row>
    <row r="81" spans="2:65" s="1" customFormat="1" ht="16.5" customHeight="1">
      <c r="B81" s="33"/>
      <c r="E81" s="339" t="s">
        <v>130</v>
      </c>
      <c r="F81" s="341"/>
      <c r="G81" s="341"/>
      <c r="H81" s="341"/>
      <c r="L81" s="33"/>
    </row>
    <row r="82" spans="2:65" s="1" customFormat="1" ht="12" customHeight="1">
      <c r="B82" s="33"/>
      <c r="C82" s="28" t="s">
        <v>131</v>
      </c>
      <c r="L82" s="33"/>
    </row>
    <row r="83" spans="2:65" s="1" customFormat="1" ht="16.5" customHeight="1">
      <c r="B83" s="33"/>
      <c r="E83" s="303" t="str">
        <f>E11</f>
        <v>04 - VZT</v>
      </c>
      <c r="F83" s="341"/>
      <c r="G83" s="341"/>
      <c r="H83" s="341"/>
      <c r="L83" s="33"/>
    </row>
    <row r="84" spans="2:65" s="1" customFormat="1" ht="6.9" customHeight="1">
      <c r="B84" s="33"/>
      <c r="L84" s="33"/>
    </row>
    <row r="85" spans="2:65" s="1" customFormat="1" ht="12" customHeight="1">
      <c r="B85" s="33"/>
      <c r="C85" s="28" t="s">
        <v>21</v>
      </c>
      <c r="F85" s="26" t="str">
        <f>F14</f>
        <v xml:space="preserve"> </v>
      </c>
      <c r="I85" s="28" t="s">
        <v>23</v>
      </c>
      <c r="J85" s="50" t="str">
        <f>IF(J14="","",J14)</f>
        <v>23. 4. 2024</v>
      </c>
      <c r="L85" s="33"/>
    </row>
    <row r="86" spans="2:65" s="1" customFormat="1" ht="6.9" customHeight="1">
      <c r="B86" s="33"/>
      <c r="L86" s="33"/>
    </row>
    <row r="87" spans="2:65" s="1" customFormat="1" ht="15.15" customHeight="1">
      <c r="B87" s="33"/>
      <c r="C87" s="28" t="s">
        <v>25</v>
      </c>
      <c r="F87" s="26" t="str">
        <f>E17</f>
        <v>Obec Záchlumí</v>
      </c>
      <c r="I87" s="28" t="s">
        <v>31</v>
      </c>
      <c r="J87" s="31" t="str">
        <f>E23</f>
        <v>Ing. Miloš Valíček</v>
      </c>
      <c r="L87" s="33"/>
    </row>
    <row r="88" spans="2:65" s="1" customFormat="1" ht="15.15" customHeight="1">
      <c r="B88" s="33"/>
      <c r="C88" s="28" t="s">
        <v>29</v>
      </c>
      <c r="F88" s="26" t="str">
        <f>IF(E20="","",E20)</f>
        <v>Vyplň údaj</v>
      </c>
      <c r="I88" s="28" t="s">
        <v>35</v>
      </c>
      <c r="J88" s="31" t="str">
        <f>E26</f>
        <v xml:space="preserve">Veronika Šoulová </v>
      </c>
      <c r="L88" s="33"/>
    </row>
    <row r="89" spans="2:65" s="1" customFormat="1" ht="10.35" customHeight="1">
      <c r="B89" s="33"/>
      <c r="L89" s="33"/>
    </row>
    <row r="90" spans="2:65" s="10" customFormat="1" ht="29.25" customHeight="1">
      <c r="B90" s="113"/>
      <c r="C90" s="114" t="s">
        <v>163</v>
      </c>
      <c r="D90" s="115" t="s">
        <v>59</v>
      </c>
      <c r="E90" s="115" t="s">
        <v>55</v>
      </c>
      <c r="F90" s="115" t="s">
        <v>56</v>
      </c>
      <c r="G90" s="115" t="s">
        <v>164</v>
      </c>
      <c r="H90" s="115" t="s">
        <v>165</v>
      </c>
      <c r="I90" s="115" t="s">
        <v>166</v>
      </c>
      <c r="J90" s="115" t="s">
        <v>135</v>
      </c>
      <c r="K90" s="116" t="s">
        <v>167</v>
      </c>
      <c r="L90" s="113"/>
      <c r="M90" s="57" t="s">
        <v>19</v>
      </c>
      <c r="N90" s="58" t="s">
        <v>44</v>
      </c>
      <c r="O90" s="58" t="s">
        <v>168</v>
      </c>
      <c r="P90" s="58" t="s">
        <v>169</v>
      </c>
      <c r="Q90" s="58" t="s">
        <v>170</v>
      </c>
      <c r="R90" s="58" t="s">
        <v>171</v>
      </c>
      <c r="S90" s="58" t="s">
        <v>172</v>
      </c>
      <c r="T90" s="59" t="s">
        <v>173</v>
      </c>
    </row>
    <row r="91" spans="2:65" s="1" customFormat="1" ht="22.8" customHeight="1">
      <c r="B91" s="33"/>
      <c r="C91" s="62" t="s">
        <v>174</v>
      </c>
      <c r="J91" s="117">
        <f>BK91</f>
        <v>0</v>
      </c>
      <c r="L91" s="33"/>
      <c r="M91" s="60"/>
      <c r="N91" s="51"/>
      <c r="O91" s="51"/>
      <c r="P91" s="118">
        <f>P92</f>
        <v>0</v>
      </c>
      <c r="Q91" s="51"/>
      <c r="R91" s="118">
        <f>R92</f>
        <v>0</v>
      </c>
      <c r="S91" s="51"/>
      <c r="T91" s="119">
        <f>T92</f>
        <v>0</v>
      </c>
      <c r="AT91" s="18" t="s">
        <v>73</v>
      </c>
      <c r="AU91" s="18" t="s">
        <v>136</v>
      </c>
      <c r="BK91" s="120">
        <f>BK92</f>
        <v>0</v>
      </c>
    </row>
    <row r="92" spans="2:65" s="11" customFormat="1" ht="25.95" customHeight="1">
      <c r="B92" s="121"/>
      <c r="D92" s="122" t="s">
        <v>73</v>
      </c>
      <c r="E92" s="123" t="s">
        <v>411</v>
      </c>
      <c r="F92" s="123" t="s">
        <v>412</v>
      </c>
      <c r="I92" s="124"/>
      <c r="J92" s="125">
        <f>BK92</f>
        <v>0</v>
      </c>
      <c r="L92" s="121"/>
      <c r="M92" s="126"/>
      <c r="P92" s="127">
        <f>P93</f>
        <v>0</v>
      </c>
      <c r="R92" s="127">
        <f>R93</f>
        <v>0</v>
      </c>
      <c r="T92" s="128">
        <f>T93</f>
        <v>0</v>
      </c>
      <c r="AR92" s="122" t="s">
        <v>83</v>
      </c>
      <c r="AT92" s="129" t="s">
        <v>73</v>
      </c>
      <c r="AU92" s="129" t="s">
        <v>74</v>
      </c>
      <c r="AY92" s="122" t="s">
        <v>177</v>
      </c>
      <c r="BK92" s="130">
        <f>BK93</f>
        <v>0</v>
      </c>
    </row>
    <row r="93" spans="2:65" s="11" customFormat="1" ht="22.8" customHeight="1">
      <c r="B93" s="121"/>
      <c r="D93" s="122" t="s">
        <v>73</v>
      </c>
      <c r="E93" s="131" t="s">
        <v>1789</v>
      </c>
      <c r="F93" s="131" t="s">
        <v>1790</v>
      </c>
      <c r="I93" s="124"/>
      <c r="J93" s="132">
        <f>BK93</f>
        <v>0</v>
      </c>
      <c r="L93" s="121"/>
      <c r="M93" s="126"/>
      <c r="P93" s="127">
        <f>P94+P107+P128+P143</f>
        <v>0</v>
      </c>
      <c r="R93" s="127">
        <f>R94+R107+R128+R143</f>
        <v>0</v>
      </c>
      <c r="T93" s="128">
        <f>T94+T107+T128+T143</f>
        <v>0</v>
      </c>
      <c r="AR93" s="122" t="s">
        <v>83</v>
      </c>
      <c r="AT93" s="129" t="s">
        <v>73</v>
      </c>
      <c r="AU93" s="129" t="s">
        <v>81</v>
      </c>
      <c r="AY93" s="122" t="s">
        <v>177</v>
      </c>
      <c r="BK93" s="130">
        <f>BK94+BK107+BK128+BK143</f>
        <v>0</v>
      </c>
    </row>
    <row r="94" spans="2:65" s="11" customFormat="1" ht="20.85" customHeight="1">
      <c r="B94" s="121"/>
      <c r="D94" s="122" t="s">
        <v>73</v>
      </c>
      <c r="E94" s="131" t="s">
        <v>1791</v>
      </c>
      <c r="F94" s="131" t="s">
        <v>1792</v>
      </c>
      <c r="I94" s="124"/>
      <c r="J94" s="132">
        <f>BK94</f>
        <v>0</v>
      </c>
      <c r="L94" s="121"/>
      <c r="M94" s="126"/>
      <c r="P94" s="127">
        <f>SUM(P95:P106)</f>
        <v>0</v>
      </c>
      <c r="R94" s="127">
        <f>SUM(R95:R106)</f>
        <v>0</v>
      </c>
      <c r="T94" s="128">
        <f>SUM(T95:T106)</f>
        <v>0</v>
      </c>
      <c r="AR94" s="122" t="s">
        <v>83</v>
      </c>
      <c r="AT94" s="129" t="s">
        <v>73</v>
      </c>
      <c r="AU94" s="129" t="s">
        <v>83</v>
      </c>
      <c r="AY94" s="122" t="s">
        <v>177</v>
      </c>
      <c r="BK94" s="130">
        <f>SUM(BK95:BK106)</f>
        <v>0</v>
      </c>
    </row>
    <row r="95" spans="2:65" s="1" customFormat="1" ht="21.75" customHeight="1">
      <c r="B95" s="33"/>
      <c r="C95" s="133" t="s">
        <v>81</v>
      </c>
      <c r="D95" s="133" t="s">
        <v>179</v>
      </c>
      <c r="E95" s="134" t="s">
        <v>1793</v>
      </c>
      <c r="F95" s="135" t="s">
        <v>1794</v>
      </c>
      <c r="G95" s="136" t="s">
        <v>243</v>
      </c>
      <c r="H95" s="137">
        <v>2</v>
      </c>
      <c r="I95" s="138"/>
      <c r="J95" s="139">
        <f>ROUND(I95*H95,2)</f>
        <v>0</v>
      </c>
      <c r="K95" s="135" t="s">
        <v>182</v>
      </c>
      <c r="L95" s="33"/>
      <c r="M95" s="140" t="s">
        <v>19</v>
      </c>
      <c r="N95" s="141" t="s">
        <v>45</v>
      </c>
      <c r="P95" s="142">
        <f>O95*H95</f>
        <v>0</v>
      </c>
      <c r="Q95" s="142">
        <v>0</v>
      </c>
      <c r="R95" s="142">
        <f>Q95*H95</f>
        <v>0</v>
      </c>
      <c r="S95" s="142">
        <v>0</v>
      </c>
      <c r="T95" s="143">
        <f>S95*H95</f>
        <v>0</v>
      </c>
      <c r="AR95" s="144" t="s">
        <v>276</v>
      </c>
      <c r="AT95" s="144" t="s">
        <v>179</v>
      </c>
      <c r="AU95" s="144" t="s">
        <v>121</v>
      </c>
      <c r="AY95" s="18" t="s">
        <v>177</v>
      </c>
      <c r="BE95" s="145">
        <f>IF(N95="základní",J95,0)</f>
        <v>0</v>
      </c>
      <c r="BF95" s="145">
        <f>IF(N95="snížená",J95,0)</f>
        <v>0</v>
      </c>
      <c r="BG95" s="145">
        <f>IF(N95="zákl. přenesená",J95,0)</f>
        <v>0</v>
      </c>
      <c r="BH95" s="145">
        <f>IF(N95="sníž. přenesená",J95,0)</f>
        <v>0</v>
      </c>
      <c r="BI95" s="145">
        <f>IF(N95="nulová",J95,0)</f>
        <v>0</v>
      </c>
      <c r="BJ95" s="18" t="s">
        <v>81</v>
      </c>
      <c r="BK95" s="145">
        <f>ROUND(I95*H95,2)</f>
        <v>0</v>
      </c>
      <c r="BL95" s="18" t="s">
        <v>276</v>
      </c>
      <c r="BM95" s="144" t="s">
        <v>1795</v>
      </c>
    </row>
    <row r="96" spans="2:65" s="1" customFormat="1" ht="10.199999999999999">
      <c r="B96" s="33"/>
      <c r="D96" s="146" t="s">
        <v>185</v>
      </c>
      <c r="F96" s="147" t="s">
        <v>1796</v>
      </c>
      <c r="I96" s="148"/>
      <c r="L96" s="33"/>
      <c r="M96" s="149"/>
      <c r="T96" s="54"/>
      <c r="AT96" s="18" t="s">
        <v>185</v>
      </c>
      <c r="AU96" s="18" t="s">
        <v>121</v>
      </c>
    </row>
    <row r="97" spans="2:65" s="1" customFormat="1" ht="16.5" customHeight="1">
      <c r="B97" s="33"/>
      <c r="C97" s="178" t="s">
        <v>83</v>
      </c>
      <c r="D97" s="178" t="s">
        <v>327</v>
      </c>
      <c r="E97" s="179" t="s">
        <v>1797</v>
      </c>
      <c r="F97" s="180" t="s">
        <v>1798</v>
      </c>
      <c r="G97" s="181" t="s">
        <v>243</v>
      </c>
      <c r="H97" s="182">
        <v>2</v>
      </c>
      <c r="I97" s="183"/>
      <c r="J97" s="184">
        <f>ROUND(I97*H97,2)</f>
        <v>0</v>
      </c>
      <c r="K97" s="180" t="s">
        <v>199</v>
      </c>
      <c r="L97" s="185"/>
      <c r="M97" s="186" t="s">
        <v>19</v>
      </c>
      <c r="N97" s="187" t="s">
        <v>45</v>
      </c>
      <c r="P97" s="142">
        <f>O97*H97</f>
        <v>0</v>
      </c>
      <c r="Q97" s="142">
        <v>0</v>
      </c>
      <c r="R97" s="142">
        <f>Q97*H97</f>
        <v>0</v>
      </c>
      <c r="S97" s="142">
        <v>0</v>
      </c>
      <c r="T97" s="143">
        <f>S97*H97</f>
        <v>0</v>
      </c>
      <c r="AR97" s="144" t="s">
        <v>406</v>
      </c>
      <c r="AT97" s="144" t="s">
        <v>327</v>
      </c>
      <c r="AU97" s="144" t="s">
        <v>121</v>
      </c>
      <c r="AY97" s="18" t="s">
        <v>177</v>
      </c>
      <c r="BE97" s="145">
        <f>IF(N97="základní",J97,0)</f>
        <v>0</v>
      </c>
      <c r="BF97" s="145">
        <f>IF(N97="snížená",J97,0)</f>
        <v>0</v>
      </c>
      <c r="BG97" s="145">
        <f>IF(N97="zákl. přenesená",J97,0)</f>
        <v>0</v>
      </c>
      <c r="BH97" s="145">
        <f>IF(N97="sníž. přenesená",J97,0)</f>
        <v>0</v>
      </c>
      <c r="BI97" s="145">
        <f>IF(N97="nulová",J97,0)</f>
        <v>0</v>
      </c>
      <c r="BJ97" s="18" t="s">
        <v>81</v>
      </c>
      <c r="BK97" s="145">
        <f>ROUND(I97*H97,2)</f>
        <v>0</v>
      </c>
      <c r="BL97" s="18" t="s">
        <v>276</v>
      </c>
      <c r="BM97" s="144" t="s">
        <v>1799</v>
      </c>
    </row>
    <row r="98" spans="2:65" s="1" customFormat="1" ht="16.5" customHeight="1">
      <c r="B98" s="33"/>
      <c r="C98" s="178" t="s">
        <v>121</v>
      </c>
      <c r="D98" s="178" t="s">
        <v>327</v>
      </c>
      <c r="E98" s="179" t="s">
        <v>1800</v>
      </c>
      <c r="F98" s="180" t="s">
        <v>1801</v>
      </c>
      <c r="G98" s="181" t="s">
        <v>243</v>
      </c>
      <c r="H98" s="182">
        <v>2</v>
      </c>
      <c r="I98" s="183"/>
      <c r="J98" s="184">
        <f>ROUND(I98*H98,2)</f>
        <v>0</v>
      </c>
      <c r="K98" s="180" t="s">
        <v>199</v>
      </c>
      <c r="L98" s="185"/>
      <c r="M98" s="186" t="s">
        <v>19</v>
      </c>
      <c r="N98" s="187" t="s">
        <v>45</v>
      </c>
      <c r="P98" s="142">
        <f>O98*H98</f>
        <v>0</v>
      </c>
      <c r="Q98" s="142">
        <v>0</v>
      </c>
      <c r="R98" s="142">
        <f>Q98*H98</f>
        <v>0</v>
      </c>
      <c r="S98" s="142">
        <v>0</v>
      </c>
      <c r="T98" s="143">
        <f>S98*H98</f>
        <v>0</v>
      </c>
      <c r="AR98" s="144" t="s">
        <v>406</v>
      </c>
      <c r="AT98" s="144" t="s">
        <v>327</v>
      </c>
      <c r="AU98" s="144" t="s">
        <v>121</v>
      </c>
      <c r="AY98" s="18" t="s">
        <v>177</v>
      </c>
      <c r="BE98" s="145">
        <f>IF(N98="základní",J98,0)</f>
        <v>0</v>
      </c>
      <c r="BF98" s="145">
        <f>IF(N98="snížená",J98,0)</f>
        <v>0</v>
      </c>
      <c r="BG98" s="145">
        <f>IF(N98="zákl. přenesená",J98,0)</f>
        <v>0</v>
      </c>
      <c r="BH98" s="145">
        <f>IF(N98="sníž. přenesená",J98,0)</f>
        <v>0</v>
      </c>
      <c r="BI98" s="145">
        <f>IF(N98="nulová",J98,0)</f>
        <v>0</v>
      </c>
      <c r="BJ98" s="18" t="s">
        <v>81</v>
      </c>
      <c r="BK98" s="145">
        <f>ROUND(I98*H98,2)</f>
        <v>0</v>
      </c>
      <c r="BL98" s="18" t="s">
        <v>276</v>
      </c>
      <c r="BM98" s="144" t="s">
        <v>1802</v>
      </c>
    </row>
    <row r="99" spans="2:65" s="1" customFormat="1" ht="16.5" customHeight="1">
      <c r="B99" s="33"/>
      <c r="C99" s="178" t="s">
        <v>183</v>
      </c>
      <c r="D99" s="178" t="s">
        <v>327</v>
      </c>
      <c r="E99" s="179" t="s">
        <v>1803</v>
      </c>
      <c r="F99" s="180" t="s">
        <v>1804</v>
      </c>
      <c r="G99" s="181" t="s">
        <v>243</v>
      </c>
      <c r="H99" s="182">
        <v>4</v>
      </c>
      <c r="I99" s="183"/>
      <c r="J99" s="184">
        <f>ROUND(I99*H99,2)</f>
        <v>0</v>
      </c>
      <c r="K99" s="180" t="s">
        <v>199</v>
      </c>
      <c r="L99" s="185"/>
      <c r="M99" s="186" t="s">
        <v>19</v>
      </c>
      <c r="N99" s="187" t="s">
        <v>45</v>
      </c>
      <c r="P99" s="142">
        <f>O99*H99</f>
        <v>0</v>
      </c>
      <c r="Q99" s="142">
        <v>0</v>
      </c>
      <c r="R99" s="142">
        <f>Q99*H99</f>
        <v>0</v>
      </c>
      <c r="S99" s="142">
        <v>0</v>
      </c>
      <c r="T99" s="143">
        <f>S99*H99</f>
        <v>0</v>
      </c>
      <c r="AR99" s="144" t="s">
        <v>406</v>
      </c>
      <c r="AT99" s="144" t="s">
        <v>327</v>
      </c>
      <c r="AU99" s="144" t="s">
        <v>121</v>
      </c>
      <c r="AY99" s="18" t="s">
        <v>177</v>
      </c>
      <c r="BE99" s="145">
        <f>IF(N99="základní",J99,0)</f>
        <v>0</v>
      </c>
      <c r="BF99" s="145">
        <f>IF(N99="snížená",J99,0)</f>
        <v>0</v>
      </c>
      <c r="BG99" s="145">
        <f>IF(N99="zákl. přenesená",J99,0)</f>
        <v>0</v>
      </c>
      <c r="BH99" s="145">
        <f>IF(N99="sníž. přenesená",J99,0)</f>
        <v>0</v>
      </c>
      <c r="BI99" s="145">
        <f>IF(N99="nulová",J99,0)</f>
        <v>0</v>
      </c>
      <c r="BJ99" s="18" t="s">
        <v>81</v>
      </c>
      <c r="BK99" s="145">
        <f>ROUND(I99*H99,2)</f>
        <v>0</v>
      </c>
      <c r="BL99" s="18" t="s">
        <v>276</v>
      </c>
      <c r="BM99" s="144" t="s">
        <v>1805</v>
      </c>
    </row>
    <row r="100" spans="2:65" s="1" customFormat="1" ht="24.15" customHeight="1">
      <c r="B100" s="33"/>
      <c r="C100" s="133" t="s">
        <v>206</v>
      </c>
      <c r="D100" s="133" t="s">
        <v>179</v>
      </c>
      <c r="E100" s="134" t="s">
        <v>1806</v>
      </c>
      <c r="F100" s="135" t="s">
        <v>1807</v>
      </c>
      <c r="G100" s="136" t="s">
        <v>243</v>
      </c>
      <c r="H100" s="137">
        <v>2</v>
      </c>
      <c r="I100" s="138"/>
      <c r="J100" s="139">
        <f>ROUND(I100*H100,2)</f>
        <v>0</v>
      </c>
      <c r="K100" s="135" t="s">
        <v>182</v>
      </c>
      <c r="L100" s="33"/>
      <c r="M100" s="140" t="s">
        <v>19</v>
      </c>
      <c r="N100" s="141" t="s">
        <v>45</v>
      </c>
      <c r="P100" s="142">
        <f>O100*H100</f>
        <v>0</v>
      </c>
      <c r="Q100" s="142">
        <v>0</v>
      </c>
      <c r="R100" s="142">
        <f>Q100*H100</f>
        <v>0</v>
      </c>
      <c r="S100" s="142">
        <v>0</v>
      </c>
      <c r="T100" s="143">
        <f>S100*H100</f>
        <v>0</v>
      </c>
      <c r="AR100" s="144" t="s">
        <v>276</v>
      </c>
      <c r="AT100" s="144" t="s">
        <v>179</v>
      </c>
      <c r="AU100" s="144" t="s">
        <v>121</v>
      </c>
      <c r="AY100" s="18" t="s">
        <v>177</v>
      </c>
      <c r="BE100" s="145">
        <f>IF(N100="základní",J100,0)</f>
        <v>0</v>
      </c>
      <c r="BF100" s="145">
        <f>IF(N100="snížená",J100,0)</f>
        <v>0</v>
      </c>
      <c r="BG100" s="145">
        <f>IF(N100="zákl. přenesená",J100,0)</f>
        <v>0</v>
      </c>
      <c r="BH100" s="145">
        <f>IF(N100="sníž. přenesená",J100,0)</f>
        <v>0</v>
      </c>
      <c r="BI100" s="145">
        <f>IF(N100="nulová",J100,0)</f>
        <v>0</v>
      </c>
      <c r="BJ100" s="18" t="s">
        <v>81</v>
      </c>
      <c r="BK100" s="145">
        <f>ROUND(I100*H100,2)</f>
        <v>0</v>
      </c>
      <c r="BL100" s="18" t="s">
        <v>276</v>
      </c>
      <c r="BM100" s="144" t="s">
        <v>1808</v>
      </c>
    </row>
    <row r="101" spans="2:65" s="1" customFormat="1" ht="10.199999999999999">
      <c r="B101" s="33"/>
      <c r="D101" s="146" t="s">
        <v>185</v>
      </c>
      <c r="F101" s="147" t="s">
        <v>1809</v>
      </c>
      <c r="I101" s="148"/>
      <c r="L101" s="33"/>
      <c r="M101" s="149"/>
      <c r="T101" s="54"/>
      <c r="AT101" s="18" t="s">
        <v>185</v>
      </c>
      <c r="AU101" s="18" t="s">
        <v>121</v>
      </c>
    </row>
    <row r="102" spans="2:65" s="1" customFormat="1" ht="49.05" customHeight="1">
      <c r="B102" s="33"/>
      <c r="C102" s="178" t="s">
        <v>211</v>
      </c>
      <c r="D102" s="178" t="s">
        <v>327</v>
      </c>
      <c r="E102" s="179" t="s">
        <v>1810</v>
      </c>
      <c r="F102" s="180" t="s">
        <v>1811</v>
      </c>
      <c r="G102" s="181" t="s">
        <v>1269</v>
      </c>
      <c r="H102" s="182">
        <v>2</v>
      </c>
      <c r="I102" s="183"/>
      <c r="J102" s="184">
        <f>ROUND(I102*H102,2)</f>
        <v>0</v>
      </c>
      <c r="K102" s="180" t="s">
        <v>199</v>
      </c>
      <c r="L102" s="185"/>
      <c r="M102" s="186" t="s">
        <v>19</v>
      </c>
      <c r="N102" s="187" t="s">
        <v>45</v>
      </c>
      <c r="P102" s="142">
        <f>O102*H102</f>
        <v>0</v>
      </c>
      <c r="Q102" s="142">
        <v>0</v>
      </c>
      <c r="R102" s="142">
        <f>Q102*H102</f>
        <v>0</v>
      </c>
      <c r="S102" s="142">
        <v>0</v>
      </c>
      <c r="T102" s="143">
        <f>S102*H102</f>
        <v>0</v>
      </c>
      <c r="AR102" s="144" t="s">
        <v>406</v>
      </c>
      <c r="AT102" s="144" t="s">
        <v>327</v>
      </c>
      <c r="AU102" s="144" t="s">
        <v>121</v>
      </c>
      <c r="AY102" s="18" t="s">
        <v>177</v>
      </c>
      <c r="BE102" s="145">
        <f>IF(N102="základní",J102,0)</f>
        <v>0</v>
      </c>
      <c r="BF102" s="145">
        <f>IF(N102="snížená",J102,0)</f>
        <v>0</v>
      </c>
      <c r="BG102" s="145">
        <f>IF(N102="zákl. přenesená",J102,0)</f>
        <v>0</v>
      </c>
      <c r="BH102" s="145">
        <f>IF(N102="sníž. přenesená",J102,0)</f>
        <v>0</v>
      </c>
      <c r="BI102" s="145">
        <f>IF(N102="nulová",J102,0)</f>
        <v>0</v>
      </c>
      <c r="BJ102" s="18" t="s">
        <v>81</v>
      </c>
      <c r="BK102" s="145">
        <f>ROUND(I102*H102,2)</f>
        <v>0</v>
      </c>
      <c r="BL102" s="18" t="s">
        <v>276</v>
      </c>
      <c r="BM102" s="144" t="s">
        <v>1812</v>
      </c>
    </row>
    <row r="103" spans="2:65" s="1" customFormat="1" ht="16.5" customHeight="1">
      <c r="B103" s="33"/>
      <c r="C103" s="133" t="s">
        <v>216</v>
      </c>
      <c r="D103" s="133" t="s">
        <v>179</v>
      </c>
      <c r="E103" s="134" t="s">
        <v>1813</v>
      </c>
      <c r="F103" s="135" t="s">
        <v>1814</v>
      </c>
      <c r="G103" s="136" t="s">
        <v>1679</v>
      </c>
      <c r="H103" s="197"/>
      <c r="I103" s="138"/>
      <c r="J103" s="139">
        <f>ROUND(I103*H103,2)</f>
        <v>0</v>
      </c>
      <c r="K103" s="135" t="s">
        <v>182</v>
      </c>
      <c r="L103" s="33"/>
      <c r="M103" s="140" t="s">
        <v>19</v>
      </c>
      <c r="N103" s="141" t="s">
        <v>45</v>
      </c>
      <c r="P103" s="142">
        <f>O103*H103</f>
        <v>0</v>
      </c>
      <c r="Q103" s="142">
        <v>0</v>
      </c>
      <c r="R103" s="142">
        <f>Q103*H103</f>
        <v>0</v>
      </c>
      <c r="S103" s="142">
        <v>0</v>
      </c>
      <c r="T103" s="143">
        <f>S103*H103</f>
        <v>0</v>
      </c>
      <c r="AR103" s="144" t="s">
        <v>276</v>
      </c>
      <c r="AT103" s="144" t="s">
        <v>179</v>
      </c>
      <c r="AU103" s="144" t="s">
        <v>121</v>
      </c>
      <c r="AY103" s="18" t="s">
        <v>177</v>
      </c>
      <c r="BE103" s="145">
        <f>IF(N103="základní",J103,0)</f>
        <v>0</v>
      </c>
      <c r="BF103" s="145">
        <f>IF(N103="snížená",J103,0)</f>
        <v>0</v>
      </c>
      <c r="BG103" s="145">
        <f>IF(N103="zákl. přenesená",J103,0)</f>
        <v>0</v>
      </c>
      <c r="BH103" s="145">
        <f>IF(N103="sníž. přenesená",J103,0)</f>
        <v>0</v>
      </c>
      <c r="BI103" s="145">
        <f>IF(N103="nulová",J103,0)</f>
        <v>0</v>
      </c>
      <c r="BJ103" s="18" t="s">
        <v>81</v>
      </c>
      <c r="BK103" s="145">
        <f>ROUND(I103*H103,2)</f>
        <v>0</v>
      </c>
      <c r="BL103" s="18" t="s">
        <v>276</v>
      </c>
      <c r="BM103" s="144" t="s">
        <v>1815</v>
      </c>
    </row>
    <row r="104" spans="2:65" s="1" customFormat="1" ht="10.199999999999999">
      <c r="B104" s="33"/>
      <c r="D104" s="146" t="s">
        <v>185</v>
      </c>
      <c r="F104" s="147" t="s">
        <v>1816</v>
      </c>
      <c r="I104" s="148"/>
      <c r="L104" s="33"/>
      <c r="M104" s="149"/>
      <c r="T104" s="54"/>
      <c r="AT104" s="18" t="s">
        <v>185</v>
      </c>
      <c r="AU104" s="18" t="s">
        <v>121</v>
      </c>
    </row>
    <row r="105" spans="2:65" s="1" customFormat="1" ht="24.15" customHeight="1">
      <c r="B105" s="33"/>
      <c r="C105" s="133" t="s">
        <v>225</v>
      </c>
      <c r="D105" s="133" t="s">
        <v>179</v>
      </c>
      <c r="E105" s="134" t="s">
        <v>1817</v>
      </c>
      <c r="F105" s="135" t="s">
        <v>1818</v>
      </c>
      <c r="G105" s="136" t="s">
        <v>1819</v>
      </c>
      <c r="H105" s="137">
        <v>16</v>
      </c>
      <c r="I105" s="138"/>
      <c r="J105" s="139">
        <f>ROUND(I105*H105,2)</f>
        <v>0</v>
      </c>
      <c r="K105" s="135" t="s">
        <v>182</v>
      </c>
      <c r="L105" s="33"/>
      <c r="M105" s="140" t="s">
        <v>19</v>
      </c>
      <c r="N105" s="141" t="s">
        <v>45</v>
      </c>
      <c r="P105" s="142">
        <f>O105*H105</f>
        <v>0</v>
      </c>
      <c r="Q105" s="142">
        <v>0</v>
      </c>
      <c r="R105" s="142">
        <f>Q105*H105</f>
        <v>0</v>
      </c>
      <c r="S105" s="142">
        <v>0</v>
      </c>
      <c r="T105" s="143">
        <f>S105*H105</f>
        <v>0</v>
      </c>
      <c r="AR105" s="144" t="s">
        <v>276</v>
      </c>
      <c r="AT105" s="144" t="s">
        <v>179</v>
      </c>
      <c r="AU105" s="144" t="s">
        <v>121</v>
      </c>
      <c r="AY105" s="18" t="s">
        <v>177</v>
      </c>
      <c r="BE105" s="145">
        <f>IF(N105="základní",J105,0)</f>
        <v>0</v>
      </c>
      <c r="BF105" s="145">
        <f>IF(N105="snížená",J105,0)</f>
        <v>0</v>
      </c>
      <c r="BG105" s="145">
        <f>IF(N105="zákl. přenesená",J105,0)</f>
        <v>0</v>
      </c>
      <c r="BH105" s="145">
        <f>IF(N105="sníž. přenesená",J105,0)</f>
        <v>0</v>
      </c>
      <c r="BI105" s="145">
        <f>IF(N105="nulová",J105,0)</f>
        <v>0</v>
      </c>
      <c r="BJ105" s="18" t="s">
        <v>81</v>
      </c>
      <c r="BK105" s="145">
        <f>ROUND(I105*H105,2)</f>
        <v>0</v>
      </c>
      <c r="BL105" s="18" t="s">
        <v>276</v>
      </c>
      <c r="BM105" s="144" t="s">
        <v>1820</v>
      </c>
    </row>
    <row r="106" spans="2:65" s="1" customFormat="1" ht="10.199999999999999">
      <c r="B106" s="33"/>
      <c r="D106" s="146" t="s">
        <v>185</v>
      </c>
      <c r="F106" s="147" t="s">
        <v>1821</v>
      </c>
      <c r="I106" s="148"/>
      <c r="L106" s="33"/>
      <c r="M106" s="149"/>
      <c r="T106" s="54"/>
      <c r="AT106" s="18" t="s">
        <v>185</v>
      </c>
      <c r="AU106" s="18" t="s">
        <v>121</v>
      </c>
    </row>
    <row r="107" spans="2:65" s="11" customFormat="1" ht="20.85" customHeight="1">
      <c r="B107" s="121"/>
      <c r="D107" s="122" t="s">
        <v>73</v>
      </c>
      <c r="E107" s="131" t="s">
        <v>1822</v>
      </c>
      <c r="F107" s="131" t="s">
        <v>1823</v>
      </c>
      <c r="I107" s="124"/>
      <c r="J107" s="132">
        <f>BK107</f>
        <v>0</v>
      </c>
      <c r="L107" s="121"/>
      <c r="M107" s="126"/>
      <c r="P107" s="127">
        <f>SUM(P108:P127)</f>
        <v>0</v>
      </c>
      <c r="R107" s="127">
        <f>SUM(R108:R127)</f>
        <v>0</v>
      </c>
      <c r="T107" s="128">
        <f>SUM(T108:T127)</f>
        <v>0</v>
      </c>
      <c r="AR107" s="122" t="s">
        <v>83</v>
      </c>
      <c r="AT107" s="129" t="s">
        <v>73</v>
      </c>
      <c r="AU107" s="129" t="s">
        <v>83</v>
      </c>
      <c r="AY107" s="122" t="s">
        <v>177</v>
      </c>
      <c r="BK107" s="130">
        <f>SUM(BK108:BK127)</f>
        <v>0</v>
      </c>
    </row>
    <row r="108" spans="2:65" s="1" customFormat="1" ht="21.75" customHeight="1">
      <c r="B108" s="33"/>
      <c r="C108" s="133" t="s">
        <v>232</v>
      </c>
      <c r="D108" s="133" t="s">
        <v>179</v>
      </c>
      <c r="E108" s="134" t="s">
        <v>1824</v>
      </c>
      <c r="F108" s="135" t="s">
        <v>1825</v>
      </c>
      <c r="G108" s="136" t="s">
        <v>243</v>
      </c>
      <c r="H108" s="137">
        <v>2</v>
      </c>
      <c r="I108" s="138"/>
      <c r="J108" s="139">
        <f>ROUND(I108*H108,2)</f>
        <v>0</v>
      </c>
      <c r="K108" s="135" t="s">
        <v>182</v>
      </c>
      <c r="L108" s="33"/>
      <c r="M108" s="140" t="s">
        <v>19</v>
      </c>
      <c r="N108" s="141" t="s">
        <v>45</v>
      </c>
      <c r="P108" s="142">
        <f>O108*H108</f>
        <v>0</v>
      </c>
      <c r="Q108" s="142">
        <v>0</v>
      </c>
      <c r="R108" s="142">
        <f>Q108*H108</f>
        <v>0</v>
      </c>
      <c r="S108" s="142">
        <v>0</v>
      </c>
      <c r="T108" s="143">
        <f>S108*H108</f>
        <v>0</v>
      </c>
      <c r="AR108" s="144" t="s">
        <v>276</v>
      </c>
      <c r="AT108" s="144" t="s">
        <v>179</v>
      </c>
      <c r="AU108" s="144" t="s">
        <v>121</v>
      </c>
      <c r="AY108" s="18" t="s">
        <v>177</v>
      </c>
      <c r="BE108" s="145">
        <f>IF(N108="základní",J108,0)</f>
        <v>0</v>
      </c>
      <c r="BF108" s="145">
        <f>IF(N108="snížená",J108,0)</f>
        <v>0</v>
      </c>
      <c r="BG108" s="145">
        <f>IF(N108="zákl. přenesená",J108,0)</f>
        <v>0</v>
      </c>
      <c r="BH108" s="145">
        <f>IF(N108="sníž. přenesená",J108,0)</f>
        <v>0</v>
      </c>
      <c r="BI108" s="145">
        <f>IF(N108="nulová",J108,0)</f>
        <v>0</v>
      </c>
      <c r="BJ108" s="18" t="s">
        <v>81</v>
      </c>
      <c r="BK108" s="145">
        <f>ROUND(I108*H108,2)</f>
        <v>0</v>
      </c>
      <c r="BL108" s="18" t="s">
        <v>276</v>
      </c>
      <c r="BM108" s="144" t="s">
        <v>1826</v>
      </c>
    </row>
    <row r="109" spans="2:65" s="1" customFormat="1" ht="10.199999999999999">
      <c r="B109" s="33"/>
      <c r="D109" s="146" t="s">
        <v>185</v>
      </c>
      <c r="F109" s="147" t="s">
        <v>1827</v>
      </c>
      <c r="I109" s="148"/>
      <c r="L109" s="33"/>
      <c r="M109" s="149"/>
      <c r="T109" s="54"/>
      <c r="AT109" s="18" t="s">
        <v>185</v>
      </c>
      <c r="AU109" s="18" t="s">
        <v>121</v>
      </c>
    </row>
    <row r="110" spans="2:65" s="1" customFormat="1" ht="16.5" customHeight="1">
      <c r="B110" s="33"/>
      <c r="C110" s="178" t="s">
        <v>240</v>
      </c>
      <c r="D110" s="178" t="s">
        <v>327</v>
      </c>
      <c r="E110" s="179" t="s">
        <v>1828</v>
      </c>
      <c r="F110" s="180" t="s">
        <v>1829</v>
      </c>
      <c r="G110" s="181" t="s">
        <v>243</v>
      </c>
      <c r="H110" s="182">
        <v>2</v>
      </c>
      <c r="I110" s="183"/>
      <c r="J110" s="184">
        <f>ROUND(I110*H110,2)</f>
        <v>0</v>
      </c>
      <c r="K110" s="180" t="s">
        <v>199</v>
      </c>
      <c r="L110" s="185"/>
      <c r="M110" s="186" t="s">
        <v>19</v>
      </c>
      <c r="N110" s="187" t="s">
        <v>45</v>
      </c>
      <c r="P110" s="142">
        <f>O110*H110</f>
        <v>0</v>
      </c>
      <c r="Q110" s="142">
        <v>0</v>
      </c>
      <c r="R110" s="142">
        <f>Q110*H110</f>
        <v>0</v>
      </c>
      <c r="S110" s="142">
        <v>0</v>
      </c>
      <c r="T110" s="143">
        <f>S110*H110</f>
        <v>0</v>
      </c>
      <c r="AR110" s="144" t="s">
        <v>406</v>
      </c>
      <c r="AT110" s="144" t="s">
        <v>327</v>
      </c>
      <c r="AU110" s="144" t="s">
        <v>121</v>
      </c>
      <c r="AY110" s="18" t="s">
        <v>177</v>
      </c>
      <c r="BE110" s="145">
        <f>IF(N110="základní",J110,0)</f>
        <v>0</v>
      </c>
      <c r="BF110" s="145">
        <f>IF(N110="snížená",J110,0)</f>
        <v>0</v>
      </c>
      <c r="BG110" s="145">
        <f>IF(N110="zákl. přenesená",J110,0)</f>
        <v>0</v>
      </c>
      <c r="BH110" s="145">
        <f>IF(N110="sníž. přenesená",J110,0)</f>
        <v>0</v>
      </c>
      <c r="BI110" s="145">
        <f>IF(N110="nulová",J110,0)</f>
        <v>0</v>
      </c>
      <c r="BJ110" s="18" t="s">
        <v>81</v>
      </c>
      <c r="BK110" s="145">
        <f>ROUND(I110*H110,2)</f>
        <v>0</v>
      </c>
      <c r="BL110" s="18" t="s">
        <v>276</v>
      </c>
      <c r="BM110" s="144" t="s">
        <v>1830</v>
      </c>
    </row>
    <row r="111" spans="2:65" s="1" customFormat="1" ht="16.5" customHeight="1">
      <c r="B111" s="33"/>
      <c r="C111" s="133" t="s">
        <v>245</v>
      </c>
      <c r="D111" s="133" t="s">
        <v>179</v>
      </c>
      <c r="E111" s="134" t="s">
        <v>1831</v>
      </c>
      <c r="F111" s="135" t="s">
        <v>1832</v>
      </c>
      <c r="G111" s="136" t="s">
        <v>243</v>
      </c>
      <c r="H111" s="137">
        <v>2</v>
      </c>
      <c r="I111" s="138"/>
      <c r="J111" s="139">
        <f>ROUND(I111*H111,2)</f>
        <v>0</v>
      </c>
      <c r="K111" s="135" t="s">
        <v>182</v>
      </c>
      <c r="L111" s="33"/>
      <c r="M111" s="140" t="s">
        <v>19</v>
      </c>
      <c r="N111" s="141" t="s">
        <v>45</v>
      </c>
      <c r="P111" s="142">
        <f>O111*H111</f>
        <v>0</v>
      </c>
      <c r="Q111" s="142">
        <v>0</v>
      </c>
      <c r="R111" s="142">
        <f>Q111*H111</f>
        <v>0</v>
      </c>
      <c r="S111" s="142">
        <v>0</v>
      </c>
      <c r="T111" s="143">
        <f>S111*H111</f>
        <v>0</v>
      </c>
      <c r="AR111" s="144" t="s">
        <v>276</v>
      </c>
      <c r="AT111" s="144" t="s">
        <v>179</v>
      </c>
      <c r="AU111" s="144" t="s">
        <v>121</v>
      </c>
      <c r="AY111" s="18" t="s">
        <v>177</v>
      </c>
      <c r="BE111" s="145">
        <f>IF(N111="základní",J111,0)</f>
        <v>0</v>
      </c>
      <c r="BF111" s="145">
        <f>IF(N111="snížená",J111,0)</f>
        <v>0</v>
      </c>
      <c r="BG111" s="145">
        <f>IF(N111="zákl. přenesená",J111,0)</f>
        <v>0</v>
      </c>
      <c r="BH111" s="145">
        <f>IF(N111="sníž. přenesená",J111,0)</f>
        <v>0</v>
      </c>
      <c r="BI111" s="145">
        <f>IF(N111="nulová",J111,0)</f>
        <v>0</v>
      </c>
      <c r="BJ111" s="18" t="s">
        <v>81</v>
      </c>
      <c r="BK111" s="145">
        <f>ROUND(I111*H111,2)</f>
        <v>0</v>
      </c>
      <c r="BL111" s="18" t="s">
        <v>276</v>
      </c>
      <c r="BM111" s="144" t="s">
        <v>1833</v>
      </c>
    </row>
    <row r="112" spans="2:65" s="1" customFormat="1" ht="10.199999999999999">
      <c r="B112" s="33"/>
      <c r="D112" s="146" t="s">
        <v>185</v>
      </c>
      <c r="F112" s="147" t="s">
        <v>1834</v>
      </c>
      <c r="I112" s="148"/>
      <c r="L112" s="33"/>
      <c r="M112" s="149"/>
      <c r="T112" s="54"/>
      <c r="AT112" s="18" t="s">
        <v>185</v>
      </c>
      <c r="AU112" s="18" t="s">
        <v>121</v>
      </c>
    </row>
    <row r="113" spans="2:65" s="1" customFormat="1" ht="16.5" customHeight="1">
      <c r="B113" s="33"/>
      <c r="C113" s="178" t="s">
        <v>8</v>
      </c>
      <c r="D113" s="178" t="s">
        <v>327</v>
      </c>
      <c r="E113" s="179" t="s">
        <v>1835</v>
      </c>
      <c r="F113" s="180" t="s">
        <v>1836</v>
      </c>
      <c r="G113" s="181" t="s">
        <v>243</v>
      </c>
      <c r="H113" s="182">
        <v>2</v>
      </c>
      <c r="I113" s="183"/>
      <c r="J113" s="184">
        <f>ROUND(I113*H113,2)</f>
        <v>0</v>
      </c>
      <c r="K113" s="180" t="s">
        <v>199</v>
      </c>
      <c r="L113" s="185"/>
      <c r="M113" s="186" t="s">
        <v>19</v>
      </c>
      <c r="N113" s="187" t="s">
        <v>45</v>
      </c>
      <c r="P113" s="142">
        <f>O113*H113</f>
        <v>0</v>
      </c>
      <c r="Q113" s="142">
        <v>0</v>
      </c>
      <c r="R113" s="142">
        <f>Q113*H113</f>
        <v>0</v>
      </c>
      <c r="S113" s="142">
        <v>0</v>
      </c>
      <c r="T113" s="143">
        <f>S113*H113</f>
        <v>0</v>
      </c>
      <c r="AR113" s="144" t="s">
        <v>406</v>
      </c>
      <c r="AT113" s="144" t="s">
        <v>327</v>
      </c>
      <c r="AU113" s="144" t="s">
        <v>121</v>
      </c>
      <c r="AY113" s="18" t="s">
        <v>177</v>
      </c>
      <c r="BE113" s="145">
        <f>IF(N113="základní",J113,0)</f>
        <v>0</v>
      </c>
      <c r="BF113" s="145">
        <f>IF(N113="snížená",J113,0)</f>
        <v>0</v>
      </c>
      <c r="BG113" s="145">
        <f>IF(N113="zákl. přenesená",J113,0)</f>
        <v>0</v>
      </c>
      <c r="BH113" s="145">
        <f>IF(N113="sníž. přenesená",J113,0)</f>
        <v>0</v>
      </c>
      <c r="BI113" s="145">
        <f>IF(N113="nulová",J113,0)</f>
        <v>0</v>
      </c>
      <c r="BJ113" s="18" t="s">
        <v>81</v>
      </c>
      <c r="BK113" s="145">
        <f>ROUND(I113*H113,2)</f>
        <v>0</v>
      </c>
      <c r="BL113" s="18" t="s">
        <v>276</v>
      </c>
      <c r="BM113" s="144" t="s">
        <v>1837</v>
      </c>
    </row>
    <row r="114" spans="2:65" s="1" customFormat="1" ht="16.5" customHeight="1">
      <c r="B114" s="33"/>
      <c r="C114" s="178" t="s">
        <v>258</v>
      </c>
      <c r="D114" s="178" t="s">
        <v>327</v>
      </c>
      <c r="E114" s="179" t="s">
        <v>1838</v>
      </c>
      <c r="F114" s="180" t="s">
        <v>1839</v>
      </c>
      <c r="G114" s="181" t="s">
        <v>243</v>
      </c>
      <c r="H114" s="182">
        <v>2</v>
      </c>
      <c r="I114" s="183"/>
      <c r="J114" s="184">
        <f>ROUND(I114*H114,2)</f>
        <v>0</v>
      </c>
      <c r="K114" s="180" t="s">
        <v>199</v>
      </c>
      <c r="L114" s="185"/>
      <c r="M114" s="186" t="s">
        <v>19</v>
      </c>
      <c r="N114" s="187" t="s">
        <v>45</v>
      </c>
      <c r="P114" s="142">
        <f>O114*H114</f>
        <v>0</v>
      </c>
      <c r="Q114" s="142">
        <v>0</v>
      </c>
      <c r="R114" s="142">
        <f>Q114*H114</f>
        <v>0</v>
      </c>
      <c r="S114" s="142">
        <v>0</v>
      </c>
      <c r="T114" s="143">
        <f>S114*H114</f>
        <v>0</v>
      </c>
      <c r="AR114" s="144" t="s">
        <v>406</v>
      </c>
      <c r="AT114" s="144" t="s">
        <v>327</v>
      </c>
      <c r="AU114" s="144" t="s">
        <v>121</v>
      </c>
      <c r="AY114" s="18" t="s">
        <v>177</v>
      </c>
      <c r="BE114" s="145">
        <f>IF(N114="základní",J114,0)</f>
        <v>0</v>
      </c>
      <c r="BF114" s="145">
        <f>IF(N114="snížená",J114,0)</f>
        <v>0</v>
      </c>
      <c r="BG114" s="145">
        <f>IF(N114="zákl. přenesená",J114,0)</f>
        <v>0</v>
      </c>
      <c r="BH114" s="145">
        <f>IF(N114="sníž. přenesená",J114,0)</f>
        <v>0</v>
      </c>
      <c r="BI114" s="145">
        <f>IF(N114="nulová",J114,0)</f>
        <v>0</v>
      </c>
      <c r="BJ114" s="18" t="s">
        <v>81</v>
      </c>
      <c r="BK114" s="145">
        <f>ROUND(I114*H114,2)</f>
        <v>0</v>
      </c>
      <c r="BL114" s="18" t="s">
        <v>276</v>
      </c>
      <c r="BM114" s="144" t="s">
        <v>1840</v>
      </c>
    </row>
    <row r="115" spans="2:65" s="1" customFormat="1" ht="16.5" customHeight="1">
      <c r="B115" s="33"/>
      <c r="C115" s="133" t="s">
        <v>265</v>
      </c>
      <c r="D115" s="133" t="s">
        <v>179</v>
      </c>
      <c r="E115" s="134" t="s">
        <v>1841</v>
      </c>
      <c r="F115" s="135" t="s">
        <v>1842</v>
      </c>
      <c r="G115" s="136" t="s">
        <v>243</v>
      </c>
      <c r="H115" s="137">
        <v>1</v>
      </c>
      <c r="I115" s="138"/>
      <c r="J115" s="139">
        <f>ROUND(I115*H115,2)</f>
        <v>0</v>
      </c>
      <c r="K115" s="135" t="s">
        <v>182</v>
      </c>
      <c r="L115" s="33"/>
      <c r="M115" s="140" t="s">
        <v>19</v>
      </c>
      <c r="N115" s="141" t="s">
        <v>45</v>
      </c>
      <c r="P115" s="142">
        <f>O115*H115</f>
        <v>0</v>
      </c>
      <c r="Q115" s="142">
        <v>0</v>
      </c>
      <c r="R115" s="142">
        <f>Q115*H115</f>
        <v>0</v>
      </c>
      <c r="S115" s="142">
        <v>0</v>
      </c>
      <c r="T115" s="143">
        <f>S115*H115</f>
        <v>0</v>
      </c>
      <c r="AR115" s="144" t="s">
        <v>276</v>
      </c>
      <c r="AT115" s="144" t="s">
        <v>179</v>
      </c>
      <c r="AU115" s="144" t="s">
        <v>121</v>
      </c>
      <c r="AY115" s="18" t="s">
        <v>177</v>
      </c>
      <c r="BE115" s="145">
        <f>IF(N115="základní",J115,0)</f>
        <v>0</v>
      </c>
      <c r="BF115" s="145">
        <f>IF(N115="snížená",J115,0)</f>
        <v>0</v>
      </c>
      <c r="BG115" s="145">
        <f>IF(N115="zákl. přenesená",J115,0)</f>
        <v>0</v>
      </c>
      <c r="BH115" s="145">
        <f>IF(N115="sníž. přenesená",J115,0)</f>
        <v>0</v>
      </c>
      <c r="BI115" s="145">
        <f>IF(N115="nulová",J115,0)</f>
        <v>0</v>
      </c>
      <c r="BJ115" s="18" t="s">
        <v>81</v>
      </c>
      <c r="BK115" s="145">
        <f>ROUND(I115*H115,2)</f>
        <v>0</v>
      </c>
      <c r="BL115" s="18" t="s">
        <v>276</v>
      </c>
      <c r="BM115" s="144" t="s">
        <v>1843</v>
      </c>
    </row>
    <row r="116" spans="2:65" s="1" customFormat="1" ht="10.199999999999999">
      <c r="B116" s="33"/>
      <c r="D116" s="146" t="s">
        <v>185</v>
      </c>
      <c r="F116" s="147" t="s">
        <v>1844</v>
      </c>
      <c r="I116" s="148"/>
      <c r="L116" s="33"/>
      <c r="M116" s="149"/>
      <c r="T116" s="54"/>
      <c r="AT116" s="18" t="s">
        <v>185</v>
      </c>
      <c r="AU116" s="18" t="s">
        <v>121</v>
      </c>
    </row>
    <row r="117" spans="2:65" s="1" customFormat="1" ht="16.5" customHeight="1">
      <c r="B117" s="33"/>
      <c r="C117" s="133" t="s">
        <v>271</v>
      </c>
      <c r="D117" s="133" t="s">
        <v>179</v>
      </c>
      <c r="E117" s="134" t="s">
        <v>1845</v>
      </c>
      <c r="F117" s="135" t="s">
        <v>1846</v>
      </c>
      <c r="G117" s="136" t="s">
        <v>243</v>
      </c>
      <c r="H117" s="137">
        <v>7</v>
      </c>
      <c r="I117" s="138"/>
      <c r="J117" s="139">
        <f>ROUND(I117*H117,2)</f>
        <v>0</v>
      </c>
      <c r="K117" s="135" t="s">
        <v>182</v>
      </c>
      <c r="L117" s="33"/>
      <c r="M117" s="140" t="s">
        <v>19</v>
      </c>
      <c r="N117" s="141" t="s">
        <v>45</v>
      </c>
      <c r="P117" s="142">
        <f>O117*H117</f>
        <v>0</v>
      </c>
      <c r="Q117" s="142">
        <v>0</v>
      </c>
      <c r="R117" s="142">
        <f>Q117*H117</f>
        <v>0</v>
      </c>
      <c r="S117" s="142">
        <v>0</v>
      </c>
      <c r="T117" s="143">
        <f>S117*H117</f>
        <v>0</v>
      </c>
      <c r="AR117" s="144" t="s">
        <v>276</v>
      </c>
      <c r="AT117" s="144" t="s">
        <v>179</v>
      </c>
      <c r="AU117" s="144" t="s">
        <v>121</v>
      </c>
      <c r="AY117" s="18" t="s">
        <v>177</v>
      </c>
      <c r="BE117" s="145">
        <f>IF(N117="základní",J117,0)</f>
        <v>0</v>
      </c>
      <c r="BF117" s="145">
        <f>IF(N117="snížená",J117,0)</f>
        <v>0</v>
      </c>
      <c r="BG117" s="145">
        <f>IF(N117="zákl. přenesená",J117,0)</f>
        <v>0</v>
      </c>
      <c r="BH117" s="145">
        <f>IF(N117="sníž. přenesená",J117,0)</f>
        <v>0</v>
      </c>
      <c r="BI117" s="145">
        <f>IF(N117="nulová",J117,0)</f>
        <v>0</v>
      </c>
      <c r="BJ117" s="18" t="s">
        <v>81</v>
      </c>
      <c r="BK117" s="145">
        <f>ROUND(I117*H117,2)</f>
        <v>0</v>
      </c>
      <c r="BL117" s="18" t="s">
        <v>276</v>
      </c>
      <c r="BM117" s="144" t="s">
        <v>1847</v>
      </c>
    </row>
    <row r="118" spans="2:65" s="1" customFormat="1" ht="10.199999999999999">
      <c r="B118" s="33"/>
      <c r="D118" s="146" t="s">
        <v>185</v>
      </c>
      <c r="F118" s="147" t="s">
        <v>1848</v>
      </c>
      <c r="I118" s="148"/>
      <c r="L118" s="33"/>
      <c r="M118" s="149"/>
      <c r="T118" s="54"/>
      <c r="AT118" s="18" t="s">
        <v>185</v>
      </c>
      <c r="AU118" s="18" t="s">
        <v>121</v>
      </c>
    </row>
    <row r="119" spans="2:65" s="1" customFormat="1" ht="16.5" customHeight="1">
      <c r="B119" s="33"/>
      <c r="C119" s="178" t="s">
        <v>276</v>
      </c>
      <c r="D119" s="178" t="s">
        <v>327</v>
      </c>
      <c r="E119" s="179" t="s">
        <v>1849</v>
      </c>
      <c r="F119" s="180" t="s">
        <v>1850</v>
      </c>
      <c r="G119" s="181" t="s">
        <v>243</v>
      </c>
      <c r="H119" s="182">
        <v>1</v>
      </c>
      <c r="I119" s="183"/>
      <c r="J119" s="184">
        <f>ROUND(I119*H119,2)</f>
        <v>0</v>
      </c>
      <c r="K119" s="180" t="s">
        <v>199</v>
      </c>
      <c r="L119" s="185"/>
      <c r="M119" s="186" t="s">
        <v>19</v>
      </c>
      <c r="N119" s="187" t="s">
        <v>45</v>
      </c>
      <c r="P119" s="142">
        <f>O119*H119</f>
        <v>0</v>
      </c>
      <c r="Q119" s="142">
        <v>0</v>
      </c>
      <c r="R119" s="142">
        <f>Q119*H119</f>
        <v>0</v>
      </c>
      <c r="S119" s="142">
        <v>0</v>
      </c>
      <c r="T119" s="143">
        <f>S119*H119</f>
        <v>0</v>
      </c>
      <c r="AR119" s="144" t="s">
        <v>406</v>
      </c>
      <c r="AT119" s="144" t="s">
        <v>327</v>
      </c>
      <c r="AU119" s="144" t="s">
        <v>121</v>
      </c>
      <c r="AY119" s="18" t="s">
        <v>177</v>
      </c>
      <c r="BE119" s="145">
        <f>IF(N119="základní",J119,0)</f>
        <v>0</v>
      </c>
      <c r="BF119" s="145">
        <f>IF(N119="snížená",J119,0)</f>
        <v>0</v>
      </c>
      <c r="BG119" s="145">
        <f>IF(N119="zákl. přenesená",J119,0)</f>
        <v>0</v>
      </c>
      <c r="BH119" s="145">
        <f>IF(N119="sníž. přenesená",J119,0)</f>
        <v>0</v>
      </c>
      <c r="BI119" s="145">
        <f>IF(N119="nulová",J119,0)</f>
        <v>0</v>
      </c>
      <c r="BJ119" s="18" t="s">
        <v>81</v>
      </c>
      <c r="BK119" s="145">
        <f>ROUND(I119*H119,2)</f>
        <v>0</v>
      </c>
      <c r="BL119" s="18" t="s">
        <v>276</v>
      </c>
      <c r="BM119" s="144" t="s">
        <v>1851</v>
      </c>
    </row>
    <row r="120" spans="2:65" s="1" customFormat="1" ht="16.5" customHeight="1">
      <c r="B120" s="33"/>
      <c r="C120" s="178" t="s">
        <v>283</v>
      </c>
      <c r="D120" s="178" t="s">
        <v>327</v>
      </c>
      <c r="E120" s="179" t="s">
        <v>1852</v>
      </c>
      <c r="F120" s="180" t="s">
        <v>1853</v>
      </c>
      <c r="G120" s="181" t="s">
        <v>243</v>
      </c>
      <c r="H120" s="182">
        <v>7</v>
      </c>
      <c r="I120" s="183"/>
      <c r="J120" s="184">
        <f>ROUND(I120*H120,2)</f>
        <v>0</v>
      </c>
      <c r="K120" s="180" t="s">
        <v>199</v>
      </c>
      <c r="L120" s="185"/>
      <c r="M120" s="186" t="s">
        <v>19</v>
      </c>
      <c r="N120" s="187" t="s">
        <v>45</v>
      </c>
      <c r="P120" s="142">
        <f>O120*H120</f>
        <v>0</v>
      </c>
      <c r="Q120" s="142">
        <v>0</v>
      </c>
      <c r="R120" s="142">
        <f>Q120*H120</f>
        <v>0</v>
      </c>
      <c r="S120" s="142">
        <v>0</v>
      </c>
      <c r="T120" s="143">
        <f>S120*H120</f>
        <v>0</v>
      </c>
      <c r="AR120" s="144" t="s">
        <v>406</v>
      </c>
      <c r="AT120" s="144" t="s">
        <v>327</v>
      </c>
      <c r="AU120" s="144" t="s">
        <v>121</v>
      </c>
      <c r="AY120" s="18" t="s">
        <v>177</v>
      </c>
      <c r="BE120" s="145">
        <f>IF(N120="základní",J120,0)</f>
        <v>0</v>
      </c>
      <c r="BF120" s="145">
        <f>IF(N120="snížená",J120,0)</f>
        <v>0</v>
      </c>
      <c r="BG120" s="145">
        <f>IF(N120="zákl. přenesená",J120,0)</f>
        <v>0</v>
      </c>
      <c r="BH120" s="145">
        <f>IF(N120="sníž. přenesená",J120,0)</f>
        <v>0</v>
      </c>
      <c r="BI120" s="145">
        <f>IF(N120="nulová",J120,0)</f>
        <v>0</v>
      </c>
      <c r="BJ120" s="18" t="s">
        <v>81</v>
      </c>
      <c r="BK120" s="145">
        <f>ROUND(I120*H120,2)</f>
        <v>0</v>
      </c>
      <c r="BL120" s="18" t="s">
        <v>276</v>
      </c>
      <c r="BM120" s="144" t="s">
        <v>1854</v>
      </c>
    </row>
    <row r="121" spans="2:65" s="1" customFormat="1" ht="24.15" customHeight="1">
      <c r="B121" s="33"/>
      <c r="C121" s="133" t="s">
        <v>291</v>
      </c>
      <c r="D121" s="133" t="s">
        <v>179</v>
      </c>
      <c r="E121" s="134" t="s">
        <v>1855</v>
      </c>
      <c r="F121" s="135" t="s">
        <v>1856</v>
      </c>
      <c r="G121" s="136" t="s">
        <v>243</v>
      </c>
      <c r="H121" s="137">
        <v>4</v>
      </c>
      <c r="I121" s="138"/>
      <c r="J121" s="139">
        <f>ROUND(I121*H121,2)</f>
        <v>0</v>
      </c>
      <c r="K121" s="135" t="s">
        <v>182</v>
      </c>
      <c r="L121" s="33"/>
      <c r="M121" s="140" t="s">
        <v>19</v>
      </c>
      <c r="N121" s="141" t="s">
        <v>45</v>
      </c>
      <c r="P121" s="142">
        <f>O121*H121</f>
        <v>0</v>
      </c>
      <c r="Q121" s="142">
        <v>0</v>
      </c>
      <c r="R121" s="142">
        <f>Q121*H121</f>
        <v>0</v>
      </c>
      <c r="S121" s="142">
        <v>0</v>
      </c>
      <c r="T121" s="143">
        <f>S121*H121</f>
        <v>0</v>
      </c>
      <c r="AR121" s="144" t="s">
        <v>276</v>
      </c>
      <c r="AT121" s="144" t="s">
        <v>179</v>
      </c>
      <c r="AU121" s="144" t="s">
        <v>121</v>
      </c>
      <c r="AY121" s="18" t="s">
        <v>177</v>
      </c>
      <c r="BE121" s="145">
        <f>IF(N121="základní",J121,0)</f>
        <v>0</v>
      </c>
      <c r="BF121" s="145">
        <f>IF(N121="snížená",J121,0)</f>
        <v>0</v>
      </c>
      <c r="BG121" s="145">
        <f>IF(N121="zákl. přenesená",J121,0)</f>
        <v>0</v>
      </c>
      <c r="BH121" s="145">
        <f>IF(N121="sníž. přenesená",J121,0)</f>
        <v>0</v>
      </c>
      <c r="BI121" s="145">
        <f>IF(N121="nulová",J121,0)</f>
        <v>0</v>
      </c>
      <c r="BJ121" s="18" t="s">
        <v>81</v>
      </c>
      <c r="BK121" s="145">
        <f>ROUND(I121*H121,2)</f>
        <v>0</v>
      </c>
      <c r="BL121" s="18" t="s">
        <v>276</v>
      </c>
      <c r="BM121" s="144" t="s">
        <v>1857</v>
      </c>
    </row>
    <row r="122" spans="2:65" s="1" customFormat="1" ht="10.199999999999999">
      <c r="B122" s="33"/>
      <c r="D122" s="146" t="s">
        <v>185</v>
      </c>
      <c r="F122" s="147" t="s">
        <v>1858</v>
      </c>
      <c r="I122" s="148"/>
      <c r="L122" s="33"/>
      <c r="M122" s="149"/>
      <c r="T122" s="54"/>
      <c r="AT122" s="18" t="s">
        <v>185</v>
      </c>
      <c r="AU122" s="18" t="s">
        <v>121</v>
      </c>
    </row>
    <row r="123" spans="2:65" s="1" customFormat="1" ht="16.5" customHeight="1">
      <c r="B123" s="33"/>
      <c r="C123" s="178" t="s">
        <v>298</v>
      </c>
      <c r="D123" s="178" t="s">
        <v>327</v>
      </c>
      <c r="E123" s="179" t="s">
        <v>1859</v>
      </c>
      <c r="F123" s="180" t="s">
        <v>1860</v>
      </c>
      <c r="G123" s="181" t="s">
        <v>1269</v>
      </c>
      <c r="H123" s="182">
        <v>2</v>
      </c>
      <c r="I123" s="183"/>
      <c r="J123" s="184">
        <f>ROUND(I123*H123,2)</f>
        <v>0</v>
      </c>
      <c r="K123" s="180" t="s">
        <v>199</v>
      </c>
      <c r="L123" s="185"/>
      <c r="M123" s="186" t="s">
        <v>19</v>
      </c>
      <c r="N123" s="187" t="s">
        <v>45</v>
      </c>
      <c r="P123" s="142">
        <f>O123*H123</f>
        <v>0</v>
      </c>
      <c r="Q123" s="142">
        <v>0</v>
      </c>
      <c r="R123" s="142">
        <f>Q123*H123</f>
        <v>0</v>
      </c>
      <c r="S123" s="142">
        <v>0</v>
      </c>
      <c r="T123" s="143">
        <f>S123*H123</f>
        <v>0</v>
      </c>
      <c r="AR123" s="144" t="s">
        <v>406</v>
      </c>
      <c r="AT123" s="144" t="s">
        <v>327</v>
      </c>
      <c r="AU123" s="144" t="s">
        <v>121</v>
      </c>
      <c r="AY123" s="18" t="s">
        <v>177</v>
      </c>
      <c r="BE123" s="145">
        <f>IF(N123="základní",J123,0)</f>
        <v>0</v>
      </c>
      <c r="BF123" s="145">
        <f>IF(N123="snížená",J123,0)</f>
        <v>0</v>
      </c>
      <c r="BG123" s="145">
        <f>IF(N123="zákl. přenesená",J123,0)</f>
        <v>0</v>
      </c>
      <c r="BH123" s="145">
        <f>IF(N123="sníž. přenesená",J123,0)</f>
        <v>0</v>
      </c>
      <c r="BI123" s="145">
        <f>IF(N123="nulová",J123,0)</f>
        <v>0</v>
      </c>
      <c r="BJ123" s="18" t="s">
        <v>81</v>
      </c>
      <c r="BK123" s="145">
        <f>ROUND(I123*H123,2)</f>
        <v>0</v>
      </c>
      <c r="BL123" s="18" t="s">
        <v>276</v>
      </c>
      <c r="BM123" s="144" t="s">
        <v>1861</v>
      </c>
    </row>
    <row r="124" spans="2:65" s="1" customFormat="1" ht="16.5" customHeight="1">
      <c r="B124" s="33"/>
      <c r="C124" s="133" t="s">
        <v>305</v>
      </c>
      <c r="D124" s="133" t="s">
        <v>179</v>
      </c>
      <c r="E124" s="134" t="s">
        <v>1862</v>
      </c>
      <c r="F124" s="135" t="s">
        <v>1863</v>
      </c>
      <c r="G124" s="136" t="s">
        <v>243</v>
      </c>
      <c r="H124" s="137">
        <v>8</v>
      </c>
      <c r="I124" s="138"/>
      <c r="J124" s="139">
        <f>ROUND(I124*H124,2)</f>
        <v>0</v>
      </c>
      <c r="K124" s="135" t="s">
        <v>182</v>
      </c>
      <c r="L124" s="33"/>
      <c r="M124" s="140" t="s">
        <v>19</v>
      </c>
      <c r="N124" s="141" t="s">
        <v>45</v>
      </c>
      <c r="P124" s="142">
        <f>O124*H124</f>
        <v>0</v>
      </c>
      <c r="Q124" s="142">
        <v>0</v>
      </c>
      <c r="R124" s="142">
        <f>Q124*H124</f>
        <v>0</v>
      </c>
      <c r="S124" s="142">
        <v>0</v>
      </c>
      <c r="T124" s="143">
        <f>S124*H124</f>
        <v>0</v>
      </c>
      <c r="AR124" s="144" t="s">
        <v>276</v>
      </c>
      <c r="AT124" s="144" t="s">
        <v>179</v>
      </c>
      <c r="AU124" s="144" t="s">
        <v>121</v>
      </c>
      <c r="AY124" s="18" t="s">
        <v>177</v>
      </c>
      <c r="BE124" s="145">
        <f>IF(N124="základní",J124,0)</f>
        <v>0</v>
      </c>
      <c r="BF124" s="145">
        <f>IF(N124="snížená",J124,0)</f>
        <v>0</v>
      </c>
      <c r="BG124" s="145">
        <f>IF(N124="zákl. přenesená",J124,0)</f>
        <v>0</v>
      </c>
      <c r="BH124" s="145">
        <f>IF(N124="sníž. přenesená",J124,0)</f>
        <v>0</v>
      </c>
      <c r="BI124" s="145">
        <f>IF(N124="nulová",J124,0)</f>
        <v>0</v>
      </c>
      <c r="BJ124" s="18" t="s">
        <v>81</v>
      </c>
      <c r="BK124" s="145">
        <f>ROUND(I124*H124,2)</f>
        <v>0</v>
      </c>
      <c r="BL124" s="18" t="s">
        <v>276</v>
      </c>
      <c r="BM124" s="144" t="s">
        <v>1864</v>
      </c>
    </row>
    <row r="125" spans="2:65" s="1" customFormat="1" ht="10.199999999999999">
      <c r="B125" s="33"/>
      <c r="D125" s="146" t="s">
        <v>185</v>
      </c>
      <c r="F125" s="147" t="s">
        <v>1865</v>
      </c>
      <c r="I125" s="148"/>
      <c r="L125" s="33"/>
      <c r="M125" s="149"/>
      <c r="T125" s="54"/>
      <c r="AT125" s="18" t="s">
        <v>185</v>
      </c>
      <c r="AU125" s="18" t="s">
        <v>121</v>
      </c>
    </row>
    <row r="126" spans="2:65" s="1" customFormat="1" ht="16.5" customHeight="1">
      <c r="B126" s="33"/>
      <c r="C126" s="133" t="s">
        <v>7</v>
      </c>
      <c r="D126" s="133" t="s">
        <v>179</v>
      </c>
      <c r="E126" s="134" t="s">
        <v>1866</v>
      </c>
      <c r="F126" s="135" t="s">
        <v>1814</v>
      </c>
      <c r="G126" s="136" t="s">
        <v>1679</v>
      </c>
      <c r="H126" s="197"/>
      <c r="I126" s="138"/>
      <c r="J126" s="139">
        <f>ROUND(I126*H126,2)</f>
        <v>0</v>
      </c>
      <c r="K126" s="135" t="s">
        <v>182</v>
      </c>
      <c r="L126" s="33"/>
      <c r="M126" s="140" t="s">
        <v>19</v>
      </c>
      <c r="N126" s="141" t="s">
        <v>45</v>
      </c>
      <c r="P126" s="142">
        <f>O126*H126</f>
        <v>0</v>
      </c>
      <c r="Q126" s="142">
        <v>0</v>
      </c>
      <c r="R126" s="142">
        <f>Q126*H126</f>
        <v>0</v>
      </c>
      <c r="S126" s="142">
        <v>0</v>
      </c>
      <c r="T126" s="143">
        <f>S126*H126</f>
        <v>0</v>
      </c>
      <c r="AR126" s="144" t="s">
        <v>276</v>
      </c>
      <c r="AT126" s="144" t="s">
        <v>179</v>
      </c>
      <c r="AU126" s="144" t="s">
        <v>121</v>
      </c>
      <c r="AY126" s="18" t="s">
        <v>177</v>
      </c>
      <c r="BE126" s="145">
        <f>IF(N126="základní",J126,0)</f>
        <v>0</v>
      </c>
      <c r="BF126" s="145">
        <f>IF(N126="snížená",J126,0)</f>
        <v>0</v>
      </c>
      <c r="BG126" s="145">
        <f>IF(N126="zákl. přenesená",J126,0)</f>
        <v>0</v>
      </c>
      <c r="BH126" s="145">
        <f>IF(N126="sníž. přenesená",J126,0)</f>
        <v>0</v>
      </c>
      <c r="BI126" s="145">
        <f>IF(N126="nulová",J126,0)</f>
        <v>0</v>
      </c>
      <c r="BJ126" s="18" t="s">
        <v>81</v>
      </c>
      <c r="BK126" s="145">
        <f>ROUND(I126*H126,2)</f>
        <v>0</v>
      </c>
      <c r="BL126" s="18" t="s">
        <v>276</v>
      </c>
      <c r="BM126" s="144" t="s">
        <v>1867</v>
      </c>
    </row>
    <row r="127" spans="2:65" s="1" customFormat="1" ht="10.199999999999999">
      <c r="B127" s="33"/>
      <c r="D127" s="146" t="s">
        <v>185</v>
      </c>
      <c r="F127" s="147" t="s">
        <v>1868</v>
      </c>
      <c r="I127" s="148"/>
      <c r="L127" s="33"/>
      <c r="M127" s="149"/>
      <c r="T127" s="54"/>
      <c r="AT127" s="18" t="s">
        <v>185</v>
      </c>
      <c r="AU127" s="18" t="s">
        <v>121</v>
      </c>
    </row>
    <row r="128" spans="2:65" s="11" customFormat="1" ht="20.85" customHeight="1">
      <c r="B128" s="121"/>
      <c r="D128" s="122" t="s">
        <v>73</v>
      </c>
      <c r="E128" s="131" t="s">
        <v>1869</v>
      </c>
      <c r="F128" s="131" t="s">
        <v>1870</v>
      </c>
      <c r="I128" s="124"/>
      <c r="J128" s="132">
        <f>BK128</f>
        <v>0</v>
      </c>
      <c r="L128" s="121"/>
      <c r="M128" s="126"/>
      <c r="P128" s="127">
        <f>SUM(P129:P142)</f>
        <v>0</v>
      </c>
      <c r="R128" s="127">
        <f>SUM(R129:R142)</f>
        <v>0</v>
      </c>
      <c r="T128" s="128">
        <f>SUM(T129:T142)</f>
        <v>0</v>
      </c>
      <c r="AR128" s="122" t="s">
        <v>83</v>
      </c>
      <c r="AT128" s="129" t="s">
        <v>73</v>
      </c>
      <c r="AU128" s="129" t="s">
        <v>83</v>
      </c>
      <c r="AY128" s="122" t="s">
        <v>177</v>
      </c>
      <c r="BK128" s="130">
        <f>SUM(BK129:BK142)</f>
        <v>0</v>
      </c>
    </row>
    <row r="129" spans="2:65" s="1" customFormat="1" ht="21.75" customHeight="1">
      <c r="B129" s="33"/>
      <c r="C129" s="133" t="s">
        <v>326</v>
      </c>
      <c r="D129" s="133" t="s">
        <v>179</v>
      </c>
      <c r="E129" s="134" t="s">
        <v>1871</v>
      </c>
      <c r="F129" s="135" t="s">
        <v>1872</v>
      </c>
      <c r="G129" s="136" t="s">
        <v>347</v>
      </c>
      <c r="H129" s="137">
        <v>0.5</v>
      </c>
      <c r="I129" s="138"/>
      <c r="J129" s="139">
        <f>ROUND(I129*H129,2)</f>
        <v>0</v>
      </c>
      <c r="K129" s="135" t="s">
        <v>182</v>
      </c>
      <c r="L129" s="33"/>
      <c r="M129" s="140" t="s">
        <v>19</v>
      </c>
      <c r="N129" s="141" t="s">
        <v>45</v>
      </c>
      <c r="P129" s="142">
        <f>O129*H129</f>
        <v>0</v>
      </c>
      <c r="Q129" s="142">
        <v>0</v>
      </c>
      <c r="R129" s="142">
        <f>Q129*H129</f>
        <v>0</v>
      </c>
      <c r="S129" s="142">
        <v>0</v>
      </c>
      <c r="T129" s="143">
        <f>S129*H129</f>
        <v>0</v>
      </c>
      <c r="AR129" s="144" t="s">
        <v>276</v>
      </c>
      <c r="AT129" s="144" t="s">
        <v>179</v>
      </c>
      <c r="AU129" s="144" t="s">
        <v>121</v>
      </c>
      <c r="AY129" s="18" t="s">
        <v>177</v>
      </c>
      <c r="BE129" s="145">
        <f>IF(N129="základní",J129,0)</f>
        <v>0</v>
      </c>
      <c r="BF129" s="145">
        <f>IF(N129="snížená",J129,0)</f>
        <v>0</v>
      </c>
      <c r="BG129" s="145">
        <f>IF(N129="zákl. přenesená",J129,0)</f>
        <v>0</v>
      </c>
      <c r="BH129" s="145">
        <f>IF(N129="sníž. přenesená",J129,0)</f>
        <v>0</v>
      </c>
      <c r="BI129" s="145">
        <f>IF(N129="nulová",J129,0)</f>
        <v>0</v>
      </c>
      <c r="BJ129" s="18" t="s">
        <v>81</v>
      </c>
      <c r="BK129" s="145">
        <f>ROUND(I129*H129,2)</f>
        <v>0</v>
      </c>
      <c r="BL129" s="18" t="s">
        <v>276</v>
      </c>
      <c r="BM129" s="144" t="s">
        <v>1873</v>
      </c>
    </row>
    <row r="130" spans="2:65" s="1" customFormat="1" ht="10.199999999999999">
      <c r="B130" s="33"/>
      <c r="D130" s="146" t="s">
        <v>185</v>
      </c>
      <c r="F130" s="147" t="s">
        <v>1874</v>
      </c>
      <c r="I130" s="148"/>
      <c r="L130" s="33"/>
      <c r="M130" s="149"/>
      <c r="T130" s="54"/>
      <c r="AT130" s="18" t="s">
        <v>185</v>
      </c>
      <c r="AU130" s="18" t="s">
        <v>121</v>
      </c>
    </row>
    <row r="131" spans="2:65" s="1" customFormat="1" ht="24.15" customHeight="1">
      <c r="B131" s="33"/>
      <c r="C131" s="133" t="s">
        <v>332</v>
      </c>
      <c r="D131" s="133" t="s">
        <v>179</v>
      </c>
      <c r="E131" s="134" t="s">
        <v>1875</v>
      </c>
      <c r="F131" s="135" t="s">
        <v>1876</v>
      </c>
      <c r="G131" s="136" t="s">
        <v>347</v>
      </c>
      <c r="H131" s="137">
        <v>16</v>
      </c>
      <c r="I131" s="138"/>
      <c r="J131" s="139">
        <f>ROUND(I131*H131,2)</f>
        <v>0</v>
      </c>
      <c r="K131" s="135" t="s">
        <v>182</v>
      </c>
      <c r="L131" s="33"/>
      <c r="M131" s="140" t="s">
        <v>19</v>
      </c>
      <c r="N131" s="141" t="s">
        <v>45</v>
      </c>
      <c r="P131" s="142">
        <f>O131*H131</f>
        <v>0</v>
      </c>
      <c r="Q131" s="142">
        <v>0</v>
      </c>
      <c r="R131" s="142">
        <f>Q131*H131</f>
        <v>0</v>
      </c>
      <c r="S131" s="142">
        <v>0</v>
      </c>
      <c r="T131" s="143">
        <f>S131*H131</f>
        <v>0</v>
      </c>
      <c r="AR131" s="144" t="s">
        <v>276</v>
      </c>
      <c r="AT131" s="144" t="s">
        <v>179</v>
      </c>
      <c r="AU131" s="144" t="s">
        <v>121</v>
      </c>
      <c r="AY131" s="18" t="s">
        <v>177</v>
      </c>
      <c r="BE131" s="145">
        <f>IF(N131="základní",J131,0)</f>
        <v>0</v>
      </c>
      <c r="BF131" s="145">
        <f>IF(N131="snížená",J131,0)</f>
        <v>0</v>
      </c>
      <c r="BG131" s="145">
        <f>IF(N131="zákl. přenesená",J131,0)</f>
        <v>0</v>
      </c>
      <c r="BH131" s="145">
        <f>IF(N131="sníž. přenesená",J131,0)</f>
        <v>0</v>
      </c>
      <c r="BI131" s="145">
        <f>IF(N131="nulová",J131,0)</f>
        <v>0</v>
      </c>
      <c r="BJ131" s="18" t="s">
        <v>81</v>
      </c>
      <c r="BK131" s="145">
        <f>ROUND(I131*H131,2)</f>
        <v>0</v>
      </c>
      <c r="BL131" s="18" t="s">
        <v>276</v>
      </c>
      <c r="BM131" s="144" t="s">
        <v>1877</v>
      </c>
    </row>
    <row r="132" spans="2:65" s="1" customFormat="1" ht="10.199999999999999">
      <c r="B132" s="33"/>
      <c r="D132" s="146" t="s">
        <v>185</v>
      </c>
      <c r="F132" s="147" t="s">
        <v>1878</v>
      </c>
      <c r="I132" s="148"/>
      <c r="L132" s="33"/>
      <c r="M132" s="149"/>
      <c r="T132" s="54"/>
      <c r="AT132" s="18" t="s">
        <v>185</v>
      </c>
      <c r="AU132" s="18" t="s">
        <v>121</v>
      </c>
    </row>
    <row r="133" spans="2:65" s="1" customFormat="1" ht="24.15" customHeight="1">
      <c r="B133" s="33"/>
      <c r="C133" s="133" t="s">
        <v>337</v>
      </c>
      <c r="D133" s="133" t="s">
        <v>179</v>
      </c>
      <c r="E133" s="134" t="s">
        <v>1879</v>
      </c>
      <c r="F133" s="135" t="s">
        <v>1880</v>
      </c>
      <c r="G133" s="136" t="s">
        <v>347</v>
      </c>
      <c r="H133" s="137">
        <v>10</v>
      </c>
      <c r="I133" s="138"/>
      <c r="J133" s="139">
        <f>ROUND(I133*H133,2)</f>
        <v>0</v>
      </c>
      <c r="K133" s="135" t="s">
        <v>182</v>
      </c>
      <c r="L133" s="33"/>
      <c r="M133" s="140" t="s">
        <v>19</v>
      </c>
      <c r="N133" s="141" t="s">
        <v>45</v>
      </c>
      <c r="P133" s="142">
        <f>O133*H133</f>
        <v>0</v>
      </c>
      <c r="Q133" s="142">
        <v>0</v>
      </c>
      <c r="R133" s="142">
        <f>Q133*H133</f>
        <v>0</v>
      </c>
      <c r="S133" s="142">
        <v>0</v>
      </c>
      <c r="T133" s="143">
        <f>S133*H133</f>
        <v>0</v>
      </c>
      <c r="AR133" s="144" t="s">
        <v>276</v>
      </c>
      <c r="AT133" s="144" t="s">
        <v>179</v>
      </c>
      <c r="AU133" s="144" t="s">
        <v>121</v>
      </c>
      <c r="AY133" s="18" t="s">
        <v>177</v>
      </c>
      <c r="BE133" s="145">
        <f>IF(N133="základní",J133,0)</f>
        <v>0</v>
      </c>
      <c r="BF133" s="145">
        <f>IF(N133="snížená",J133,0)</f>
        <v>0</v>
      </c>
      <c r="BG133" s="145">
        <f>IF(N133="zákl. přenesená",J133,0)</f>
        <v>0</v>
      </c>
      <c r="BH133" s="145">
        <f>IF(N133="sníž. přenesená",J133,0)</f>
        <v>0</v>
      </c>
      <c r="BI133" s="145">
        <f>IF(N133="nulová",J133,0)</f>
        <v>0</v>
      </c>
      <c r="BJ133" s="18" t="s">
        <v>81</v>
      </c>
      <c r="BK133" s="145">
        <f>ROUND(I133*H133,2)</f>
        <v>0</v>
      </c>
      <c r="BL133" s="18" t="s">
        <v>276</v>
      </c>
      <c r="BM133" s="144" t="s">
        <v>1881</v>
      </c>
    </row>
    <row r="134" spans="2:65" s="1" customFormat="1" ht="10.199999999999999">
      <c r="B134" s="33"/>
      <c r="D134" s="146" t="s">
        <v>185</v>
      </c>
      <c r="F134" s="147" t="s">
        <v>1882</v>
      </c>
      <c r="I134" s="148"/>
      <c r="L134" s="33"/>
      <c r="M134" s="149"/>
      <c r="T134" s="54"/>
      <c r="AT134" s="18" t="s">
        <v>185</v>
      </c>
      <c r="AU134" s="18" t="s">
        <v>121</v>
      </c>
    </row>
    <row r="135" spans="2:65" s="1" customFormat="1" ht="16.5" customHeight="1">
      <c r="B135" s="33"/>
      <c r="C135" s="133" t="s">
        <v>344</v>
      </c>
      <c r="D135" s="133" t="s">
        <v>179</v>
      </c>
      <c r="E135" s="134" t="s">
        <v>1883</v>
      </c>
      <c r="F135" s="135" t="s">
        <v>1884</v>
      </c>
      <c r="G135" s="136" t="s">
        <v>347</v>
      </c>
      <c r="H135" s="137">
        <v>39</v>
      </c>
      <c r="I135" s="138"/>
      <c r="J135" s="139">
        <f>ROUND(I135*H135,2)</f>
        <v>0</v>
      </c>
      <c r="K135" s="135" t="s">
        <v>182</v>
      </c>
      <c r="L135" s="33"/>
      <c r="M135" s="140" t="s">
        <v>19</v>
      </c>
      <c r="N135" s="141" t="s">
        <v>45</v>
      </c>
      <c r="P135" s="142">
        <f>O135*H135</f>
        <v>0</v>
      </c>
      <c r="Q135" s="142">
        <v>0</v>
      </c>
      <c r="R135" s="142">
        <f>Q135*H135</f>
        <v>0</v>
      </c>
      <c r="S135" s="142">
        <v>0</v>
      </c>
      <c r="T135" s="143">
        <f>S135*H135</f>
        <v>0</v>
      </c>
      <c r="AR135" s="144" t="s">
        <v>276</v>
      </c>
      <c r="AT135" s="144" t="s">
        <v>179</v>
      </c>
      <c r="AU135" s="144" t="s">
        <v>121</v>
      </c>
      <c r="AY135" s="18" t="s">
        <v>177</v>
      </c>
      <c r="BE135" s="145">
        <f>IF(N135="základní",J135,0)</f>
        <v>0</v>
      </c>
      <c r="BF135" s="145">
        <f>IF(N135="snížená",J135,0)</f>
        <v>0</v>
      </c>
      <c r="BG135" s="145">
        <f>IF(N135="zákl. přenesená",J135,0)</f>
        <v>0</v>
      </c>
      <c r="BH135" s="145">
        <f>IF(N135="sníž. přenesená",J135,0)</f>
        <v>0</v>
      </c>
      <c r="BI135" s="145">
        <f>IF(N135="nulová",J135,0)</f>
        <v>0</v>
      </c>
      <c r="BJ135" s="18" t="s">
        <v>81</v>
      </c>
      <c r="BK135" s="145">
        <f>ROUND(I135*H135,2)</f>
        <v>0</v>
      </c>
      <c r="BL135" s="18" t="s">
        <v>276</v>
      </c>
      <c r="BM135" s="144" t="s">
        <v>1885</v>
      </c>
    </row>
    <row r="136" spans="2:65" s="1" customFormat="1" ht="10.199999999999999">
      <c r="B136" s="33"/>
      <c r="D136" s="146" t="s">
        <v>185</v>
      </c>
      <c r="F136" s="147" t="s">
        <v>1886</v>
      </c>
      <c r="I136" s="148"/>
      <c r="L136" s="33"/>
      <c r="M136" s="149"/>
      <c r="T136" s="54"/>
      <c r="AT136" s="18" t="s">
        <v>185</v>
      </c>
      <c r="AU136" s="18" t="s">
        <v>121</v>
      </c>
    </row>
    <row r="137" spans="2:65" s="1" customFormat="1" ht="16.5" customHeight="1">
      <c r="B137" s="33"/>
      <c r="C137" s="133" t="s">
        <v>358</v>
      </c>
      <c r="D137" s="133" t="s">
        <v>179</v>
      </c>
      <c r="E137" s="134" t="s">
        <v>1887</v>
      </c>
      <c r="F137" s="135" t="s">
        <v>1888</v>
      </c>
      <c r="G137" s="136" t="s">
        <v>243</v>
      </c>
      <c r="H137" s="137">
        <v>2</v>
      </c>
      <c r="I137" s="138"/>
      <c r="J137" s="139">
        <f>ROUND(I137*H137,2)</f>
        <v>0</v>
      </c>
      <c r="K137" s="135" t="s">
        <v>182</v>
      </c>
      <c r="L137" s="33"/>
      <c r="M137" s="140" t="s">
        <v>19</v>
      </c>
      <c r="N137" s="141" t="s">
        <v>45</v>
      </c>
      <c r="P137" s="142">
        <f>O137*H137</f>
        <v>0</v>
      </c>
      <c r="Q137" s="142">
        <v>0</v>
      </c>
      <c r="R137" s="142">
        <f>Q137*H137</f>
        <v>0</v>
      </c>
      <c r="S137" s="142">
        <v>0</v>
      </c>
      <c r="T137" s="143">
        <f>S137*H137</f>
        <v>0</v>
      </c>
      <c r="AR137" s="144" t="s">
        <v>276</v>
      </c>
      <c r="AT137" s="144" t="s">
        <v>179</v>
      </c>
      <c r="AU137" s="144" t="s">
        <v>121</v>
      </c>
      <c r="AY137" s="18" t="s">
        <v>177</v>
      </c>
      <c r="BE137" s="145">
        <f>IF(N137="základní",J137,0)</f>
        <v>0</v>
      </c>
      <c r="BF137" s="145">
        <f>IF(N137="snížená",J137,0)</f>
        <v>0</v>
      </c>
      <c r="BG137" s="145">
        <f>IF(N137="zákl. přenesená",J137,0)</f>
        <v>0</v>
      </c>
      <c r="BH137" s="145">
        <f>IF(N137="sníž. přenesená",J137,0)</f>
        <v>0</v>
      </c>
      <c r="BI137" s="145">
        <f>IF(N137="nulová",J137,0)</f>
        <v>0</v>
      </c>
      <c r="BJ137" s="18" t="s">
        <v>81</v>
      </c>
      <c r="BK137" s="145">
        <f>ROUND(I137*H137,2)</f>
        <v>0</v>
      </c>
      <c r="BL137" s="18" t="s">
        <v>276</v>
      </c>
      <c r="BM137" s="144" t="s">
        <v>1889</v>
      </c>
    </row>
    <row r="138" spans="2:65" s="1" customFormat="1" ht="10.199999999999999">
      <c r="B138" s="33"/>
      <c r="D138" s="146" t="s">
        <v>185</v>
      </c>
      <c r="F138" s="147" t="s">
        <v>1890</v>
      </c>
      <c r="I138" s="148"/>
      <c r="L138" s="33"/>
      <c r="M138" s="149"/>
      <c r="T138" s="54"/>
      <c r="AT138" s="18" t="s">
        <v>185</v>
      </c>
      <c r="AU138" s="18" t="s">
        <v>121</v>
      </c>
    </row>
    <row r="139" spans="2:65" s="1" customFormat="1" ht="16.5" customHeight="1">
      <c r="B139" s="33"/>
      <c r="C139" s="133" t="s">
        <v>366</v>
      </c>
      <c r="D139" s="133" t="s">
        <v>179</v>
      </c>
      <c r="E139" s="134" t="s">
        <v>1891</v>
      </c>
      <c r="F139" s="135" t="s">
        <v>1892</v>
      </c>
      <c r="G139" s="136" t="s">
        <v>243</v>
      </c>
      <c r="H139" s="137">
        <v>4</v>
      </c>
      <c r="I139" s="138"/>
      <c r="J139" s="139">
        <f>ROUND(I139*H139,2)</f>
        <v>0</v>
      </c>
      <c r="K139" s="135" t="s">
        <v>182</v>
      </c>
      <c r="L139" s="33"/>
      <c r="M139" s="140" t="s">
        <v>19</v>
      </c>
      <c r="N139" s="141" t="s">
        <v>45</v>
      </c>
      <c r="P139" s="142">
        <f>O139*H139</f>
        <v>0</v>
      </c>
      <c r="Q139" s="142">
        <v>0</v>
      </c>
      <c r="R139" s="142">
        <f>Q139*H139</f>
        <v>0</v>
      </c>
      <c r="S139" s="142">
        <v>0</v>
      </c>
      <c r="T139" s="143">
        <f>S139*H139</f>
        <v>0</v>
      </c>
      <c r="AR139" s="144" t="s">
        <v>276</v>
      </c>
      <c r="AT139" s="144" t="s">
        <v>179</v>
      </c>
      <c r="AU139" s="144" t="s">
        <v>121</v>
      </c>
      <c r="AY139" s="18" t="s">
        <v>177</v>
      </c>
      <c r="BE139" s="145">
        <f>IF(N139="základní",J139,0)</f>
        <v>0</v>
      </c>
      <c r="BF139" s="145">
        <f>IF(N139="snížená",J139,0)</f>
        <v>0</v>
      </c>
      <c r="BG139" s="145">
        <f>IF(N139="zákl. přenesená",J139,0)</f>
        <v>0</v>
      </c>
      <c r="BH139" s="145">
        <f>IF(N139="sníž. přenesená",J139,0)</f>
        <v>0</v>
      </c>
      <c r="BI139" s="145">
        <f>IF(N139="nulová",J139,0)</f>
        <v>0</v>
      </c>
      <c r="BJ139" s="18" t="s">
        <v>81</v>
      </c>
      <c r="BK139" s="145">
        <f>ROUND(I139*H139,2)</f>
        <v>0</v>
      </c>
      <c r="BL139" s="18" t="s">
        <v>276</v>
      </c>
      <c r="BM139" s="144" t="s">
        <v>1893</v>
      </c>
    </row>
    <row r="140" spans="2:65" s="1" customFormat="1" ht="10.199999999999999">
      <c r="B140" s="33"/>
      <c r="D140" s="146" t="s">
        <v>185</v>
      </c>
      <c r="F140" s="147" t="s">
        <v>1894</v>
      </c>
      <c r="I140" s="148"/>
      <c r="L140" s="33"/>
      <c r="M140" s="149"/>
      <c r="T140" s="54"/>
      <c r="AT140" s="18" t="s">
        <v>185</v>
      </c>
      <c r="AU140" s="18" t="s">
        <v>121</v>
      </c>
    </row>
    <row r="141" spans="2:65" s="1" customFormat="1" ht="16.5" customHeight="1">
      <c r="B141" s="33"/>
      <c r="C141" s="133" t="s">
        <v>375</v>
      </c>
      <c r="D141" s="133" t="s">
        <v>179</v>
      </c>
      <c r="E141" s="134" t="s">
        <v>1895</v>
      </c>
      <c r="F141" s="135" t="s">
        <v>1896</v>
      </c>
      <c r="G141" s="136" t="s">
        <v>1679</v>
      </c>
      <c r="H141" s="197"/>
      <c r="I141" s="138"/>
      <c r="J141" s="139">
        <f>ROUND(I141*H141,2)</f>
        <v>0</v>
      </c>
      <c r="K141" s="135" t="s">
        <v>182</v>
      </c>
      <c r="L141" s="33"/>
      <c r="M141" s="140" t="s">
        <v>19</v>
      </c>
      <c r="N141" s="141" t="s">
        <v>45</v>
      </c>
      <c r="P141" s="142">
        <f>O141*H141</f>
        <v>0</v>
      </c>
      <c r="Q141" s="142">
        <v>0</v>
      </c>
      <c r="R141" s="142">
        <f>Q141*H141</f>
        <v>0</v>
      </c>
      <c r="S141" s="142">
        <v>0</v>
      </c>
      <c r="T141" s="143">
        <f>S141*H141</f>
        <v>0</v>
      </c>
      <c r="AR141" s="144" t="s">
        <v>276</v>
      </c>
      <c r="AT141" s="144" t="s">
        <v>179</v>
      </c>
      <c r="AU141" s="144" t="s">
        <v>121</v>
      </c>
      <c r="AY141" s="18" t="s">
        <v>177</v>
      </c>
      <c r="BE141" s="145">
        <f>IF(N141="základní",J141,0)</f>
        <v>0</v>
      </c>
      <c r="BF141" s="145">
        <f>IF(N141="snížená",J141,0)</f>
        <v>0</v>
      </c>
      <c r="BG141" s="145">
        <f>IF(N141="zákl. přenesená",J141,0)</f>
        <v>0</v>
      </c>
      <c r="BH141" s="145">
        <f>IF(N141="sníž. přenesená",J141,0)</f>
        <v>0</v>
      </c>
      <c r="BI141" s="145">
        <f>IF(N141="nulová",J141,0)</f>
        <v>0</v>
      </c>
      <c r="BJ141" s="18" t="s">
        <v>81</v>
      </c>
      <c r="BK141" s="145">
        <f>ROUND(I141*H141,2)</f>
        <v>0</v>
      </c>
      <c r="BL141" s="18" t="s">
        <v>276</v>
      </c>
      <c r="BM141" s="144" t="s">
        <v>1897</v>
      </c>
    </row>
    <row r="142" spans="2:65" s="1" customFormat="1" ht="10.199999999999999">
      <c r="B142" s="33"/>
      <c r="D142" s="146" t="s">
        <v>185</v>
      </c>
      <c r="F142" s="147" t="s">
        <v>1898</v>
      </c>
      <c r="I142" s="148"/>
      <c r="L142" s="33"/>
      <c r="M142" s="149"/>
      <c r="T142" s="54"/>
      <c r="AT142" s="18" t="s">
        <v>185</v>
      </c>
      <c r="AU142" s="18" t="s">
        <v>121</v>
      </c>
    </row>
    <row r="143" spans="2:65" s="11" customFormat="1" ht="20.85" customHeight="1">
      <c r="B143" s="121"/>
      <c r="D143" s="122" t="s">
        <v>73</v>
      </c>
      <c r="E143" s="131" t="s">
        <v>1899</v>
      </c>
      <c r="F143" s="131" t="s">
        <v>1900</v>
      </c>
      <c r="I143" s="124"/>
      <c r="J143" s="132">
        <f>BK143</f>
        <v>0</v>
      </c>
      <c r="L143" s="121"/>
      <c r="M143" s="126"/>
      <c r="P143" s="127">
        <f>SUM(P144:P149)</f>
        <v>0</v>
      </c>
      <c r="R143" s="127">
        <f>SUM(R144:R149)</f>
        <v>0</v>
      </c>
      <c r="T143" s="128">
        <f>SUM(T144:T149)</f>
        <v>0</v>
      </c>
      <c r="AR143" s="122" t="s">
        <v>83</v>
      </c>
      <c r="AT143" s="129" t="s">
        <v>73</v>
      </c>
      <c r="AU143" s="129" t="s">
        <v>83</v>
      </c>
      <c r="AY143" s="122" t="s">
        <v>177</v>
      </c>
      <c r="BK143" s="130">
        <f>SUM(BK144:BK149)</f>
        <v>0</v>
      </c>
    </row>
    <row r="144" spans="2:65" s="1" customFormat="1" ht="16.5" customHeight="1">
      <c r="B144" s="33"/>
      <c r="C144" s="133" t="s">
        <v>380</v>
      </c>
      <c r="D144" s="133" t="s">
        <v>179</v>
      </c>
      <c r="E144" s="134" t="s">
        <v>1901</v>
      </c>
      <c r="F144" s="135" t="s">
        <v>1902</v>
      </c>
      <c r="G144" s="136" t="s">
        <v>119</v>
      </c>
      <c r="H144" s="137">
        <v>20.5</v>
      </c>
      <c r="I144" s="138"/>
      <c r="J144" s="139">
        <f>ROUND(I144*H144,2)</f>
        <v>0</v>
      </c>
      <c r="K144" s="135" t="s">
        <v>182</v>
      </c>
      <c r="L144" s="33"/>
      <c r="M144" s="140" t="s">
        <v>19</v>
      </c>
      <c r="N144" s="141" t="s">
        <v>45</v>
      </c>
      <c r="P144" s="142">
        <f>O144*H144</f>
        <v>0</v>
      </c>
      <c r="Q144" s="142">
        <v>0</v>
      </c>
      <c r="R144" s="142">
        <f>Q144*H144</f>
        <v>0</v>
      </c>
      <c r="S144" s="142">
        <v>0</v>
      </c>
      <c r="T144" s="143">
        <f>S144*H144</f>
        <v>0</v>
      </c>
      <c r="AR144" s="144" t="s">
        <v>276</v>
      </c>
      <c r="AT144" s="144" t="s">
        <v>179</v>
      </c>
      <c r="AU144" s="144" t="s">
        <v>121</v>
      </c>
      <c r="AY144" s="18" t="s">
        <v>177</v>
      </c>
      <c r="BE144" s="145">
        <f>IF(N144="základní",J144,0)</f>
        <v>0</v>
      </c>
      <c r="BF144" s="145">
        <f>IF(N144="snížená",J144,0)</f>
        <v>0</v>
      </c>
      <c r="BG144" s="145">
        <f>IF(N144="zákl. přenesená",J144,0)</f>
        <v>0</v>
      </c>
      <c r="BH144" s="145">
        <f>IF(N144="sníž. přenesená",J144,0)</f>
        <v>0</v>
      </c>
      <c r="BI144" s="145">
        <f>IF(N144="nulová",J144,0)</f>
        <v>0</v>
      </c>
      <c r="BJ144" s="18" t="s">
        <v>81</v>
      </c>
      <c r="BK144" s="145">
        <f>ROUND(I144*H144,2)</f>
        <v>0</v>
      </c>
      <c r="BL144" s="18" t="s">
        <v>276</v>
      </c>
      <c r="BM144" s="144" t="s">
        <v>1903</v>
      </c>
    </row>
    <row r="145" spans="2:65" s="1" customFormat="1" ht="10.199999999999999">
      <c r="B145" s="33"/>
      <c r="D145" s="146" t="s">
        <v>185</v>
      </c>
      <c r="F145" s="147" t="s">
        <v>1904</v>
      </c>
      <c r="I145" s="148"/>
      <c r="L145" s="33"/>
      <c r="M145" s="149"/>
      <c r="T145" s="54"/>
      <c r="AT145" s="18" t="s">
        <v>185</v>
      </c>
      <c r="AU145" s="18" t="s">
        <v>121</v>
      </c>
    </row>
    <row r="146" spans="2:65" s="1" customFormat="1" ht="16.5" customHeight="1">
      <c r="B146" s="33"/>
      <c r="C146" s="178" t="s">
        <v>386</v>
      </c>
      <c r="D146" s="178" t="s">
        <v>327</v>
      </c>
      <c r="E146" s="179" t="s">
        <v>1905</v>
      </c>
      <c r="F146" s="180" t="s">
        <v>1906</v>
      </c>
      <c r="G146" s="181" t="s">
        <v>119</v>
      </c>
      <c r="H146" s="182">
        <v>4.5</v>
      </c>
      <c r="I146" s="183"/>
      <c r="J146" s="184">
        <f>ROUND(I146*H146,2)</f>
        <v>0</v>
      </c>
      <c r="K146" s="180" t="s">
        <v>199</v>
      </c>
      <c r="L146" s="185"/>
      <c r="M146" s="186" t="s">
        <v>19</v>
      </c>
      <c r="N146" s="187" t="s">
        <v>45</v>
      </c>
      <c r="P146" s="142">
        <f>O146*H146</f>
        <v>0</v>
      </c>
      <c r="Q146" s="142">
        <v>0</v>
      </c>
      <c r="R146" s="142">
        <f>Q146*H146</f>
        <v>0</v>
      </c>
      <c r="S146" s="142">
        <v>0</v>
      </c>
      <c r="T146" s="143">
        <f>S146*H146</f>
        <v>0</v>
      </c>
      <c r="AR146" s="144" t="s">
        <v>406</v>
      </c>
      <c r="AT146" s="144" t="s">
        <v>327</v>
      </c>
      <c r="AU146" s="144" t="s">
        <v>121</v>
      </c>
      <c r="AY146" s="18" t="s">
        <v>177</v>
      </c>
      <c r="BE146" s="145">
        <f>IF(N146="základní",J146,0)</f>
        <v>0</v>
      </c>
      <c r="BF146" s="145">
        <f>IF(N146="snížená",J146,0)</f>
        <v>0</v>
      </c>
      <c r="BG146" s="145">
        <f>IF(N146="zákl. přenesená",J146,0)</f>
        <v>0</v>
      </c>
      <c r="BH146" s="145">
        <f>IF(N146="sníž. přenesená",J146,0)</f>
        <v>0</v>
      </c>
      <c r="BI146" s="145">
        <f>IF(N146="nulová",J146,0)</f>
        <v>0</v>
      </c>
      <c r="BJ146" s="18" t="s">
        <v>81</v>
      </c>
      <c r="BK146" s="145">
        <f>ROUND(I146*H146,2)</f>
        <v>0</v>
      </c>
      <c r="BL146" s="18" t="s">
        <v>276</v>
      </c>
      <c r="BM146" s="144" t="s">
        <v>1907</v>
      </c>
    </row>
    <row r="147" spans="2:65" s="1" customFormat="1" ht="16.5" customHeight="1">
      <c r="B147" s="33"/>
      <c r="C147" s="178" t="s">
        <v>391</v>
      </c>
      <c r="D147" s="178" t="s">
        <v>327</v>
      </c>
      <c r="E147" s="179" t="s">
        <v>1908</v>
      </c>
      <c r="F147" s="180" t="s">
        <v>1909</v>
      </c>
      <c r="G147" s="181" t="s">
        <v>119</v>
      </c>
      <c r="H147" s="182">
        <v>16</v>
      </c>
      <c r="I147" s="183"/>
      <c r="J147" s="184">
        <f>ROUND(I147*H147,2)</f>
        <v>0</v>
      </c>
      <c r="K147" s="180" t="s">
        <v>199</v>
      </c>
      <c r="L147" s="185"/>
      <c r="M147" s="186" t="s">
        <v>19</v>
      </c>
      <c r="N147" s="187" t="s">
        <v>45</v>
      </c>
      <c r="P147" s="142">
        <f>O147*H147</f>
        <v>0</v>
      </c>
      <c r="Q147" s="142">
        <v>0</v>
      </c>
      <c r="R147" s="142">
        <f>Q147*H147</f>
        <v>0</v>
      </c>
      <c r="S147" s="142">
        <v>0</v>
      </c>
      <c r="T147" s="143">
        <f>S147*H147</f>
        <v>0</v>
      </c>
      <c r="AR147" s="144" t="s">
        <v>406</v>
      </c>
      <c r="AT147" s="144" t="s">
        <v>327</v>
      </c>
      <c r="AU147" s="144" t="s">
        <v>121</v>
      </c>
      <c r="AY147" s="18" t="s">
        <v>177</v>
      </c>
      <c r="BE147" s="145">
        <f>IF(N147="základní",J147,0)</f>
        <v>0</v>
      </c>
      <c r="BF147" s="145">
        <f>IF(N147="snížená",J147,0)</f>
        <v>0</v>
      </c>
      <c r="BG147" s="145">
        <f>IF(N147="zákl. přenesená",J147,0)</f>
        <v>0</v>
      </c>
      <c r="BH147" s="145">
        <f>IF(N147="sníž. přenesená",J147,0)</f>
        <v>0</v>
      </c>
      <c r="BI147" s="145">
        <f>IF(N147="nulová",J147,0)</f>
        <v>0</v>
      </c>
      <c r="BJ147" s="18" t="s">
        <v>81</v>
      </c>
      <c r="BK147" s="145">
        <f>ROUND(I147*H147,2)</f>
        <v>0</v>
      </c>
      <c r="BL147" s="18" t="s">
        <v>276</v>
      </c>
      <c r="BM147" s="144" t="s">
        <v>1910</v>
      </c>
    </row>
    <row r="148" spans="2:65" s="1" customFormat="1" ht="16.5" customHeight="1">
      <c r="B148" s="33"/>
      <c r="C148" s="133" t="s">
        <v>406</v>
      </c>
      <c r="D148" s="133" t="s">
        <v>179</v>
      </c>
      <c r="E148" s="134" t="s">
        <v>1911</v>
      </c>
      <c r="F148" s="135" t="s">
        <v>1912</v>
      </c>
      <c r="G148" s="136" t="s">
        <v>1679</v>
      </c>
      <c r="H148" s="197"/>
      <c r="I148" s="138"/>
      <c r="J148" s="139">
        <f>ROUND(I148*H148,2)</f>
        <v>0</v>
      </c>
      <c r="K148" s="135" t="s">
        <v>182</v>
      </c>
      <c r="L148" s="33"/>
      <c r="M148" s="140" t="s">
        <v>19</v>
      </c>
      <c r="N148" s="141" t="s">
        <v>45</v>
      </c>
      <c r="P148" s="142">
        <f>O148*H148</f>
        <v>0</v>
      </c>
      <c r="Q148" s="142">
        <v>0</v>
      </c>
      <c r="R148" s="142">
        <f>Q148*H148</f>
        <v>0</v>
      </c>
      <c r="S148" s="142">
        <v>0</v>
      </c>
      <c r="T148" s="143">
        <f>S148*H148</f>
        <v>0</v>
      </c>
      <c r="AR148" s="144" t="s">
        <v>276</v>
      </c>
      <c r="AT148" s="144" t="s">
        <v>179</v>
      </c>
      <c r="AU148" s="144" t="s">
        <v>121</v>
      </c>
      <c r="AY148" s="18" t="s">
        <v>177</v>
      </c>
      <c r="BE148" s="145">
        <f>IF(N148="základní",J148,0)</f>
        <v>0</v>
      </c>
      <c r="BF148" s="145">
        <f>IF(N148="snížená",J148,0)</f>
        <v>0</v>
      </c>
      <c r="BG148" s="145">
        <f>IF(N148="zákl. přenesená",J148,0)</f>
        <v>0</v>
      </c>
      <c r="BH148" s="145">
        <f>IF(N148="sníž. přenesená",J148,0)</f>
        <v>0</v>
      </c>
      <c r="BI148" s="145">
        <f>IF(N148="nulová",J148,0)</f>
        <v>0</v>
      </c>
      <c r="BJ148" s="18" t="s">
        <v>81</v>
      </c>
      <c r="BK148" s="145">
        <f>ROUND(I148*H148,2)</f>
        <v>0</v>
      </c>
      <c r="BL148" s="18" t="s">
        <v>276</v>
      </c>
      <c r="BM148" s="144" t="s">
        <v>1913</v>
      </c>
    </row>
    <row r="149" spans="2:65" s="1" customFormat="1" ht="10.199999999999999">
      <c r="B149" s="33"/>
      <c r="D149" s="146" t="s">
        <v>185</v>
      </c>
      <c r="F149" s="147" t="s">
        <v>1914</v>
      </c>
      <c r="I149" s="148"/>
      <c r="L149" s="33"/>
      <c r="M149" s="190"/>
      <c r="N149" s="191"/>
      <c r="O149" s="191"/>
      <c r="P149" s="191"/>
      <c r="Q149" s="191"/>
      <c r="R149" s="191"/>
      <c r="S149" s="191"/>
      <c r="T149" s="192"/>
      <c r="AT149" s="18" t="s">
        <v>185</v>
      </c>
      <c r="AU149" s="18" t="s">
        <v>121</v>
      </c>
    </row>
    <row r="150" spans="2:65" s="1" customFormat="1" ht="6.9" customHeight="1">
      <c r="B150" s="42"/>
      <c r="C150" s="43"/>
      <c r="D150" s="43"/>
      <c r="E150" s="43"/>
      <c r="F150" s="43"/>
      <c r="G150" s="43"/>
      <c r="H150" s="43"/>
      <c r="I150" s="43"/>
      <c r="J150" s="43"/>
      <c r="K150" s="43"/>
      <c r="L150" s="33"/>
    </row>
  </sheetData>
  <sheetProtection algorithmName="SHA-512" hashValue="gyoT9rKSqcxkB4NYEMcoyHiYYbsTL89lr0TNdmnJZBzew3MOrY5JbBZVzVqODnrWcSdj1gIS/Z6rYXJrTQESzw==" saltValue="KDbHMh9a7tSxrBtJ5saDpLEDbAqNUuPIabNU3OhACzp0ztyXH8pe140TRZfBS35IfNA+yLrxGgn22qOygyKmRg==" spinCount="100000" sheet="1" objects="1" scenarios="1" formatColumns="0" formatRows="0" autoFilter="0"/>
  <autoFilter ref="C90:K149" xr:uid="{00000000-0009-0000-0000-000004000000}"/>
  <mergeCells count="12">
    <mergeCell ref="E83:H83"/>
    <mergeCell ref="L2:V2"/>
    <mergeCell ref="E50:H50"/>
    <mergeCell ref="E52:H52"/>
    <mergeCell ref="E54:H54"/>
    <mergeCell ref="E79:H79"/>
    <mergeCell ref="E81:H81"/>
    <mergeCell ref="E7:H7"/>
    <mergeCell ref="E9:H9"/>
    <mergeCell ref="E11:H11"/>
    <mergeCell ref="E20:H20"/>
    <mergeCell ref="E29:H29"/>
  </mergeCells>
  <hyperlinks>
    <hyperlink ref="F96" r:id="rId1" xr:uid="{00000000-0004-0000-0400-000000000000}"/>
    <hyperlink ref="F101" r:id="rId2" xr:uid="{00000000-0004-0000-0400-000001000000}"/>
    <hyperlink ref="F104" r:id="rId3" xr:uid="{00000000-0004-0000-0400-000002000000}"/>
    <hyperlink ref="F106" r:id="rId4" xr:uid="{00000000-0004-0000-0400-000003000000}"/>
    <hyperlink ref="F109" r:id="rId5" xr:uid="{00000000-0004-0000-0400-000004000000}"/>
    <hyperlink ref="F112" r:id="rId6" xr:uid="{00000000-0004-0000-0400-000005000000}"/>
    <hyperlink ref="F116" r:id="rId7" xr:uid="{00000000-0004-0000-0400-000006000000}"/>
    <hyperlink ref="F118" r:id="rId8" xr:uid="{00000000-0004-0000-0400-000007000000}"/>
    <hyperlink ref="F122" r:id="rId9" xr:uid="{00000000-0004-0000-0400-000008000000}"/>
    <hyperlink ref="F125" r:id="rId10" xr:uid="{00000000-0004-0000-0400-000009000000}"/>
    <hyperlink ref="F127" r:id="rId11" xr:uid="{00000000-0004-0000-0400-00000A000000}"/>
    <hyperlink ref="F130" r:id="rId12" xr:uid="{00000000-0004-0000-0400-00000B000000}"/>
    <hyperlink ref="F132" r:id="rId13" xr:uid="{00000000-0004-0000-0400-00000C000000}"/>
    <hyperlink ref="F134" r:id="rId14" xr:uid="{00000000-0004-0000-0400-00000D000000}"/>
    <hyperlink ref="F136" r:id="rId15" xr:uid="{00000000-0004-0000-0400-00000E000000}"/>
    <hyperlink ref="F138" r:id="rId16" xr:uid="{00000000-0004-0000-0400-00000F000000}"/>
    <hyperlink ref="F140" r:id="rId17" xr:uid="{00000000-0004-0000-0400-000010000000}"/>
    <hyperlink ref="F142" r:id="rId18" xr:uid="{00000000-0004-0000-0400-000011000000}"/>
    <hyperlink ref="F145" r:id="rId19" xr:uid="{00000000-0004-0000-0400-000012000000}"/>
    <hyperlink ref="F149" r:id="rId20" xr:uid="{00000000-0004-0000-0400-000013000000}"/>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2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BM159"/>
  <sheetViews>
    <sheetView showGridLines="0" workbookViewId="0"/>
  </sheetViews>
  <sheetFormatPr defaultRowHeight="14.4"/>
  <cols>
    <col min="1" max="1" width="8.28515625" customWidth="1"/>
    <col min="2" max="2" width="1.140625" customWidth="1"/>
    <col min="3" max="3" width="4.140625" customWidth="1"/>
    <col min="4" max="4" width="4.28515625" customWidth="1"/>
    <col min="5" max="5" width="17.140625" customWidth="1"/>
    <col min="6" max="6" width="100.85546875" customWidth="1"/>
    <col min="7" max="7" width="7.42578125" customWidth="1"/>
    <col min="8" max="8" width="14" customWidth="1"/>
    <col min="9" max="9" width="15.85546875" customWidth="1"/>
    <col min="10" max="11" width="22.28515625"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46" ht="36.9" customHeight="1">
      <c r="L2" s="310"/>
      <c r="M2" s="310"/>
      <c r="N2" s="310"/>
      <c r="O2" s="310"/>
      <c r="P2" s="310"/>
      <c r="Q2" s="310"/>
      <c r="R2" s="310"/>
      <c r="S2" s="310"/>
      <c r="T2" s="310"/>
      <c r="U2" s="310"/>
      <c r="V2" s="310"/>
      <c r="AT2" s="18" t="s">
        <v>100</v>
      </c>
    </row>
    <row r="3" spans="2:46" ht="6.9" customHeight="1">
      <c r="B3" s="19"/>
      <c r="C3" s="20"/>
      <c r="D3" s="20"/>
      <c r="E3" s="20"/>
      <c r="F3" s="20"/>
      <c r="G3" s="20"/>
      <c r="H3" s="20"/>
      <c r="I3" s="20"/>
      <c r="J3" s="20"/>
      <c r="K3" s="20"/>
      <c r="L3" s="21"/>
      <c r="AT3" s="18" t="s">
        <v>83</v>
      </c>
    </row>
    <row r="4" spans="2:46" ht="24.9" customHeight="1">
      <c r="B4" s="21"/>
      <c r="D4" s="22" t="s">
        <v>125</v>
      </c>
      <c r="L4" s="21"/>
      <c r="M4" s="92" t="s">
        <v>10</v>
      </c>
      <c r="AT4" s="18" t="s">
        <v>4</v>
      </c>
    </row>
    <row r="5" spans="2:46" ht="6.9" customHeight="1">
      <c r="B5" s="21"/>
      <c r="L5" s="21"/>
    </row>
    <row r="6" spans="2:46" ht="12" customHeight="1">
      <c r="B6" s="21"/>
      <c r="D6" s="28" t="s">
        <v>16</v>
      </c>
      <c r="L6" s="21"/>
    </row>
    <row r="7" spans="2:46" ht="16.5" customHeight="1">
      <c r="B7" s="21"/>
      <c r="E7" s="339" t="str">
        <f>'Rekapitulace stavby'!K6</f>
        <v>MŠ Záchlumí - přístavba pavilonu</v>
      </c>
      <c r="F7" s="340"/>
      <c r="G7" s="340"/>
      <c r="H7" s="340"/>
      <c r="L7" s="21"/>
    </row>
    <row r="8" spans="2:46" ht="12" customHeight="1">
      <c r="B8" s="21"/>
      <c r="D8" s="28" t="s">
        <v>129</v>
      </c>
      <c r="L8" s="21"/>
    </row>
    <row r="9" spans="2:46" s="1" customFormat="1" ht="16.5" customHeight="1">
      <c r="B9" s="33"/>
      <c r="E9" s="339" t="s">
        <v>130</v>
      </c>
      <c r="F9" s="341"/>
      <c r="G9" s="341"/>
      <c r="H9" s="341"/>
      <c r="L9" s="33"/>
    </row>
    <row r="10" spans="2:46" s="1" customFormat="1" ht="12" customHeight="1">
      <c r="B10" s="33"/>
      <c r="D10" s="28" t="s">
        <v>131</v>
      </c>
      <c r="L10" s="33"/>
    </row>
    <row r="11" spans="2:46" s="1" customFormat="1" ht="16.5" customHeight="1">
      <c r="B11" s="33"/>
      <c r="E11" s="303" t="s">
        <v>1915</v>
      </c>
      <c r="F11" s="341"/>
      <c r="G11" s="341"/>
      <c r="H11" s="341"/>
      <c r="L11" s="33"/>
    </row>
    <row r="12" spans="2:46" s="1" customFormat="1" ht="10.199999999999999">
      <c r="B12" s="33"/>
      <c r="L12" s="33"/>
    </row>
    <row r="13" spans="2:46" s="1" customFormat="1" ht="12" customHeight="1">
      <c r="B13" s="33"/>
      <c r="D13" s="28" t="s">
        <v>18</v>
      </c>
      <c r="F13" s="26" t="s">
        <v>19</v>
      </c>
      <c r="I13" s="28" t="s">
        <v>20</v>
      </c>
      <c r="J13" s="26" t="s">
        <v>19</v>
      </c>
      <c r="L13" s="33"/>
    </row>
    <row r="14" spans="2:46" s="1" customFormat="1" ht="12" customHeight="1">
      <c r="B14" s="33"/>
      <c r="D14" s="28" t="s">
        <v>21</v>
      </c>
      <c r="F14" s="26" t="s">
        <v>22</v>
      </c>
      <c r="I14" s="28" t="s">
        <v>23</v>
      </c>
      <c r="J14" s="50" t="str">
        <f>'Rekapitulace stavby'!AN8</f>
        <v>23. 4. 2024</v>
      </c>
      <c r="L14" s="33"/>
    </row>
    <row r="15" spans="2:46" s="1" customFormat="1" ht="10.8" customHeight="1">
      <c r="B15" s="33"/>
      <c r="L15" s="33"/>
    </row>
    <row r="16" spans="2:46" s="1" customFormat="1" ht="12" customHeight="1">
      <c r="B16" s="33"/>
      <c r="D16" s="28" t="s">
        <v>25</v>
      </c>
      <c r="I16" s="28" t="s">
        <v>26</v>
      </c>
      <c r="J16" s="26" t="s">
        <v>19</v>
      </c>
      <c r="L16" s="33"/>
    </row>
    <row r="17" spans="2:12" s="1" customFormat="1" ht="18" customHeight="1">
      <c r="B17" s="33"/>
      <c r="E17" s="26" t="s">
        <v>27</v>
      </c>
      <c r="I17" s="28" t="s">
        <v>28</v>
      </c>
      <c r="J17" s="26" t="s">
        <v>19</v>
      </c>
      <c r="L17" s="33"/>
    </row>
    <row r="18" spans="2:12" s="1" customFormat="1" ht="6.9" customHeight="1">
      <c r="B18" s="33"/>
      <c r="L18" s="33"/>
    </row>
    <row r="19" spans="2:12" s="1" customFormat="1" ht="12" customHeight="1">
      <c r="B19" s="33"/>
      <c r="D19" s="28" t="s">
        <v>29</v>
      </c>
      <c r="I19" s="28" t="s">
        <v>26</v>
      </c>
      <c r="J19" s="29" t="str">
        <f>'Rekapitulace stavby'!AN13</f>
        <v>Vyplň údaj</v>
      </c>
      <c r="L19" s="33"/>
    </row>
    <row r="20" spans="2:12" s="1" customFormat="1" ht="18" customHeight="1">
      <c r="B20" s="33"/>
      <c r="E20" s="342" t="str">
        <f>'Rekapitulace stavby'!E14</f>
        <v>Vyplň údaj</v>
      </c>
      <c r="F20" s="309"/>
      <c r="G20" s="309"/>
      <c r="H20" s="309"/>
      <c r="I20" s="28" t="s">
        <v>28</v>
      </c>
      <c r="J20" s="29" t="str">
        <f>'Rekapitulace stavby'!AN14</f>
        <v>Vyplň údaj</v>
      </c>
      <c r="L20" s="33"/>
    </row>
    <row r="21" spans="2:12" s="1" customFormat="1" ht="6.9" customHeight="1">
      <c r="B21" s="33"/>
      <c r="L21" s="33"/>
    </row>
    <row r="22" spans="2:12" s="1" customFormat="1" ht="12" customHeight="1">
      <c r="B22" s="33"/>
      <c r="D22" s="28" t="s">
        <v>31</v>
      </c>
      <c r="I22" s="28" t="s">
        <v>26</v>
      </c>
      <c r="J22" s="26" t="s">
        <v>32</v>
      </c>
      <c r="L22" s="33"/>
    </row>
    <row r="23" spans="2:12" s="1" customFormat="1" ht="18" customHeight="1">
      <c r="B23" s="33"/>
      <c r="E23" s="26" t="s">
        <v>33</v>
      </c>
      <c r="I23" s="28" t="s">
        <v>28</v>
      </c>
      <c r="J23" s="26" t="s">
        <v>19</v>
      </c>
      <c r="L23" s="33"/>
    </row>
    <row r="24" spans="2:12" s="1" customFormat="1" ht="6.9" customHeight="1">
      <c r="B24" s="33"/>
      <c r="L24" s="33"/>
    </row>
    <row r="25" spans="2:12" s="1" customFormat="1" ht="12" customHeight="1">
      <c r="B25" s="33"/>
      <c r="D25" s="28" t="s">
        <v>35</v>
      </c>
      <c r="I25" s="28" t="s">
        <v>26</v>
      </c>
      <c r="J25" s="26" t="s">
        <v>36</v>
      </c>
      <c r="L25" s="33"/>
    </row>
    <row r="26" spans="2:12" s="1" customFormat="1" ht="18" customHeight="1">
      <c r="B26" s="33"/>
      <c r="E26" s="26" t="s">
        <v>37</v>
      </c>
      <c r="I26" s="28" t="s">
        <v>28</v>
      </c>
      <c r="J26" s="26" t="s">
        <v>19</v>
      </c>
      <c r="L26" s="33"/>
    </row>
    <row r="27" spans="2:12" s="1" customFormat="1" ht="6.9" customHeight="1">
      <c r="B27" s="33"/>
      <c r="L27" s="33"/>
    </row>
    <row r="28" spans="2:12" s="1" customFormat="1" ht="12" customHeight="1">
      <c r="B28" s="33"/>
      <c r="D28" s="28" t="s">
        <v>38</v>
      </c>
      <c r="L28" s="33"/>
    </row>
    <row r="29" spans="2:12" s="7" customFormat="1" ht="35.25" customHeight="1">
      <c r="B29" s="93"/>
      <c r="E29" s="314" t="s">
        <v>1916</v>
      </c>
      <c r="F29" s="314"/>
      <c r="G29" s="314"/>
      <c r="H29" s="314"/>
      <c r="L29" s="93"/>
    </row>
    <row r="30" spans="2:12" s="1" customFormat="1" ht="6.9" customHeight="1">
      <c r="B30" s="33"/>
      <c r="L30" s="33"/>
    </row>
    <row r="31" spans="2:12" s="1" customFormat="1" ht="6.9" customHeight="1">
      <c r="B31" s="33"/>
      <c r="D31" s="51"/>
      <c r="E31" s="51"/>
      <c r="F31" s="51"/>
      <c r="G31" s="51"/>
      <c r="H31" s="51"/>
      <c r="I31" s="51"/>
      <c r="J31" s="51"/>
      <c r="K31" s="51"/>
      <c r="L31" s="33"/>
    </row>
    <row r="32" spans="2:12" s="1" customFormat="1" ht="25.35" customHeight="1">
      <c r="B32" s="33"/>
      <c r="D32" s="94" t="s">
        <v>40</v>
      </c>
      <c r="J32" s="64">
        <f>ROUND(J91, 2)</f>
        <v>0</v>
      </c>
      <c r="L32" s="33"/>
    </row>
    <row r="33" spans="2:12" s="1" customFormat="1" ht="6.9" customHeight="1">
      <c r="B33" s="33"/>
      <c r="D33" s="51"/>
      <c r="E33" s="51"/>
      <c r="F33" s="51"/>
      <c r="G33" s="51"/>
      <c r="H33" s="51"/>
      <c r="I33" s="51"/>
      <c r="J33" s="51"/>
      <c r="K33" s="51"/>
      <c r="L33" s="33"/>
    </row>
    <row r="34" spans="2:12" s="1" customFormat="1" ht="14.4" customHeight="1">
      <c r="B34" s="33"/>
      <c r="F34" s="36" t="s">
        <v>42</v>
      </c>
      <c r="I34" s="36" t="s">
        <v>41</v>
      </c>
      <c r="J34" s="36" t="s">
        <v>43</v>
      </c>
      <c r="L34" s="33"/>
    </row>
    <row r="35" spans="2:12" s="1" customFormat="1" ht="14.4" customHeight="1">
      <c r="B35" s="33"/>
      <c r="D35" s="53" t="s">
        <v>44</v>
      </c>
      <c r="E35" s="28" t="s">
        <v>45</v>
      </c>
      <c r="F35" s="84">
        <f>ROUND((SUM(BE91:BE158)),  2)</f>
        <v>0</v>
      </c>
      <c r="I35" s="95">
        <v>0.21</v>
      </c>
      <c r="J35" s="84">
        <f>ROUND(((SUM(BE91:BE158))*I35),  2)</f>
        <v>0</v>
      </c>
      <c r="L35" s="33"/>
    </row>
    <row r="36" spans="2:12" s="1" customFormat="1" ht="14.4" customHeight="1">
      <c r="B36" s="33"/>
      <c r="E36" s="28" t="s">
        <v>46</v>
      </c>
      <c r="F36" s="84">
        <f>ROUND((SUM(BF91:BF158)),  2)</f>
        <v>0</v>
      </c>
      <c r="I36" s="95">
        <v>0.12</v>
      </c>
      <c r="J36" s="84">
        <f>ROUND(((SUM(BF91:BF158))*I36),  2)</f>
        <v>0</v>
      </c>
      <c r="L36" s="33"/>
    </row>
    <row r="37" spans="2:12" s="1" customFormat="1" ht="14.4" hidden="1" customHeight="1">
      <c r="B37" s="33"/>
      <c r="E37" s="28" t="s">
        <v>47</v>
      </c>
      <c r="F37" s="84">
        <f>ROUND((SUM(BG91:BG158)),  2)</f>
        <v>0</v>
      </c>
      <c r="I37" s="95">
        <v>0.21</v>
      </c>
      <c r="J37" s="84">
        <f>0</f>
        <v>0</v>
      </c>
      <c r="L37" s="33"/>
    </row>
    <row r="38" spans="2:12" s="1" customFormat="1" ht="14.4" hidden="1" customHeight="1">
      <c r="B38" s="33"/>
      <c r="E38" s="28" t="s">
        <v>48</v>
      </c>
      <c r="F38" s="84">
        <f>ROUND((SUM(BH91:BH158)),  2)</f>
        <v>0</v>
      </c>
      <c r="I38" s="95">
        <v>0.12</v>
      </c>
      <c r="J38" s="84">
        <f>0</f>
        <v>0</v>
      </c>
      <c r="L38" s="33"/>
    </row>
    <row r="39" spans="2:12" s="1" customFormat="1" ht="14.4" hidden="1" customHeight="1">
      <c r="B39" s="33"/>
      <c r="E39" s="28" t="s">
        <v>49</v>
      </c>
      <c r="F39" s="84">
        <f>ROUND((SUM(BI91:BI158)),  2)</f>
        <v>0</v>
      </c>
      <c r="I39" s="95">
        <v>0</v>
      </c>
      <c r="J39" s="84">
        <f>0</f>
        <v>0</v>
      </c>
      <c r="L39" s="33"/>
    </row>
    <row r="40" spans="2:12" s="1" customFormat="1" ht="6.9" customHeight="1">
      <c r="B40" s="33"/>
      <c r="L40" s="33"/>
    </row>
    <row r="41" spans="2:12" s="1" customFormat="1" ht="25.35" customHeight="1">
      <c r="B41" s="33"/>
      <c r="C41" s="96"/>
      <c r="D41" s="97" t="s">
        <v>50</v>
      </c>
      <c r="E41" s="55"/>
      <c r="F41" s="55"/>
      <c r="G41" s="98" t="s">
        <v>51</v>
      </c>
      <c r="H41" s="99" t="s">
        <v>52</v>
      </c>
      <c r="I41" s="55"/>
      <c r="J41" s="100">
        <f>SUM(J32:J39)</f>
        <v>0</v>
      </c>
      <c r="K41" s="101"/>
      <c r="L41" s="33"/>
    </row>
    <row r="42" spans="2:12" s="1" customFormat="1" ht="14.4" customHeight="1">
      <c r="B42" s="42"/>
      <c r="C42" s="43"/>
      <c r="D42" s="43"/>
      <c r="E42" s="43"/>
      <c r="F42" s="43"/>
      <c r="G42" s="43"/>
      <c r="H42" s="43"/>
      <c r="I42" s="43"/>
      <c r="J42" s="43"/>
      <c r="K42" s="43"/>
      <c r="L42" s="33"/>
    </row>
    <row r="46" spans="2:12" s="1" customFormat="1" ht="6.9" customHeight="1">
      <c r="B46" s="44"/>
      <c r="C46" s="45"/>
      <c r="D46" s="45"/>
      <c r="E46" s="45"/>
      <c r="F46" s="45"/>
      <c r="G46" s="45"/>
      <c r="H46" s="45"/>
      <c r="I46" s="45"/>
      <c r="J46" s="45"/>
      <c r="K46" s="45"/>
      <c r="L46" s="33"/>
    </row>
    <row r="47" spans="2:12" s="1" customFormat="1" ht="24.9" customHeight="1">
      <c r="B47" s="33"/>
      <c r="C47" s="22" t="s">
        <v>133</v>
      </c>
      <c r="L47" s="33"/>
    </row>
    <row r="48" spans="2:12" s="1" customFormat="1" ht="6.9" customHeight="1">
      <c r="B48" s="33"/>
      <c r="L48" s="33"/>
    </row>
    <row r="49" spans="2:47" s="1" customFormat="1" ht="12" customHeight="1">
      <c r="B49" s="33"/>
      <c r="C49" s="28" t="s">
        <v>16</v>
      </c>
      <c r="L49" s="33"/>
    </row>
    <row r="50" spans="2:47" s="1" customFormat="1" ht="16.5" customHeight="1">
      <c r="B50" s="33"/>
      <c r="E50" s="339" t="str">
        <f>E7</f>
        <v>MŠ Záchlumí - přístavba pavilonu</v>
      </c>
      <c r="F50" s="340"/>
      <c r="G50" s="340"/>
      <c r="H50" s="340"/>
      <c r="L50" s="33"/>
    </row>
    <row r="51" spans="2:47" ht="12" customHeight="1">
      <c r="B51" s="21"/>
      <c r="C51" s="28" t="s">
        <v>129</v>
      </c>
      <c r="L51" s="21"/>
    </row>
    <row r="52" spans="2:47" s="1" customFormat="1" ht="16.5" customHeight="1">
      <c r="B52" s="33"/>
      <c r="E52" s="339" t="s">
        <v>130</v>
      </c>
      <c r="F52" s="341"/>
      <c r="G52" s="341"/>
      <c r="H52" s="341"/>
      <c r="L52" s="33"/>
    </row>
    <row r="53" spans="2:47" s="1" customFormat="1" ht="12" customHeight="1">
      <c r="B53" s="33"/>
      <c r="C53" s="28" t="s">
        <v>131</v>
      </c>
      <c r="L53" s="33"/>
    </row>
    <row r="54" spans="2:47" s="1" customFormat="1" ht="16.5" customHeight="1">
      <c r="B54" s="33"/>
      <c r="E54" s="303" t="str">
        <f>E11</f>
        <v>05 - Elektroinstalace</v>
      </c>
      <c r="F54" s="341"/>
      <c r="G54" s="341"/>
      <c r="H54" s="341"/>
      <c r="L54" s="33"/>
    </row>
    <row r="55" spans="2:47" s="1" customFormat="1" ht="6.9" customHeight="1">
      <c r="B55" s="33"/>
      <c r="L55" s="33"/>
    </row>
    <row r="56" spans="2:47" s="1" customFormat="1" ht="12" customHeight="1">
      <c r="B56" s="33"/>
      <c r="C56" s="28" t="s">
        <v>21</v>
      </c>
      <c r="F56" s="26" t="str">
        <f>F14</f>
        <v xml:space="preserve"> </v>
      </c>
      <c r="I56" s="28" t="s">
        <v>23</v>
      </c>
      <c r="J56" s="50" t="str">
        <f>IF(J14="","",J14)</f>
        <v>23. 4. 2024</v>
      </c>
      <c r="L56" s="33"/>
    </row>
    <row r="57" spans="2:47" s="1" customFormat="1" ht="6.9" customHeight="1">
      <c r="B57" s="33"/>
      <c r="L57" s="33"/>
    </row>
    <row r="58" spans="2:47" s="1" customFormat="1" ht="15.15" customHeight="1">
      <c r="B58" s="33"/>
      <c r="C58" s="28" t="s">
        <v>25</v>
      </c>
      <c r="F58" s="26" t="str">
        <f>E17</f>
        <v>Obec Záchlumí</v>
      </c>
      <c r="I58" s="28" t="s">
        <v>31</v>
      </c>
      <c r="J58" s="31" t="str">
        <f>E23</f>
        <v>Ing. Miloš Valíček</v>
      </c>
      <c r="L58" s="33"/>
    </row>
    <row r="59" spans="2:47" s="1" customFormat="1" ht="15.15" customHeight="1">
      <c r="B59" s="33"/>
      <c r="C59" s="28" t="s">
        <v>29</v>
      </c>
      <c r="F59" s="26" t="str">
        <f>IF(E20="","",E20)</f>
        <v>Vyplň údaj</v>
      </c>
      <c r="I59" s="28" t="s">
        <v>35</v>
      </c>
      <c r="J59" s="31" t="str">
        <f>E26</f>
        <v xml:space="preserve">Veronika Šoulová </v>
      </c>
      <c r="L59" s="33"/>
    </row>
    <row r="60" spans="2:47" s="1" customFormat="1" ht="10.35" customHeight="1">
      <c r="B60" s="33"/>
      <c r="L60" s="33"/>
    </row>
    <row r="61" spans="2:47" s="1" customFormat="1" ht="29.25" customHeight="1">
      <c r="B61" s="33"/>
      <c r="C61" s="102" t="s">
        <v>134</v>
      </c>
      <c r="D61" s="96"/>
      <c r="E61" s="96"/>
      <c r="F61" s="96"/>
      <c r="G61" s="96"/>
      <c r="H61" s="96"/>
      <c r="I61" s="96"/>
      <c r="J61" s="103" t="s">
        <v>135</v>
      </c>
      <c r="K61" s="96"/>
      <c r="L61" s="33"/>
    </row>
    <row r="62" spans="2:47" s="1" customFormat="1" ht="10.35" customHeight="1">
      <c r="B62" s="33"/>
      <c r="L62" s="33"/>
    </row>
    <row r="63" spans="2:47" s="1" customFormat="1" ht="22.8" customHeight="1">
      <c r="B63" s="33"/>
      <c r="C63" s="104" t="s">
        <v>72</v>
      </c>
      <c r="J63" s="64">
        <f>J91</f>
        <v>0</v>
      </c>
      <c r="L63" s="33"/>
      <c r="AU63" s="18" t="s">
        <v>136</v>
      </c>
    </row>
    <row r="64" spans="2:47" s="8" customFormat="1" ht="24.9" customHeight="1">
      <c r="B64" s="105"/>
      <c r="D64" s="106" t="s">
        <v>1917</v>
      </c>
      <c r="E64" s="107"/>
      <c r="F64" s="107"/>
      <c r="G64" s="107"/>
      <c r="H64" s="107"/>
      <c r="I64" s="107"/>
      <c r="J64" s="108">
        <f>J92</f>
        <v>0</v>
      </c>
      <c r="L64" s="105"/>
    </row>
    <row r="65" spans="2:12" s="9" customFormat="1" ht="19.95" customHeight="1">
      <c r="B65" s="109"/>
      <c r="D65" s="110" t="s">
        <v>1918</v>
      </c>
      <c r="E65" s="111"/>
      <c r="F65" s="111"/>
      <c r="G65" s="111"/>
      <c r="H65" s="111"/>
      <c r="I65" s="111"/>
      <c r="J65" s="112">
        <f>J93</f>
        <v>0</v>
      </c>
      <c r="L65" s="109"/>
    </row>
    <row r="66" spans="2:12" s="9" customFormat="1" ht="14.85" customHeight="1">
      <c r="B66" s="109"/>
      <c r="D66" s="110" t="s">
        <v>1919</v>
      </c>
      <c r="E66" s="111"/>
      <c r="F66" s="111"/>
      <c r="G66" s="111"/>
      <c r="H66" s="111"/>
      <c r="I66" s="111"/>
      <c r="J66" s="112">
        <f>J94</f>
        <v>0</v>
      </c>
      <c r="L66" s="109"/>
    </row>
    <row r="67" spans="2:12" s="9" customFormat="1" ht="14.85" customHeight="1">
      <c r="B67" s="109"/>
      <c r="D67" s="110" t="s">
        <v>1920</v>
      </c>
      <c r="E67" s="111"/>
      <c r="F67" s="111"/>
      <c r="G67" s="111"/>
      <c r="H67" s="111"/>
      <c r="I67" s="111"/>
      <c r="J67" s="112">
        <f>J126</f>
        <v>0</v>
      </c>
      <c r="L67" s="109"/>
    </row>
    <row r="68" spans="2:12" s="9" customFormat="1" ht="14.85" customHeight="1">
      <c r="B68" s="109"/>
      <c r="D68" s="110" t="s">
        <v>1921</v>
      </c>
      <c r="E68" s="111"/>
      <c r="F68" s="111"/>
      <c r="G68" s="111"/>
      <c r="H68" s="111"/>
      <c r="I68" s="111"/>
      <c r="J68" s="112">
        <f>J144</f>
        <v>0</v>
      </c>
      <c r="L68" s="109"/>
    </row>
    <row r="69" spans="2:12" s="9" customFormat="1" ht="14.85" customHeight="1">
      <c r="B69" s="109"/>
      <c r="D69" s="110" t="s">
        <v>1922</v>
      </c>
      <c r="E69" s="111"/>
      <c r="F69" s="111"/>
      <c r="G69" s="111"/>
      <c r="H69" s="111"/>
      <c r="I69" s="111"/>
      <c r="J69" s="112">
        <f>J152</f>
        <v>0</v>
      </c>
      <c r="L69" s="109"/>
    </row>
    <row r="70" spans="2:12" s="1" customFormat="1" ht="21.75" customHeight="1">
      <c r="B70" s="33"/>
      <c r="L70" s="33"/>
    </row>
    <row r="71" spans="2:12" s="1" customFormat="1" ht="6.9" customHeight="1">
      <c r="B71" s="42"/>
      <c r="C71" s="43"/>
      <c r="D71" s="43"/>
      <c r="E71" s="43"/>
      <c r="F71" s="43"/>
      <c r="G71" s="43"/>
      <c r="H71" s="43"/>
      <c r="I71" s="43"/>
      <c r="J71" s="43"/>
      <c r="K71" s="43"/>
      <c r="L71" s="33"/>
    </row>
    <row r="75" spans="2:12" s="1" customFormat="1" ht="6.9" customHeight="1">
      <c r="B75" s="44"/>
      <c r="C75" s="45"/>
      <c r="D75" s="45"/>
      <c r="E75" s="45"/>
      <c r="F75" s="45"/>
      <c r="G75" s="45"/>
      <c r="H75" s="45"/>
      <c r="I75" s="45"/>
      <c r="J75" s="45"/>
      <c r="K75" s="45"/>
      <c r="L75" s="33"/>
    </row>
    <row r="76" spans="2:12" s="1" customFormat="1" ht="24.9" customHeight="1">
      <c r="B76" s="33"/>
      <c r="C76" s="22" t="s">
        <v>162</v>
      </c>
      <c r="L76" s="33"/>
    </row>
    <row r="77" spans="2:12" s="1" customFormat="1" ht="6.9" customHeight="1">
      <c r="B77" s="33"/>
      <c r="L77" s="33"/>
    </row>
    <row r="78" spans="2:12" s="1" customFormat="1" ht="12" customHeight="1">
      <c r="B78" s="33"/>
      <c r="C78" s="28" t="s">
        <v>16</v>
      </c>
      <c r="L78" s="33"/>
    </row>
    <row r="79" spans="2:12" s="1" customFormat="1" ht="16.5" customHeight="1">
      <c r="B79" s="33"/>
      <c r="E79" s="339" t="str">
        <f>E7</f>
        <v>MŠ Záchlumí - přístavba pavilonu</v>
      </c>
      <c r="F79" s="340"/>
      <c r="G79" s="340"/>
      <c r="H79" s="340"/>
      <c r="L79" s="33"/>
    </row>
    <row r="80" spans="2:12" ht="12" customHeight="1">
      <c r="B80" s="21"/>
      <c r="C80" s="28" t="s">
        <v>129</v>
      </c>
      <c r="L80" s="21"/>
    </row>
    <row r="81" spans="2:65" s="1" customFormat="1" ht="16.5" customHeight="1">
      <c r="B81" s="33"/>
      <c r="E81" s="339" t="s">
        <v>130</v>
      </c>
      <c r="F81" s="341"/>
      <c r="G81" s="341"/>
      <c r="H81" s="341"/>
      <c r="L81" s="33"/>
    </row>
    <row r="82" spans="2:65" s="1" customFormat="1" ht="12" customHeight="1">
      <c r="B82" s="33"/>
      <c r="C82" s="28" t="s">
        <v>131</v>
      </c>
      <c r="L82" s="33"/>
    </row>
    <row r="83" spans="2:65" s="1" customFormat="1" ht="16.5" customHeight="1">
      <c r="B83" s="33"/>
      <c r="E83" s="303" t="str">
        <f>E11</f>
        <v>05 - Elektroinstalace</v>
      </c>
      <c r="F83" s="341"/>
      <c r="G83" s="341"/>
      <c r="H83" s="341"/>
      <c r="L83" s="33"/>
    </row>
    <row r="84" spans="2:65" s="1" customFormat="1" ht="6.9" customHeight="1">
      <c r="B84" s="33"/>
      <c r="L84" s="33"/>
    </row>
    <row r="85" spans="2:65" s="1" customFormat="1" ht="12" customHeight="1">
      <c r="B85" s="33"/>
      <c r="C85" s="28" t="s">
        <v>21</v>
      </c>
      <c r="F85" s="26" t="str">
        <f>F14</f>
        <v xml:space="preserve"> </v>
      </c>
      <c r="I85" s="28" t="s">
        <v>23</v>
      </c>
      <c r="J85" s="50" t="str">
        <f>IF(J14="","",J14)</f>
        <v>23. 4. 2024</v>
      </c>
      <c r="L85" s="33"/>
    </row>
    <row r="86" spans="2:65" s="1" customFormat="1" ht="6.9" customHeight="1">
      <c r="B86" s="33"/>
      <c r="L86" s="33"/>
    </row>
    <row r="87" spans="2:65" s="1" customFormat="1" ht="15.15" customHeight="1">
      <c r="B87" s="33"/>
      <c r="C87" s="28" t="s">
        <v>25</v>
      </c>
      <c r="F87" s="26" t="str">
        <f>E17</f>
        <v>Obec Záchlumí</v>
      </c>
      <c r="I87" s="28" t="s">
        <v>31</v>
      </c>
      <c r="J87" s="31" t="str">
        <f>E23</f>
        <v>Ing. Miloš Valíček</v>
      </c>
      <c r="L87" s="33"/>
    </row>
    <row r="88" spans="2:65" s="1" customFormat="1" ht="15.15" customHeight="1">
      <c r="B88" s="33"/>
      <c r="C88" s="28" t="s">
        <v>29</v>
      </c>
      <c r="F88" s="26" t="str">
        <f>IF(E20="","",E20)</f>
        <v>Vyplň údaj</v>
      </c>
      <c r="I88" s="28" t="s">
        <v>35</v>
      </c>
      <c r="J88" s="31" t="str">
        <f>E26</f>
        <v xml:space="preserve">Veronika Šoulová </v>
      </c>
      <c r="L88" s="33"/>
    </row>
    <row r="89" spans="2:65" s="1" customFormat="1" ht="10.35" customHeight="1">
      <c r="B89" s="33"/>
      <c r="L89" s="33"/>
    </row>
    <row r="90" spans="2:65" s="10" customFormat="1" ht="29.25" customHeight="1">
      <c r="B90" s="113"/>
      <c r="C90" s="114" t="s">
        <v>163</v>
      </c>
      <c r="D90" s="115" t="s">
        <v>59</v>
      </c>
      <c r="E90" s="115" t="s">
        <v>55</v>
      </c>
      <c r="F90" s="115" t="s">
        <v>56</v>
      </c>
      <c r="G90" s="115" t="s">
        <v>164</v>
      </c>
      <c r="H90" s="115" t="s">
        <v>165</v>
      </c>
      <c r="I90" s="115" t="s">
        <v>166</v>
      </c>
      <c r="J90" s="115" t="s">
        <v>135</v>
      </c>
      <c r="K90" s="116" t="s">
        <v>167</v>
      </c>
      <c r="L90" s="113"/>
      <c r="M90" s="57" t="s">
        <v>19</v>
      </c>
      <c r="N90" s="58" t="s">
        <v>44</v>
      </c>
      <c r="O90" s="58" t="s">
        <v>168</v>
      </c>
      <c r="P90" s="58" t="s">
        <v>169</v>
      </c>
      <c r="Q90" s="58" t="s">
        <v>170</v>
      </c>
      <c r="R90" s="58" t="s">
        <v>171</v>
      </c>
      <c r="S90" s="58" t="s">
        <v>172</v>
      </c>
      <c r="T90" s="59" t="s">
        <v>173</v>
      </c>
    </row>
    <row r="91" spans="2:65" s="1" customFormat="1" ht="22.8" customHeight="1">
      <c r="B91" s="33"/>
      <c r="C91" s="62" t="s">
        <v>174</v>
      </c>
      <c r="J91" s="117">
        <f>BK91</f>
        <v>0</v>
      </c>
      <c r="L91" s="33"/>
      <c r="M91" s="60"/>
      <c r="N91" s="51"/>
      <c r="O91" s="51"/>
      <c r="P91" s="118">
        <f>P92</f>
        <v>0</v>
      </c>
      <c r="Q91" s="51"/>
      <c r="R91" s="118">
        <f>R92</f>
        <v>0</v>
      </c>
      <c r="S91" s="51"/>
      <c r="T91" s="119">
        <f>T92</f>
        <v>0</v>
      </c>
      <c r="AT91" s="18" t="s">
        <v>73</v>
      </c>
      <c r="AU91" s="18" t="s">
        <v>136</v>
      </c>
      <c r="BK91" s="120">
        <f>BK92</f>
        <v>0</v>
      </c>
    </row>
    <row r="92" spans="2:65" s="11" customFormat="1" ht="25.95" customHeight="1">
      <c r="B92" s="121"/>
      <c r="D92" s="122" t="s">
        <v>73</v>
      </c>
      <c r="E92" s="123" t="s">
        <v>411</v>
      </c>
      <c r="F92" s="123" t="s">
        <v>411</v>
      </c>
      <c r="I92" s="124"/>
      <c r="J92" s="125">
        <f>BK92</f>
        <v>0</v>
      </c>
      <c r="L92" s="121"/>
      <c r="M92" s="126"/>
      <c r="P92" s="127">
        <f>P93</f>
        <v>0</v>
      </c>
      <c r="R92" s="127">
        <f>R93</f>
        <v>0</v>
      </c>
      <c r="T92" s="128">
        <f>T93</f>
        <v>0</v>
      </c>
      <c r="AR92" s="122" t="s">
        <v>83</v>
      </c>
      <c r="AT92" s="129" t="s">
        <v>73</v>
      </c>
      <c r="AU92" s="129" t="s">
        <v>74</v>
      </c>
      <c r="AY92" s="122" t="s">
        <v>177</v>
      </c>
      <c r="BK92" s="130">
        <f>BK93</f>
        <v>0</v>
      </c>
    </row>
    <row r="93" spans="2:65" s="11" customFormat="1" ht="22.8" customHeight="1">
      <c r="B93" s="121"/>
      <c r="D93" s="122" t="s">
        <v>73</v>
      </c>
      <c r="E93" s="131" t="s">
        <v>1520</v>
      </c>
      <c r="F93" s="131" t="s">
        <v>1923</v>
      </c>
      <c r="I93" s="124"/>
      <c r="J93" s="132">
        <f>BK93</f>
        <v>0</v>
      </c>
      <c r="L93" s="121"/>
      <c r="M93" s="126"/>
      <c r="P93" s="127">
        <f>P94+P126+P144+P152</f>
        <v>0</v>
      </c>
      <c r="R93" s="127">
        <f>R94+R126+R144+R152</f>
        <v>0</v>
      </c>
      <c r="T93" s="128">
        <f>T94+T126+T144+T152</f>
        <v>0</v>
      </c>
      <c r="AR93" s="122" t="s">
        <v>83</v>
      </c>
      <c r="AT93" s="129" t="s">
        <v>73</v>
      </c>
      <c r="AU93" s="129" t="s">
        <v>81</v>
      </c>
      <c r="AY93" s="122" t="s">
        <v>177</v>
      </c>
      <c r="BK93" s="130">
        <f>BK94+BK126+BK144+BK152</f>
        <v>0</v>
      </c>
    </row>
    <row r="94" spans="2:65" s="11" customFormat="1" ht="20.85" customHeight="1">
      <c r="B94" s="121"/>
      <c r="D94" s="122" t="s">
        <v>73</v>
      </c>
      <c r="E94" s="131" t="s">
        <v>1924</v>
      </c>
      <c r="F94" s="131" t="s">
        <v>1925</v>
      </c>
      <c r="I94" s="124"/>
      <c r="J94" s="132">
        <f>BK94</f>
        <v>0</v>
      </c>
      <c r="L94" s="121"/>
      <c r="M94" s="126"/>
      <c r="P94" s="127">
        <f>SUM(P95:P125)</f>
        <v>0</v>
      </c>
      <c r="R94" s="127">
        <f>SUM(R95:R125)</f>
        <v>0</v>
      </c>
      <c r="T94" s="128">
        <f>SUM(T95:T125)</f>
        <v>0</v>
      </c>
      <c r="AR94" s="122" t="s">
        <v>83</v>
      </c>
      <c r="AT94" s="129" t="s">
        <v>73</v>
      </c>
      <c r="AU94" s="129" t="s">
        <v>83</v>
      </c>
      <c r="AY94" s="122" t="s">
        <v>177</v>
      </c>
      <c r="BK94" s="130">
        <f>SUM(BK95:BK125)</f>
        <v>0</v>
      </c>
    </row>
    <row r="95" spans="2:65" s="1" customFormat="1" ht="16.5" customHeight="1">
      <c r="B95" s="33"/>
      <c r="C95" s="178" t="s">
        <v>81</v>
      </c>
      <c r="D95" s="178" t="s">
        <v>327</v>
      </c>
      <c r="E95" s="179" t="s">
        <v>1926</v>
      </c>
      <c r="F95" s="180" t="s">
        <v>1927</v>
      </c>
      <c r="G95" s="181" t="s">
        <v>347</v>
      </c>
      <c r="H95" s="182">
        <v>40</v>
      </c>
      <c r="I95" s="183"/>
      <c r="J95" s="184">
        <f t="shared" ref="J95:J125" si="0">ROUND(I95*H95,2)</f>
        <v>0</v>
      </c>
      <c r="K95" s="180" t="s">
        <v>19</v>
      </c>
      <c r="L95" s="185"/>
      <c r="M95" s="186" t="s">
        <v>19</v>
      </c>
      <c r="N95" s="187" t="s">
        <v>45</v>
      </c>
      <c r="P95" s="142">
        <f t="shared" ref="P95:P125" si="1">O95*H95</f>
        <v>0</v>
      </c>
      <c r="Q95" s="142">
        <v>0</v>
      </c>
      <c r="R95" s="142">
        <f t="shared" ref="R95:R125" si="2">Q95*H95</f>
        <v>0</v>
      </c>
      <c r="S95" s="142">
        <v>0</v>
      </c>
      <c r="T95" s="143">
        <f t="shared" ref="T95:T125" si="3">S95*H95</f>
        <v>0</v>
      </c>
      <c r="AR95" s="144" t="s">
        <v>406</v>
      </c>
      <c r="AT95" s="144" t="s">
        <v>327</v>
      </c>
      <c r="AU95" s="144" t="s">
        <v>121</v>
      </c>
      <c r="AY95" s="18" t="s">
        <v>177</v>
      </c>
      <c r="BE95" s="145">
        <f t="shared" ref="BE95:BE125" si="4">IF(N95="základní",J95,0)</f>
        <v>0</v>
      </c>
      <c r="BF95" s="145">
        <f t="shared" ref="BF95:BF125" si="5">IF(N95="snížená",J95,0)</f>
        <v>0</v>
      </c>
      <c r="BG95" s="145">
        <f t="shared" ref="BG95:BG125" si="6">IF(N95="zákl. přenesená",J95,0)</f>
        <v>0</v>
      </c>
      <c r="BH95" s="145">
        <f t="shared" ref="BH95:BH125" si="7">IF(N95="sníž. přenesená",J95,0)</f>
        <v>0</v>
      </c>
      <c r="BI95" s="145">
        <f t="shared" ref="BI95:BI125" si="8">IF(N95="nulová",J95,0)</f>
        <v>0</v>
      </c>
      <c r="BJ95" s="18" t="s">
        <v>81</v>
      </c>
      <c r="BK95" s="145">
        <f t="shared" ref="BK95:BK125" si="9">ROUND(I95*H95,2)</f>
        <v>0</v>
      </c>
      <c r="BL95" s="18" t="s">
        <v>276</v>
      </c>
      <c r="BM95" s="144" t="s">
        <v>1928</v>
      </c>
    </row>
    <row r="96" spans="2:65" s="1" customFormat="1" ht="16.5" customHeight="1">
      <c r="B96" s="33"/>
      <c r="C96" s="178" t="s">
        <v>83</v>
      </c>
      <c r="D96" s="178" t="s">
        <v>327</v>
      </c>
      <c r="E96" s="179" t="s">
        <v>1929</v>
      </c>
      <c r="F96" s="180" t="s">
        <v>1930</v>
      </c>
      <c r="G96" s="181" t="s">
        <v>347</v>
      </c>
      <c r="H96" s="182">
        <v>650</v>
      </c>
      <c r="I96" s="183"/>
      <c r="J96" s="184">
        <f t="shared" si="0"/>
        <v>0</v>
      </c>
      <c r="K96" s="180" t="s">
        <v>19</v>
      </c>
      <c r="L96" s="185"/>
      <c r="M96" s="186" t="s">
        <v>19</v>
      </c>
      <c r="N96" s="187" t="s">
        <v>45</v>
      </c>
      <c r="P96" s="142">
        <f t="shared" si="1"/>
        <v>0</v>
      </c>
      <c r="Q96" s="142">
        <v>0</v>
      </c>
      <c r="R96" s="142">
        <f t="shared" si="2"/>
        <v>0</v>
      </c>
      <c r="S96" s="142">
        <v>0</v>
      </c>
      <c r="T96" s="143">
        <f t="shared" si="3"/>
        <v>0</v>
      </c>
      <c r="AR96" s="144" t="s">
        <v>406</v>
      </c>
      <c r="AT96" s="144" t="s">
        <v>327</v>
      </c>
      <c r="AU96" s="144" t="s">
        <v>121</v>
      </c>
      <c r="AY96" s="18" t="s">
        <v>177</v>
      </c>
      <c r="BE96" s="145">
        <f t="shared" si="4"/>
        <v>0</v>
      </c>
      <c r="BF96" s="145">
        <f t="shared" si="5"/>
        <v>0</v>
      </c>
      <c r="BG96" s="145">
        <f t="shared" si="6"/>
        <v>0</v>
      </c>
      <c r="BH96" s="145">
        <f t="shared" si="7"/>
        <v>0</v>
      </c>
      <c r="BI96" s="145">
        <f t="shared" si="8"/>
        <v>0</v>
      </c>
      <c r="BJ96" s="18" t="s">
        <v>81</v>
      </c>
      <c r="BK96" s="145">
        <f t="shared" si="9"/>
        <v>0</v>
      </c>
      <c r="BL96" s="18" t="s">
        <v>276</v>
      </c>
      <c r="BM96" s="144" t="s">
        <v>1931</v>
      </c>
    </row>
    <row r="97" spans="2:65" s="1" customFormat="1" ht="16.5" customHeight="1">
      <c r="B97" s="33"/>
      <c r="C97" s="178" t="s">
        <v>121</v>
      </c>
      <c r="D97" s="178" t="s">
        <v>327</v>
      </c>
      <c r="E97" s="179" t="s">
        <v>1932</v>
      </c>
      <c r="F97" s="180" t="s">
        <v>1933</v>
      </c>
      <c r="G97" s="181" t="s">
        <v>347</v>
      </c>
      <c r="H97" s="182">
        <v>500</v>
      </c>
      <c r="I97" s="183"/>
      <c r="J97" s="184">
        <f t="shared" si="0"/>
        <v>0</v>
      </c>
      <c r="K97" s="180" t="s">
        <v>19</v>
      </c>
      <c r="L97" s="185"/>
      <c r="M97" s="186" t="s">
        <v>19</v>
      </c>
      <c r="N97" s="187" t="s">
        <v>45</v>
      </c>
      <c r="P97" s="142">
        <f t="shared" si="1"/>
        <v>0</v>
      </c>
      <c r="Q97" s="142">
        <v>0</v>
      </c>
      <c r="R97" s="142">
        <f t="shared" si="2"/>
        <v>0</v>
      </c>
      <c r="S97" s="142">
        <v>0</v>
      </c>
      <c r="T97" s="143">
        <f t="shared" si="3"/>
        <v>0</v>
      </c>
      <c r="AR97" s="144" t="s">
        <v>406</v>
      </c>
      <c r="AT97" s="144" t="s">
        <v>327</v>
      </c>
      <c r="AU97" s="144" t="s">
        <v>121</v>
      </c>
      <c r="AY97" s="18" t="s">
        <v>177</v>
      </c>
      <c r="BE97" s="145">
        <f t="shared" si="4"/>
        <v>0</v>
      </c>
      <c r="BF97" s="145">
        <f t="shared" si="5"/>
        <v>0</v>
      </c>
      <c r="BG97" s="145">
        <f t="shared" si="6"/>
        <v>0</v>
      </c>
      <c r="BH97" s="145">
        <f t="shared" si="7"/>
        <v>0</v>
      </c>
      <c r="BI97" s="145">
        <f t="shared" si="8"/>
        <v>0</v>
      </c>
      <c r="BJ97" s="18" t="s">
        <v>81</v>
      </c>
      <c r="BK97" s="145">
        <f t="shared" si="9"/>
        <v>0</v>
      </c>
      <c r="BL97" s="18" t="s">
        <v>276</v>
      </c>
      <c r="BM97" s="144" t="s">
        <v>1934</v>
      </c>
    </row>
    <row r="98" spans="2:65" s="1" customFormat="1" ht="16.5" customHeight="1">
      <c r="B98" s="33"/>
      <c r="C98" s="178" t="s">
        <v>183</v>
      </c>
      <c r="D98" s="178" t="s">
        <v>327</v>
      </c>
      <c r="E98" s="179" t="s">
        <v>1935</v>
      </c>
      <c r="F98" s="180" t="s">
        <v>1936</v>
      </c>
      <c r="G98" s="181" t="s">
        <v>243</v>
      </c>
      <c r="H98" s="182">
        <v>50</v>
      </c>
      <c r="I98" s="183"/>
      <c r="J98" s="184">
        <f t="shared" si="0"/>
        <v>0</v>
      </c>
      <c r="K98" s="180" t="s">
        <v>19</v>
      </c>
      <c r="L98" s="185"/>
      <c r="M98" s="186" t="s">
        <v>19</v>
      </c>
      <c r="N98" s="187" t="s">
        <v>45</v>
      </c>
      <c r="P98" s="142">
        <f t="shared" si="1"/>
        <v>0</v>
      </c>
      <c r="Q98" s="142">
        <v>0</v>
      </c>
      <c r="R98" s="142">
        <f t="shared" si="2"/>
        <v>0</v>
      </c>
      <c r="S98" s="142">
        <v>0</v>
      </c>
      <c r="T98" s="143">
        <f t="shared" si="3"/>
        <v>0</v>
      </c>
      <c r="AR98" s="144" t="s">
        <v>406</v>
      </c>
      <c r="AT98" s="144" t="s">
        <v>327</v>
      </c>
      <c r="AU98" s="144" t="s">
        <v>121</v>
      </c>
      <c r="AY98" s="18" t="s">
        <v>177</v>
      </c>
      <c r="BE98" s="145">
        <f t="shared" si="4"/>
        <v>0</v>
      </c>
      <c r="BF98" s="145">
        <f t="shared" si="5"/>
        <v>0</v>
      </c>
      <c r="BG98" s="145">
        <f t="shared" si="6"/>
        <v>0</v>
      </c>
      <c r="BH98" s="145">
        <f t="shared" si="7"/>
        <v>0</v>
      </c>
      <c r="BI98" s="145">
        <f t="shared" si="8"/>
        <v>0</v>
      </c>
      <c r="BJ98" s="18" t="s">
        <v>81</v>
      </c>
      <c r="BK98" s="145">
        <f t="shared" si="9"/>
        <v>0</v>
      </c>
      <c r="BL98" s="18" t="s">
        <v>276</v>
      </c>
      <c r="BM98" s="144" t="s">
        <v>1937</v>
      </c>
    </row>
    <row r="99" spans="2:65" s="1" customFormat="1" ht="16.5" customHeight="1">
      <c r="B99" s="33"/>
      <c r="C99" s="178" t="s">
        <v>206</v>
      </c>
      <c r="D99" s="178" t="s">
        <v>327</v>
      </c>
      <c r="E99" s="179" t="s">
        <v>1938</v>
      </c>
      <c r="F99" s="180" t="s">
        <v>1939</v>
      </c>
      <c r="G99" s="181" t="s">
        <v>243</v>
      </c>
      <c r="H99" s="182">
        <v>25</v>
      </c>
      <c r="I99" s="183"/>
      <c r="J99" s="184">
        <f t="shared" si="0"/>
        <v>0</v>
      </c>
      <c r="K99" s="180" t="s">
        <v>19</v>
      </c>
      <c r="L99" s="185"/>
      <c r="M99" s="186" t="s">
        <v>19</v>
      </c>
      <c r="N99" s="187" t="s">
        <v>45</v>
      </c>
      <c r="P99" s="142">
        <f t="shared" si="1"/>
        <v>0</v>
      </c>
      <c r="Q99" s="142">
        <v>0</v>
      </c>
      <c r="R99" s="142">
        <f t="shared" si="2"/>
        <v>0</v>
      </c>
      <c r="S99" s="142">
        <v>0</v>
      </c>
      <c r="T99" s="143">
        <f t="shared" si="3"/>
        <v>0</v>
      </c>
      <c r="AR99" s="144" t="s">
        <v>406</v>
      </c>
      <c r="AT99" s="144" t="s">
        <v>327</v>
      </c>
      <c r="AU99" s="144" t="s">
        <v>121</v>
      </c>
      <c r="AY99" s="18" t="s">
        <v>177</v>
      </c>
      <c r="BE99" s="145">
        <f t="shared" si="4"/>
        <v>0</v>
      </c>
      <c r="BF99" s="145">
        <f t="shared" si="5"/>
        <v>0</v>
      </c>
      <c r="BG99" s="145">
        <f t="shared" si="6"/>
        <v>0</v>
      </c>
      <c r="BH99" s="145">
        <f t="shared" si="7"/>
        <v>0</v>
      </c>
      <c r="BI99" s="145">
        <f t="shared" si="8"/>
        <v>0</v>
      </c>
      <c r="BJ99" s="18" t="s">
        <v>81</v>
      </c>
      <c r="BK99" s="145">
        <f t="shared" si="9"/>
        <v>0</v>
      </c>
      <c r="BL99" s="18" t="s">
        <v>276</v>
      </c>
      <c r="BM99" s="144" t="s">
        <v>1940</v>
      </c>
    </row>
    <row r="100" spans="2:65" s="1" customFormat="1" ht="16.5" customHeight="1">
      <c r="B100" s="33"/>
      <c r="C100" s="178" t="s">
        <v>211</v>
      </c>
      <c r="D100" s="178" t="s">
        <v>327</v>
      </c>
      <c r="E100" s="179" t="s">
        <v>1941</v>
      </c>
      <c r="F100" s="180" t="s">
        <v>1942</v>
      </c>
      <c r="G100" s="181" t="s">
        <v>347</v>
      </c>
      <c r="H100" s="182">
        <v>50</v>
      </c>
      <c r="I100" s="183"/>
      <c r="J100" s="184">
        <f t="shared" si="0"/>
        <v>0</v>
      </c>
      <c r="K100" s="180" t="s">
        <v>19</v>
      </c>
      <c r="L100" s="185"/>
      <c r="M100" s="186" t="s">
        <v>19</v>
      </c>
      <c r="N100" s="187" t="s">
        <v>45</v>
      </c>
      <c r="P100" s="142">
        <f t="shared" si="1"/>
        <v>0</v>
      </c>
      <c r="Q100" s="142">
        <v>0</v>
      </c>
      <c r="R100" s="142">
        <f t="shared" si="2"/>
        <v>0</v>
      </c>
      <c r="S100" s="142">
        <v>0</v>
      </c>
      <c r="T100" s="143">
        <f t="shared" si="3"/>
        <v>0</v>
      </c>
      <c r="AR100" s="144" t="s">
        <v>406</v>
      </c>
      <c r="AT100" s="144" t="s">
        <v>327</v>
      </c>
      <c r="AU100" s="144" t="s">
        <v>121</v>
      </c>
      <c r="AY100" s="18" t="s">
        <v>177</v>
      </c>
      <c r="BE100" s="145">
        <f t="shared" si="4"/>
        <v>0</v>
      </c>
      <c r="BF100" s="145">
        <f t="shared" si="5"/>
        <v>0</v>
      </c>
      <c r="BG100" s="145">
        <f t="shared" si="6"/>
        <v>0</v>
      </c>
      <c r="BH100" s="145">
        <f t="shared" si="7"/>
        <v>0</v>
      </c>
      <c r="BI100" s="145">
        <f t="shared" si="8"/>
        <v>0</v>
      </c>
      <c r="BJ100" s="18" t="s">
        <v>81</v>
      </c>
      <c r="BK100" s="145">
        <f t="shared" si="9"/>
        <v>0</v>
      </c>
      <c r="BL100" s="18" t="s">
        <v>276</v>
      </c>
      <c r="BM100" s="144" t="s">
        <v>1943</v>
      </c>
    </row>
    <row r="101" spans="2:65" s="1" customFormat="1" ht="16.5" customHeight="1">
      <c r="B101" s="33"/>
      <c r="C101" s="178" t="s">
        <v>216</v>
      </c>
      <c r="D101" s="178" t="s">
        <v>327</v>
      </c>
      <c r="E101" s="179" t="s">
        <v>1944</v>
      </c>
      <c r="F101" s="180" t="s">
        <v>1945</v>
      </c>
      <c r="G101" s="181" t="s">
        <v>347</v>
      </c>
      <c r="H101" s="182">
        <v>15</v>
      </c>
      <c r="I101" s="183"/>
      <c r="J101" s="184">
        <f t="shared" si="0"/>
        <v>0</v>
      </c>
      <c r="K101" s="180" t="s">
        <v>19</v>
      </c>
      <c r="L101" s="185"/>
      <c r="M101" s="186" t="s">
        <v>19</v>
      </c>
      <c r="N101" s="187" t="s">
        <v>45</v>
      </c>
      <c r="P101" s="142">
        <f t="shared" si="1"/>
        <v>0</v>
      </c>
      <c r="Q101" s="142">
        <v>0</v>
      </c>
      <c r="R101" s="142">
        <f t="shared" si="2"/>
        <v>0</v>
      </c>
      <c r="S101" s="142">
        <v>0</v>
      </c>
      <c r="T101" s="143">
        <f t="shared" si="3"/>
        <v>0</v>
      </c>
      <c r="AR101" s="144" t="s">
        <v>406</v>
      </c>
      <c r="AT101" s="144" t="s">
        <v>327</v>
      </c>
      <c r="AU101" s="144" t="s">
        <v>121</v>
      </c>
      <c r="AY101" s="18" t="s">
        <v>177</v>
      </c>
      <c r="BE101" s="145">
        <f t="shared" si="4"/>
        <v>0</v>
      </c>
      <c r="BF101" s="145">
        <f t="shared" si="5"/>
        <v>0</v>
      </c>
      <c r="BG101" s="145">
        <f t="shared" si="6"/>
        <v>0</v>
      </c>
      <c r="BH101" s="145">
        <f t="shared" si="7"/>
        <v>0</v>
      </c>
      <c r="BI101" s="145">
        <f t="shared" si="8"/>
        <v>0</v>
      </c>
      <c r="BJ101" s="18" t="s">
        <v>81</v>
      </c>
      <c r="BK101" s="145">
        <f t="shared" si="9"/>
        <v>0</v>
      </c>
      <c r="BL101" s="18" t="s">
        <v>276</v>
      </c>
      <c r="BM101" s="144" t="s">
        <v>1946</v>
      </c>
    </row>
    <row r="102" spans="2:65" s="1" customFormat="1" ht="16.5" customHeight="1">
      <c r="B102" s="33"/>
      <c r="C102" s="178" t="s">
        <v>225</v>
      </c>
      <c r="D102" s="178" t="s">
        <v>327</v>
      </c>
      <c r="E102" s="179" t="s">
        <v>1947</v>
      </c>
      <c r="F102" s="180" t="s">
        <v>1948</v>
      </c>
      <c r="G102" s="181" t="s">
        <v>347</v>
      </c>
      <c r="H102" s="182">
        <v>20</v>
      </c>
      <c r="I102" s="183"/>
      <c r="J102" s="184">
        <f t="shared" si="0"/>
        <v>0</v>
      </c>
      <c r="K102" s="180" t="s">
        <v>19</v>
      </c>
      <c r="L102" s="185"/>
      <c r="M102" s="186" t="s">
        <v>19</v>
      </c>
      <c r="N102" s="187" t="s">
        <v>45</v>
      </c>
      <c r="P102" s="142">
        <f t="shared" si="1"/>
        <v>0</v>
      </c>
      <c r="Q102" s="142">
        <v>0</v>
      </c>
      <c r="R102" s="142">
        <f t="shared" si="2"/>
        <v>0</v>
      </c>
      <c r="S102" s="142">
        <v>0</v>
      </c>
      <c r="T102" s="143">
        <f t="shared" si="3"/>
        <v>0</v>
      </c>
      <c r="AR102" s="144" t="s">
        <v>406</v>
      </c>
      <c r="AT102" s="144" t="s">
        <v>327</v>
      </c>
      <c r="AU102" s="144" t="s">
        <v>121</v>
      </c>
      <c r="AY102" s="18" t="s">
        <v>177</v>
      </c>
      <c r="BE102" s="145">
        <f t="shared" si="4"/>
        <v>0</v>
      </c>
      <c r="BF102" s="145">
        <f t="shared" si="5"/>
        <v>0</v>
      </c>
      <c r="BG102" s="145">
        <f t="shared" si="6"/>
        <v>0</v>
      </c>
      <c r="BH102" s="145">
        <f t="shared" si="7"/>
        <v>0</v>
      </c>
      <c r="BI102" s="145">
        <f t="shared" si="8"/>
        <v>0</v>
      </c>
      <c r="BJ102" s="18" t="s">
        <v>81</v>
      </c>
      <c r="BK102" s="145">
        <f t="shared" si="9"/>
        <v>0</v>
      </c>
      <c r="BL102" s="18" t="s">
        <v>276</v>
      </c>
      <c r="BM102" s="144" t="s">
        <v>1949</v>
      </c>
    </row>
    <row r="103" spans="2:65" s="1" customFormat="1" ht="16.5" customHeight="1">
      <c r="B103" s="33"/>
      <c r="C103" s="178" t="s">
        <v>232</v>
      </c>
      <c r="D103" s="178" t="s">
        <v>327</v>
      </c>
      <c r="E103" s="179" t="s">
        <v>1950</v>
      </c>
      <c r="F103" s="180" t="s">
        <v>1951</v>
      </c>
      <c r="G103" s="181" t="s">
        <v>347</v>
      </c>
      <c r="H103" s="182">
        <v>680</v>
      </c>
      <c r="I103" s="183"/>
      <c r="J103" s="184">
        <f t="shared" si="0"/>
        <v>0</v>
      </c>
      <c r="K103" s="180" t="s">
        <v>19</v>
      </c>
      <c r="L103" s="185"/>
      <c r="M103" s="186" t="s">
        <v>19</v>
      </c>
      <c r="N103" s="187" t="s">
        <v>45</v>
      </c>
      <c r="P103" s="142">
        <f t="shared" si="1"/>
        <v>0</v>
      </c>
      <c r="Q103" s="142">
        <v>0</v>
      </c>
      <c r="R103" s="142">
        <f t="shared" si="2"/>
        <v>0</v>
      </c>
      <c r="S103" s="142">
        <v>0</v>
      </c>
      <c r="T103" s="143">
        <f t="shared" si="3"/>
        <v>0</v>
      </c>
      <c r="AR103" s="144" t="s">
        <v>406</v>
      </c>
      <c r="AT103" s="144" t="s">
        <v>327</v>
      </c>
      <c r="AU103" s="144" t="s">
        <v>121</v>
      </c>
      <c r="AY103" s="18" t="s">
        <v>177</v>
      </c>
      <c r="BE103" s="145">
        <f t="shared" si="4"/>
        <v>0</v>
      </c>
      <c r="BF103" s="145">
        <f t="shared" si="5"/>
        <v>0</v>
      </c>
      <c r="BG103" s="145">
        <f t="shared" si="6"/>
        <v>0</v>
      </c>
      <c r="BH103" s="145">
        <f t="shared" si="7"/>
        <v>0</v>
      </c>
      <c r="BI103" s="145">
        <f t="shared" si="8"/>
        <v>0</v>
      </c>
      <c r="BJ103" s="18" t="s">
        <v>81</v>
      </c>
      <c r="BK103" s="145">
        <f t="shared" si="9"/>
        <v>0</v>
      </c>
      <c r="BL103" s="18" t="s">
        <v>276</v>
      </c>
      <c r="BM103" s="144" t="s">
        <v>1952</v>
      </c>
    </row>
    <row r="104" spans="2:65" s="1" customFormat="1" ht="16.5" customHeight="1">
      <c r="B104" s="33"/>
      <c r="C104" s="178" t="s">
        <v>240</v>
      </c>
      <c r="D104" s="178" t="s">
        <v>327</v>
      </c>
      <c r="E104" s="179" t="s">
        <v>1953</v>
      </c>
      <c r="F104" s="180" t="s">
        <v>1954</v>
      </c>
      <c r="G104" s="181" t="s">
        <v>347</v>
      </c>
      <c r="H104" s="182">
        <v>450</v>
      </c>
      <c r="I104" s="183"/>
      <c r="J104" s="184">
        <f t="shared" si="0"/>
        <v>0</v>
      </c>
      <c r="K104" s="180" t="s">
        <v>19</v>
      </c>
      <c r="L104" s="185"/>
      <c r="M104" s="186" t="s">
        <v>19</v>
      </c>
      <c r="N104" s="187" t="s">
        <v>45</v>
      </c>
      <c r="P104" s="142">
        <f t="shared" si="1"/>
        <v>0</v>
      </c>
      <c r="Q104" s="142">
        <v>0</v>
      </c>
      <c r="R104" s="142">
        <f t="shared" si="2"/>
        <v>0</v>
      </c>
      <c r="S104" s="142">
        <v>0</v>
      </c>
      <c r="T104" s="143">
        <f t="shared" si="3"/>
        <v>0</v>
      </c>
      <c r="AR104" s="144" t="s">
        <v>406</v>
      </c>
      <c r="AT104" s="144" t="s">
        <v>327</v>
      </c>
      <c r="AU104" s="144" t="s">
        <v>121</v>
      </c>
      <c r="AY104" s="18" t="s">
        <v>177</v>
      </c>
      <c r="BE104" s="145">
        <f t="shared" si="4"/>
        <v>0</v>
      </c>
      <c r="BF104" s="145">
        <f t="shared" si="5"/>
        <v>0</v>
      </c>
      <c r="BG104" s="145">
        <f t="shared" si="6"/>
        <v>0</v>
      </c>
      <c r="BH104" s="145">
        <f t="shared" si="7"/>
        <v>0</v>
      </c>
      <c r="BI104" s="145">
        <f t="shared" si="8"/>
        <v>0</v>
      </c>
      <c r="BJ104" s="18" t="s">
        <v>81</v>
      </c>
      <c r="BK104" s="145">
        <f t="shared" si="9"/>
        <v>0</v>
      </c>
      <c r="BL104" s="18" t="s">
        <v>276</v>
      </c>
      <c r="BM104" s="144" t="s">
        <v>1955</v>
      </c>
    </row>
    <row r="105" spans="2:65" s="1" customFormat="1" ht="16.5" customHeight="1">
      <c r="B105" s="33"/>
      <c r="C105" s="178" t="s">
        <v>245</v>
      </c>
      <c r="D105" s="178" t="s">
        <v>327</v>
      </c>
      <c r="E105" s="179" t="s">
        <v>1956</v>
      </c>
      <c r="F105" s="180" t="s">
        <v>1957</v>
      </c>
      <c r="G105" s="181" t="s">
        <v>347</v>
      </c>
      <c r="H105" s="182">
        <v>100</v>
      </c>
      <c r="I105" s="183"/>
      <c r="J105" s="184">
        <f t="shared" si="0"/>
        <v>0</v>
      </c>
      <c r="K105" s="180" t="s">
        <v>19</v>
      </c>
      <c r="L105" s="185"/>
      <c r="M105" s="186" t="s">
        <v>19</v>
      </c>
      <c r="N105" s="187" t="s">
        <v>45</v>
      </c>
      <c r="P105" s="142">
        <f t="shared" si="1"/>
        <v>0</v>
      </c>
      <c r="Q105" s="142">
        <v>0</v>
      </c>
      <c r="R105" s="142">
        <f t="shared" si="2"/>
        <v>0</v>
      </c>
      <c r="S105" s="142">
        <v>0</v>
      </c>
      <c r="T105" s="143">
        <f t="shared" si="3"/>
        <v>0</v>
      </c>
      <c r="AR105" s="144" t="s">
        <v>406</v>
      </c>
      <c r="AT105" s="144" t="s">
        <v>327</v>
      </c>
      <c r="AU105" s="144" t="s">
        <v>121</v>
      </c>
      <c r="AY105" s="18" t="s">
        <v>177</v>
      </c>
      <c r="BE105" s="145">
        <f t="shared" si="4"/>
        <v>0</v>
      </c>
      <c r="BF105" s="145">
        <f t="shared" si="5"/>
        <v>0</v>
      </c>
      <c r="BG105" s="145">
        <f t="shared" si="6"/>
        <v>0</v>
      </c>
      <c r="BH105" s="145">
        <f t="shared" si="7"/>
        <v>0</v>
      </c>
      <c r="BI105" s="145">
        <f t="shared" si="8"/>
        <v>0</v>
      </c>
      <c r="BJ105" s="18" t="s">
        <v>81</v>
      </c>
      <c r="BK105" s="145">
        <f t="shared" si="9"/>
        <v>0</v>
      </c>
      <c r="BL105" s="18" t="s">
        <v>276</v>
      </c>
      <c r="BM105" s="144" t="s">
        <v>1958</v>
      </c>
    </row>
    <row r="106" spans="2:65" s="1" customFormat="1" ht="16.5" customHeight="1">
      <c r="B106" s="33"/>
      <c r="C106" s="178" t="s">
        <v>8</v>
      </c>
      <c r="D106" s="178" t="s">
        <v>327</v>
      </c>
      <c r="E106" s="179" t="s">
        <v>1959</v>
      </c>
      <c r="F106" s="180" t="s">
        <v>1960</v>
      </c>
      <c r="G106" s="181" t="s">
        <v>347</v>
      </c>
      <c r="H106" s="182">
        <v>50</v>
      </c>
      <c r="I106" s="183"/>
      <c r="J106" s="184">
        <f t="shared" si="0"/>
        <v>0</v>
      </c>
      <c r="K106" s="180" t="s">
        <v>19</v>
      </c>
      <c r="L106" s="185"/>
      <c r="M106" s="186" t="s">
        <v>19</v>
      </c>
      <c r="N106" s="187" t="s">
        <v>45</v>
      </c>
      <c r="P106" s="142">
        <f t="shared" si="1"/>
        <v>0</v>
      </c>
      <c r="Q106" s="142">
        <v>0</v>
      </c>
      <c r="R106" s="142">
        <f t="shared" si="2"/>
        <v>0</v>
      </c>
      <c r="S106" s="142">
        <v>0</v>
      </c>
      <c r="T106" s="143">
        <f t="shared" si="3"/>
        <v>0</v>
      </c>
      <c r="AR106" s="144" t="s">
        <v>406</v>
      </c>
      <c r="AT106" s="144" t="s">
        <v>327</v>
      </c>
      <c r="AU106" s="144" t="s">
        <v>121</v>
      </c>
      <c r="AY106" s="18" t="s">
        <v>177</v>
      </c>
      <c r="BE106" s="145">
        <f t="shared" si="4"/>
        <v>0</v>
      </c>
      <c r="BF106" s="145">
        <f t="shared" si="5"/>
        <v>0</v>
      </c>
      <c r="BG106" s="145">
        <f t="shared" si="6"/>
        <v>0</v>
      </c>
      <c r="BH106" s="145">
        <f t="shared" si="7"/>
        <v>0</v>
      </c>
      <c r="BI106" s="145">
        <f t="shared" si="8"/>
        <v>0</v>
      </c>
      <c r="BJ106" s="18" t="s">
        <v>81</v>
      </c>
      <c r="BK106" s="145">
        <f t="shared" si="9"/>
        <v>0</v>
      </c>
      <c r="BL106" s="18" t="s">
        <v>276</v>
      </c>
      <c r="BM106" s="144" t="s">
        <v>1961</v>
      </c>
    </row>
    <row r="107" spans="2:65" s="1" customFormat="1" ht="16.5" customHeight="1">
      <c r="B107" s="33"/>
      <c r="C107" s="178" t="s">
        <v>258</v>
      </c>
      <c r="D107" s="178" t="s">
        <v>327</v>
      </c>
      <c r="E107" s="179" t="s">
        <v>1962</v>
      </c>
      <c r="F107" s="180" t="s">
        <v>1963</v>
      </c>
      <c r="G107" s="181" t="s">
        <v>347</v>
      </c>
      <c r="H107" s="182">
        <v>50</v>
      </c>
      <c r="I107" s="183"/>
      <c r="J107" s="184">
        <f t="shared" si="0"/>
        <v>0</v>
      </c>
      <c r="K107" s="180" t="s">
        <v>19</v>
      </c>
      <c r="L107" s="185"/>
      <c r="M107" s="186" t="s">
        <v>19</v>
      </c>
      <c r="N107" s="187" t="s">
        <v>45</v>
      </c>
      <c r="P107" s="142">
        <f t="shared" si="1"/>
        <v>0</v>
      </c>
      <c r="Q107" s="142">
        <v>0</v>
      </c>
      <c r="R107" s="142">
        <f t="shared" si="2"/>
        <v>0</v>
      </c>
      <c r="S107" s="142">
        <v>0</v>
      </c>
      <c r="T107" s="143">
        <f t="shared" si="3"/>
        <v>0</v>
      </c>
      <c r="AR107" s="144" t="s">
        <v>406</v>
      </c>
      <c r="AT107" s="144" t="s">
        <v>327</v>
      </c>
      <c r="AU107" s="144" t="s">
        <v>121</v>
      </c>
      <c r="AY107" s="18" t="s">
        <v>177</v>
      </c>
      <c r="BE107" s="145">
        <f t="shared" si="4"/>
        <v>0</v>
      </c>
      <c r="BF107" s="145">
        <f t="shared" si="5"/>
        <v>0</v>
      </c>
      <c r="BG107" s="145">
        <f t="shared" si="6"/>
        <v>0</v>
      </c>
      <c r="BH107" s="145">
        <f t="shared" si="7"/>
        <v>0</v>
      </c>
      <c r="BI107" s="145">
        <f t="shared" si="8"/>
        <v>0</v>
      </c>
      <c r="BJ107" s="18" t="s">
        <v>81</v>
      </c>
      <c r="BK107" s="145">
        <f t="shared" si="9"/>
        <v>0</v>
      </c>
      <c r="BL107" s="18" t="s">
        <v>276</v>
      </c>
      <c r="BM107" s="144" t="s">
        <v>1964</v>
      </c>
    </row>
    <row r="108" spans="2:65" s="1" customFormat="1" ht="16.5" customHeight="1">
      <c r="B108" s="33"/>
      <c r="C108" s="178" t="s">
        <v>265</v>
      </c>
      <c r="D108" s="178" t="s">
        <v>327</v>
      </c>
      <c r="E108" s="179" t="s">
        <v>1965</v>
      </c>
      <c r="F108" s="180" t="s">
        <v>1966</v>
      </c>
      <c r="G108" s="181" t="s">
        <v>347</v>
      </c>
      <c r="H108" s="182">
        <v>400</v>
      </c>
      <c r="I108" s="183"/>
      <c r="J108" s="184">
        <f t="shared" si="0"/>
        <v>0</v>
      </c>
      <c r="K108" s="180" t="s">
        <v>19</v>
      </c>
      <c r="L108" s="185"/>
      <c r="M108" s="186" t="s">
        <v>19</v>
      </c>
      <c r="N108" s="187" t="s">
        <v>45</v>
      </c>
      <c r="P108" s="142">
        <f t="shared" si="1"/>
        <v>0</v>
      </c>
      <c r="Q108" s="142">
        <v>0</v>
      </c>
      <c r="R108" s="142">
        <f t="shared" si="2"/>
        <v>0</v>
      </c>
      <c r="S108" s="142">
        <v>0</v>
      </c>
      <c r="T108" s="143">
        <f t="shared" si="3"/>
        <v>0</v>
      </c>
      <c r="AR108" s="144" t="s">
        <v>406</v>
      </c>
      <c r="AT108" s="144" t="s">
        <v>327</v>
      </c>
      <c r="AU108" s="144" t="s">
        <v>121</v>
      </c>
      <c r="AY108" s="18" t="s">
        <v>177</v>
      </c>
      <c r="BE108" s="145">
        <f t="shared" si="4"/>
        <v>0</v>
      </c>
      <c r="BF108" s="145">
        <f t="shared" si="5"/>
        <v>0</v>
      </c>
      <c r="BG108" s="145">
        <f t="shared" si="6"/>
        <v>0</v>
      </c>
      <c r="BH108" s="145">
        <f t="shared" si="7"/>
        <v>0</v>
      </c>
      <c r="BI108" s="145">
        <f t="shared" si="8"/>
        <v>0</v>
      </c>
      <c r="BJ108" s="18" t="s">
        <v>81</v>
      </c>
      <c r="BK108" s="145">
        <f t="shared" si="9"/>
        <v>0</v>
      </c>
      <c r="BL108" s="18" t="s">
        <v>276</v>
      </c>
      <c r="BM108" s="144" t="s">
        <v>1967</v>
      </c>
    </row>
    <row r="109" spans="2:65" s="1" customFormat="1" ht="16.5" customHeight="1">
      <c r="B109" s="33"/>
      <c r="C109" s="178" t="s">
        <v>271</v>
      </c>
      <c r="D109" s="178" t="s">
        <v>327</v>
      </c>
      <c r="E109" s="179" t="s">
        <v>1968</v>
      </c>
      <c r="F109" s="180" t="s">
        <v>1969</v>
      </c>
      <c r="G109" s="181" t="s">
        <v>347</v>
      </c>
      <c r="H109" s="182">
        <v>60</v>
      </c>
      <c r="I109" s="183"/>
      <c r="J109" s="184">
        <f t="shared" si="0"/>
        <v>0</v>
      </c>
      <c r="K109" s="180" t="s">
        <v>19</v>
      </c>
      <c r="L109" s="185"/>
      <c r="M109" s="186" t="s">
        <v>19</v>
      </c>
      <c r="N109" s="187" t="s">
        <v>45</v>
      </c>
      <c r="P109" s="142">
        <f t="shared" si="1"/>
        <v>0</v>
      </c>
      <c r="Q109" s="142">
        <v>0</v>
      </c>
      <c r="R109" s="142">
        <f t="shared" si="2"/>
        <v>0</v>
      </c>
      <c r="S109" s="142">
        <v>0</v>
      </c>
      <c r="T109" s="143">
        <f t="shared" si="3"/>
        <v>0</v>
      </c>
      <c r="AR109" s="144" t="s">
        <v>406</v>
      </c>
      <c r="AT109" s="144" t="s">
        <v>327</v>
      </c>
      <c r="AU109" s="144" t="s">
        <v>121</v>
      </c>
      <c r="AY109" s="18" t="s">
        <v>177</v>
      </c>
      <c r="BE109" s="145">
        <f t="shared" si="4"/>
        <v>0</v>
      </c>
      <c r="BF109" s="145">
        <f t="shared" si="5"/>
        <v>0</v>
      </c>
      <c r="BG109" s="145">
        <f t="shared" si="6"/>
        <v>0</v>
      </c>
      <c r="BH109" s="145">
        <f t="shared" si="7"/>
        <v>0</v>
      </c>
      <c r="BI109" s="145">
        <f t="shared" si="8"/>
        <v>0</v>
      </c>
      <c r="BJ109" s="18" t="s">
        <v>81</v>
      </c>
      <c r="BK109" s="145">
        <f t="shared" si="9"/>
        <v>0</v>
      </c>
      <c r="BL109" s="18" t="s">
        <v>276</v>
      </c>
      <c r="BM109" s="144" t="s">
        <v>1970</v>
      </c>
    </row>
    <row r="110" spans="2:65" s="1" customFormat="1" ht="16.5" customHeight="1">
      <c r="B110" s="33"/>
      <c r="C110" s="178" t="s">
        <v>276</v>
      </c>
      <c r="D110" s="178" t="s">
        <v>327</v>
      </c>
      <c r="E110" s="179" t="s">
        <v>1971</v>
      </c>
      <c r="F110" s="180" t="s">
        <v>1972</v>
      </c>
      <c r="G110" s="181" t="s">
        <v>243</v>
      </c>
      <c r="H110" s="182">
        <v>1</v>
      </c>
      <c r="I110" s="183"/>
      <c r="J110" s="184">
        <f t="shared" si="0"/>
        <v>0</v>
      </c>
      <c r="K110" s="180" t="s">
        <v>19</v>
      </c>
      <c r="L110" s="185"/>
      <c r="M110" s="186" t="s">
        <v>19</v>
      </c>
      <c r="N110" s="187" t="s">
        <v>45</v>
      </c>
      <c r="P110" s="142">
        <f t="shared" si="1"/>
        <v>0</v>
      </c>
      <c r="Q110" s="142">
        <v>0</v>
      </c>
      <c r="R110" s="142">
        <f t="shared" si="2"/>
        <v>0</v>
      </c>
      <c r="S110" s="142">
        <v>0</v>
      </c>
      <c r="T110" s="143">
        <f t="shared" si="3"/>
        <v>0</v>
      </c>
      <c r="AR110" s="144" t="s">
        <v>406</v>
      </c>
      <c r="AT110" s="144" t="s">
        <v>327</v>
      </c>
      <c r="AU110" s="144" t="s">
        <v>121</v>
      </c>
      <c r="AY110" s="18" t="s">
        <v>177</v>
      </c>
      <c r="BE110" s="145">
        <f t="shared" si="4"/>
        <v>0</v>
      </c>
      <c r="BF110" s="145">
        <f t="shared" si="5"/>
        <v>0</v>
      </c>
      <c r="BG110" s="145">
        <f t="shared" si="6"/>
        <v>0</v>
      </c>
      <c r="BH110" s="145">
        <f t="shared" si="7"/>
        <v>0</v>
      </c>
      <c r="BI110" s="145">
        <f t="shared" si="8"/>
        <v>0</v>
      </c>
      <c r="BJ110" s="18" t="s">
        <v>81</v>
      </c>
      <c r="BK110" s="145">
        <f t="shared" si="9"/>
        <v>0</v>
      </c>
      <c r="BL110" s="18" t="s">
        <v>276</v>
      </c>
      <c r="BM110" s="144" t="s">
        <v>1973</v>
      </c>
    </row>
    <row r="111" spans="2:65" s="1" customFormat="1" ht="16.5" customHeight="1">
      <c r="B111" s="33"/>
      <c r="C111" s="178" t="s">
        <v>283</v>
      </c>
      <c r="D111" s="178" t="s">
        <v>327</v>
      </c>
      <c r="E111" s="179" t="s">
        <v>1974</v>
      </c>
      <c r="F111" s="180" t="s">
        <v>1975</v>
      </c>
      <c r="G111" s="181" t="s">
        <v>243</v>
      </c>
      <c r="H111" s="182">
        <v>11</v>
      </c>
      <c r="I111" s="183"/>
      <c r="J111" s="184">
        <f t="shared" si="0"/>
        <v>0</v>
      </c>
      <c r="K111" s="180" t="s">
        <v>19</v>
      </c>
      <c r="L111" s="185"/>
      <c r="M111" s="186" t="s">
        <v>19</v>
      </c>
      <c r="N111" s="187" t="s">
        <v>45</v>
      </c>
      <c r="P111" s="142">
        <f t="shared" si="1"/>
        <v>0</v>
      </c>
      <c r="Q111" s="142">
        <v>0</v>
      </c>
      <c r="R111" s="142">
        <f t="shared" si="2"/>
        <v>0</v>
      </c>
      <c r="S111" s="142">
        <v>0</v>
      </c>
      <c r="T111" s="143">
        <f t="shared" si="3"/>
        <v>0</v>
      </c>
      <c r="AR111" s="144" t="s">
        <v>406</v>
      </c>
      <c r="AT111" s="144" t="s">
        <v>327</v>
      </c>
      <c r="AU111" s="144" t="s">
        <v>121</v>
      </c>
      <c r="AY111" s="18" t="s">
        <v>177</v>
      </c>
      <c r="BE111" s="145">
        <f t="shared" si="4"/>
        <v>0</v>
      </c>
      <c r="BF111" s="145">
        <f t="shared" si="5"/>
        <v>0</v>
      </c>
      <c r="BG111" s="145">
        <f t="shared" si="6"/>
        <v>0</v>
      </c>
      <c r="BH111" s="145">
        <f t="shared" si="7"/>
        <v>0</v>
      </c>
      <c r="BI111" s="145">
        <f t="shared" si="8"/>
        <v>0</v>
      </c>
      <c r="BJ111" s="18" t="s">
        <v>81</v>
      </c>
      <c r="BK111" s="145">
        <f t="shared" si="9"/>
        <v>0</v>
      </c>
      <c r="BL111" s="18" t="s">
        <v>276</v>
      </c>
      <c r="BM111" s="144" t="s">
        <v>1976</v>
      </c>
    </row>
    <row r="112" spans="2:65" s="1" customFormat="1" ht="16.5" customHeight="1">
      <c r="B112" s="33"/>
      <c r="C112" s="178" t="s">
        <v>291</v>
      </c>
      <c r="D112" s="178" t="s">
        <v>327</v>
      </c>
      <c r="E112" s="179" t="s">
        <v>1977</v>
      </c>
      <c r="F112" s="180" t="s">
        <v>1978</v>
      </c>
      <c r="G112" s="181" t="s">
        <v>243</v>
      </c>
      <c r="H112" s="182">
        <v>1</v>
      </c>
      <c r="I112" s="183"/>
      <c r="J112" s="184">
        <f t="shared" si="0"/>
        <v>0</v>
      </c>
      <c r="K112" s="180" t="s">
        <v>19</v>
      </c>
      <c r="L112" s="185"/>
      <c r="M112" s="186" t="s">
        <v>19</v>
      </c>
      <c r="N112" s="187" t="s">
        <v>45</v>
      </c>
      <c r="P112" s="142">
        <f t="shared" si="1"/>
        <v>0</v>
      </c>
      <c r="Q112" s="142">
        <v>0</v>
      </c>
      <c r="R112" s="142">
        <f t="shared" si="2"/>
        <v>0</v>
      </c>
      <c r="S112" s="142">
        <v>0</v>
      </c>
      <c r="T112" s="143">
        <f t="shared" si="3"/>
        <v>0</v>
      </c>
      <c r="AR112" s="144" t="s">
        <v>406</v>
      </c>
      <c r="AT112" s="144" t="s">
        <v>327</v>
      </c>
      <c r="AU112" s="144" t="s">
        <v>121</v>
      </c>
      <c r="AY112" s="18" t="s">
        <v>177</v>
      </c>
      <c r="BE112" s="145">
        <f t="shared" si="4"/>
        <v>0</v>
      </c>
      <c r="BF112" s="145">
        <f t="shared" si="5"/>
        <v>0</v>
      </c>
      <c r="BG112" s="145">
        <f t="shared" si="6"/>
        <v>0</v>
      </c>
      <c r="BH112" s="145">
        <f t="shared" si="7"/>
        <v>0</v>
      </c>
      <c r="BI112" s="145">
        <f t="shared" si="8"/>
        <v>0</v>
      </c>
      <c r="BJ112" s="18" t="s">
        <v>81</v>
      </c>
      <c r="BK112" s="145">
        <f t="shared" si="9"/>
        <v>0</v>
      </c>
      <c r="BL112" s="18" t="s">
        <v>276</v>
      </c>
      <c r="BM112" s="144" t="s">
        <v>1979</v>
      </c>
    </row>
    <row r="113" spans="2:65" s="1" customFormat="1" ht="16.5" customHeight="1">
      <c r="B113" s="33"/>
      <c r="C113" s="178" t="s">
        <v>298</v>
      </c>
      <c r="D113" s="178" t="s">
        <v>327</v>
      </c>
      <c r="E113" s="179" t="s">
        <v>1980</v>
      </c>
      <c r="F113" s="180" t="s">
        <v>1981</v>
      </c>
      <c r="G113" s="181" t="s">
        <v>243</v>
      </c>
      <c r="H113" s="182">
        <v>5</v>
      </c>
      <c r="I113" s="183"/>
      <c r="J113" s="184">
        <f t="shared" si="0"/>
        <v>0</v>
      </c>
      <c r="K113" s="180" t="s">
        <v>19</v>
      </c>
      <c r="L113" s="185"/>
      <c r="M113" s="186" t="s">
        <v>19</v>
      </c>
      <c r="N113" s="187" t="s">
        <v>45</v>
      </c>
      <c r="P113" s="142">
        <f t="shared" si="1"/>
        <v>0</v>
      </c>
      <c r="Q113" s="142">
        <v>0</v>
      </c>
      <c r="R113" s="142">
        <f t="shared" si="2"/>
        <v>0</v>
      </c>
      <c r="S113" s="142">
        <v>0</v>
      </c>
      <c r="T113" s="143">
        <f t="shared" si="3"/>
        <v>0</v>
      </c>
      <c r="AR113" s="144" t="s">
        <v>406</v>
      </c>
      <c r="AT113" s="144" t="s">
        <v>327</v>
      </c>
      <c r="AU113" s="144" t="s">
        <v>121</v>
      </c>
      <c r="AY113" s="18" t="s">
        <v>177</v>
      </c>
      <c r="BE113" s="145">
        <f t="shared" si="4"/>
        <v>0</v>
      </c>
      <c r="BF113" s="145">
        <f t="shared" si="5"/>
        <v>0</v>
      </c>
      <c r="BG113" s="145">
        <f t="shared" si="6"/>
        <v>0</v>
      </c>
      <c r="BH113" s="145">
        <f t="shared" si="7"/>
        <v>0</v>
      </c>
      <c r="BI113" s="145">
        <f t="shared" si="8"/>
        <v>0</v>
      </c>
      <c r="BJ113" s="18" t="s">
        <v>81</v>
      </c>
      <c r="BK113" s="145">
        <f t="shared" si="9"/>
        <v>0</v>
      </c>
      <c r="BL113" s="18" t="s">
        <v>276</v>
      </c>
      <c r="BM113" s="144" t="s">
        <v>1982</v>
      </c>
    </row>
    <row r="114" spans="2:65" s="1" customFormat="1" ht="16.5" customHeight="1">
      <c r="B114" s="33"/>
      <c r="C114" s="178" t="s">
        <v>305</v>
      </c>
      <c r="D114" s="178" t="s">
        <v>327</v>
      </c>
      <c r="E114" s="179" t="s">
        <v>1983</v>
      </c>
      <c r="F114" s="180" t="s">
        <v>1984</v>
      </c>
      <c r="G114" s="181" t="s">
        <v>243</v>
      </c>
      <c r="H114" s="182">
        <v>1</v>
      </c>
      <c r="I114" s="183"/>
      <c r="J114" s="184">
        <f t="shared" si="0"/>
        <v>0</v>
      </c>
      <c r="K114" s="180" t="s">
        <v>19</v>
      </c>
      <c r="L114" s="185"/>
      <c r="M114" s="186" t="s">
        <v>19</v>
      </c>
      <c r="N114" s="187" t="s">
        <v>45</v>
      </c>
      <c r="P114" s="142">
        <f t="shared" si="1"/>
        <v>0</v>
      </c>
      <c r="Q114" s="142">
        <v>0</v>
      </c>
      <c r="R114" s="142">
        <f t="shared" si="2"/>
        <v>0</v>
      </c>
      <c r="S114" s="142">
        <v>0</v>
      </c>
      <c r="T114" s="143">
        <f t="shared" si="3"/>
        <v>0</v>
      </c>
      <c r="AR114" s="144" t="s">
        <v>406</v>
      </c>
      <c r="AT114" s="144" t="s">
        <v>327</v>
      </c>
      <c r="AU114" s="144" t="s">
        <v>121</v>
      </c>
      <c r="AY114" s="18" t="s">
        <v>177</v>
      </c>
      <c r="BE114" s="145">
        <f t="shared" si="4"/>
        <v>0</v>
      </c>
      <c r="BF114" s="145">
        <f t="shared" si="5"/>
        <v>0</v>
      </c>
      <c r="BG114" s="145">
        <f t="shared" si="6"/>
        <v>0</v>
      </c>
      <c r="BH114" s="145">
        <f t="shared" si="7"/>
        <v>0</v>
      </c>
      <c r="BI114" s="145">
        <f t="shared" si="8"/>
        <v>0</v>
      </c>
      <c r="BJ114" s="18" t="s">
        <v>81</v>
      </c>
      <c r="BK114" s="145">
        <f t="shared" si="9"/>
        <v>0</v>
      </c>
      <c r="BL114" s="18" t="s">
        <v>276</v>
      </c>
      <c r="BM114" s="144" t="s">
        <v>1985</v>
      </c>
    </row>
    <row r="115" spans="2:65" s="1" customFormat="1" ht="16.5" customHeight="1">
      <c r="B115" s="33"/>
      <c r="C115" s="178" t="s">
        <v>7</v>
      </c>
      <c r="D115" s="178" t="s">
        <v>327</v>
      </c>
      <c r="E115" s="179" t="s">
        <v>1986</v>
      </c>
      <c r="F115" s="180" t="s">
        <v>1987</v>
      </c>
      <c r="G115" s="181" t="s">
        <v>243</v>
      </c>
      <c r="H115" s="182">
        <v>2</v>
      </c>
      <c r="I115" s="183"/>
      <c r="J115" s="184">
        <f t="shared" si="0"/>
        <v>0</v>
      </c>
      <c r="K115" s="180" t="s">
        <v>19</v>
      </c>
      <c r="L115" s="185"/>
      <c r="M115" s="186" t="s">
        <v>19</v>
      </c>
      <c r="N115" s="187" t="s">
        <v>45</v>
      </c>
      <c r="P115" s="142">
        <f t="shared" si="1"/>
        <v>0</v>
      </c>
      <c r="Q115" s="142">
        <v>0</v>
      </c>
      <c r="R115" s="142">
        <f t="shared" si="2"/>
        <v>0</v>
      </c>
      <c r="S115" s="142">
        <v>0</v>
      </c>
      <c r="T115" s="143">
        <f t="shared" si="3"/>
        <v>0</v>
      </c>
      <c r="AR115" s="144" t="s">
        <v>406</v>
      </c>
      <c r="AT115" s="144" t="s">
        <v>327</v>
      </c>
      <c r="AU115" s="144" t="s">
        <v>121</v>
      </c>
      <c r="AY115" s="18" t="s">
        <v>177</v>
      </c>
      <c r="BE115" s="145">
        <f t="shared" si="4"/>
        <v>0</v>
      </c>
      <c r="BF115" s="145">
        <f t="shared" si="5"/>
        <v>0</v>
      </c>
      <c r="BG115" s="145">
        <f t="shared" si="6"/>
        <v>0</v>
      </c>
      <c r="BH115" s="145">
        <f t="shared" si="7"/>
        <v>0</v>
      </c>
      <c r="BI115" s="145">
        <f t="shared" si="8"/>
        <v>0</v>
      </c>
      <c r="BJ115" s="18" t="s">
        <v>81</v>
      </c>
      <c r="BK115" s="145">
        <f t="shared" si="9"/>
        <v>0</v>
      </c>
      <c r="BL115" s="18" t="s">
        <v>276</v>
      </c>
      <c r="BM115" s="144" t="s">
        <v>1988</v>
      </c>
    </row>
    <row r="116" spans="2:65" s="1" customFormat="1" ht="16.5" customHeight="1">
      <c r="B116" s="33"/>
      <c r="C116" s="178" t="s">
        <v>326</v>
      </c>
      <c r="D116" s="178" t="s">
        <v>327</v>
      </c>
      <c r="E116" s="179" t="s">
        <v>1989</v>
      </c>
      <c r="F116" s="180" t="s">
        <v>1990</v>
      </c>
      <c r="G116" s="181" t="s">
        <v>243</v>
      </c>
      <c r="H116" s="182">
        <v>17</v>
      </c>
      <c r="I116" s="183"/>
      <c r="J116" s="184">
        <f t="shared" si="0"/>
        <v>0</v>
      </c>
      <c r="K116" s="180" t="s">
        <v>19</v>
      </c>
      <c r="L116" s="185"/>
      <c r="M116" s="186" t="s">
        <v>19</v>
      </c>
      <c r="N116" s="187" t="s">
        <v>45</v>
      </c>
      <c r="P116" s="142">
        <f t="shared" si="1"/>
        <v>0</v>
      </c>
      <c r="Q116" s="142">
        <v>0</v>
      </c>
      <c r="R116" s="142">
        <f t="shared" si="2"/>
        <v>0</v>
      </c>
      <c r="S116" s="142">
        <v>0</v>
      </c>
      <c r="T116" s="143">
        <f t="shared" si="3"/>
        <v>0</v>
      </c>
      <c r="AR116" s="144" t="s">
        <v>406</v>
      </c>
      <c r="AT116" s="144" t="s">
        <v>327</v>
      </c>
      <c r="AU116" s="144" t="s">
        <v>121</v>
      </c>
      <c r="AY116" s="18" t="s">
        <v>177</v>
      </c>
      <c r="BE116" s="145">
        <f t="shared" si="4"/>
        <v>0</v>
      </c>
      <c r="BF116" s="145">
        <f t="shared" si="5"/>
        <v>0</v>
      </c>
      <c r="BG116" s="145">
        <f t="shared" si="6"/>
        <v>0</v>
      </c>
      <c r="BH116" s="145">
        <f t="shared" si="7"/>
        <v>0</v>
      </c>
      <c r="BI116" s="145">
        <f t="shared" si="8"/>
        <v>0</v>
      </c>
      <c r="BJ116" s="18" t="s">
        <v>81</v>
      </c>
      <c r="BK116" s="145">
        <f t="shared" si="9"/>
        <v>0</v>
      </c>
      <c r="BL116" s="18" t="s">
        <v>276</v>
      </c>
      <c r="BM116" s="144" t="s">
        <v>1991</v>
      </c>
    </row>
    <row r="117" spans="2:65" s="1" customFormat="1" ht="16.5" customHeight="1">
      <c r="B117" s="33"/>
      <c r="C117" s="178" t="s">
        <v>332</v>
      </c>
      <c r="D117" s="178" t="s">
        <v>327</v>
      </c>
      <c r="E117" s="179" t="s">
        <v>1992</v>
      </c>
      <c r="F117" s="180" t="s">
        <v>1993</v>
      </c>
      <c r="G117" s="181" t="s">
        <v>243</v>
      </c>
      <c r="H117" s="182">
        <v>4</v>
      </c>
      <c r="I117" s="183"/>
      <c r="J117" s="184">
        <f t="shared" si="0"/>
        <v>0</v>
      </c>
      <c r="K117" s="180" t="s">
        <v>19</v>
      </c>
      <c r="L117" s="185"/>
      <c r="M117" s="186" t="s">
        <v>19</v>
      </c>
      <c r="N117" s="187" t="s">
        <v>45</v>
      </c>
      <c r="P117" s="142">
        <f t="shared" si="1"/>
        <v>0</v>
      </c>
      <c r="Q117" s="142">
        <v>0</v>
      </c>
      <c r="R117" s="142">
        <f t="shared" si="2"/>
        <v>0</v>
      </c>
      <c r="S117" s="142">
        <v>0</v>
      </c>
      <c r="T117" s="143">
        <f t="shared" si="3"/>
        <v>0</v>
      </c>
      <c r="AR117" s="144" t="s">
        <v>406</v>
      </c>
      <c r="AT117" s="144" t="s">
        <v>327</v>
      </c>
      <c r="AU117" s="144" t="s">
        <v>121</v>
      </c>
      <c r="AY117" s="18" t="s">
        <v>177</v>
      </c>
      <c r="BE117" s="145">
        <f t="shared" si="4"/>
        <v>0</v>
      </c>
      <c r="BF117" s="145">
        <f t="shared" si="5"/>
        <v>0</v>
      </c>
      <c r="BG117" s="145">
        <f t="shared" si="6"/>
        <v>0</v>
      </c>
      <c r="BH117" s="145">
        <f t="shared" si="7"/>
        <v>0</v>
      </c>
      <c r="BI117" s="145">
        <f t="shared" si="8"/>
        <v>0</v>
      </c>
      <c r="BJ117" s="18" t="s">
        <v>81</v>
      </c>
      <c r="BK117" s="145">
        <f t="shared" si="9"/>
        <v>0</v>
      </c>
      <c r="BL117" s="18" t="s">
        <v>276</v>
      </c>
      <c r="BM117" s="144" t="s">
        <v>1994</v>
      </c>
    </row>
    <row r="118" spans="2:65" s="1" customFormat="1" ht="16.5" customHeight="1">
      <c r="B118" s="33"/>
      <c r="C118" s="178" t="s">
        <v>337</v>
      </c>
      <c r="D118" s="178" t="s">
        <v>327</v>
      </c>
      <c r="E118" s="179" t="s">
        <v>1995</v>
      </c>
      <c r="F118" s="180" t="s">
        <v>1996</v>
      </c>
      <c r="G118" s="181" t="s">
        <v>243</v>
      </c>
      <c r="H118" s="182">
        <v>1</v>
      </c>
      <c r="I118" s="183"/>
      <c r="J118" s="184">
        <f t="shared" si="0"/>
        <v>0</v>
      </c>
      <c r="K118" s="180" t="s">
        <v>19</v>
      </c>
      <c r="L118" s="185"/>
      <c r="M118" s="186" t="s">
        <v>19</v>
      </c>
      <c r="N118" s="187" t="s">
        <v>45</v>
      </c>
      <c r="P118" s="142">
        <f t="shared" si="1"/>
        <v>0</v>
      </c>
      <c r="Q118" s="142">
        <v>0</v>
      </c>
      <c r="R118" s="142">
        <f t="shared" si="2"/>
        <v>0</v>
      </c>
      <c r="S118" s="142">
        <v>0</v>
      </c>
      <c r="T118" s="143">
        <f t="shared" si="3"/>
        <v>0</v>
      </c>
      <c r="AR118" s="144" t="s">
        <v>406</v>
      </c>
      <c r="AT118" s="144" t="s">
        <v>327</v>
      </c>
      <c r="AU118" s="144" t="s">
        <v>121</v>
      </c>
      <c r="AY118" s="18" t="s">
        <v>177</v>
      </c>
      <c r="BE118" s="145">
        <f t="shared" si="4"/>
        <v>0</v>
      </c>
      <c r="BF118" s="145">
        <f t="shared" si="5"/>
        <v>0</v>
      </c>
      <c r="BG118" s="145">
        <f t="shared" si="6"/>
        <v>0</v>
      </c>
      <c r="BH118" s="145">
        <f t="shared" si="7"/>
        <v>0</v>
      </c>
      <c r="BI118" s="145">
        <f t="shared" si="8"/>
        <v>0</v>
      </c>
      <c r="BJ118" s="18" t="s">
        <v>81</v>
      </c>
      <c r="BK118" s="145">
        <f t="shared" si="9"/>
        <v>0</v>
      </c>
      <c r="BL118" s="18" t="s">
        <v>276</v>
      </c>
      <c r="BM118" s="144" t="s">
        <v>1997</v>
      </c>
    </row>
    <row r="119" spans="2:65" s="1" customFormat="1" ht="16.5" customHeight="1">
      <c r="B119" s="33"/>
      <c r="C119" s="178" t="s">
        <v>344</v>
      </c>
      <c r="D119" s="178" t="s">
        <v>327</v>
      </c>
      <c r="E119" s="179" t="s">
        <v>1998</v>
      </c>
      <c r="F119" s="180" t="s">
        <v>1999</v>
      </c>
      <c r="G119" s="181" t="s">
        <v>243</v>
      </c>
      <c r="H119" s="182">
        <v>4</v>
      </c>
      <c r="I119" s="183"/>
      <c r="J119" s="184">
        <f t="shared" si="0"/>
        <v>0</v>
      </c>
      <c r="K119" s="180" t="s">
        <v>19</v>
      </c>
      <c r="L119" s="185"/>
      <c r="M119" s="186" t="s">
        <v>19</v>
      </c>
      <c r="N119" s="187" t="s">
        <v>45</v>
      </c>
      <c r="P119" s="142">
        <f t="shared" si="1"/>
        <v>0</v>
      </c>
      <c r="Q119" s="142">
        <v>0</v>
      </c>
      <c r="R119" s="142">
        <f t="shared" si="2"/>
        <v>0</v>
      </c>
      <c r="S119" s="142">
        <v>0</v>
      </c>
      <c r="T119" s="143">
        <f t="shared" si="3"/>
        <v>0</v>
      </c>
      <c r="AR119" s="144" t="s">
        <v>406</v>
      </c>
      <c r="AT119" s="144" t="s">
        <v>327</v>
      </c>
      <c r="AU119" s="144" t="s">
        <v>121</v>
      </c>
      <c r="AY119" s="18" t="s">
        <v>177</v>
      </c>
      <c r="BE119" s="145">
        <f t="shared" si="4"/>
        <v>0</v>
      </c>
      <c r="BF119" s="145">
        <f t="shared" si="5"/>
        <v>0</v>
      </c>
      <c r="BG119" s="145">
        <f t="shared" si="6"/>
        <v>0</v>
      </c>
      <c r="BH119" s="145">
        <f t="shared" si="7"/>
        <v>0</v>
      </c>
      <c r="BI119" s="145">
        <f t="shared" si="8"/>
        <v>0</v>
      </c>
      <c r="BJ119" s="18" t="s">
        <v>81</v>
      </c>
      <c r="BK119" s="145">
        <f t="shared" si="9"/>
        <v>0</v>
      </c>
      <c r="BL119" s="18" t="s">
        <v>276</v>
      </c>
      <c r="BM119" s="144" t="s">
        <v>2000</v>
      </c>
    </row>
    <row r="120" spans="2:65" s="1" customFormat="1" ht="16.5" customHeight="1">
      <c r="B120" s="33"/>
      <c r="C120" s="178" t="s">
        <v>358</v>
      </c>
      <c r="D120" s="178" t="s">
        <v>327</v>
      </c>
      <c r="E120" s="179" t="s">
        <v>2001</v>
      </c>
      <c r="F120" s="180" t="s">
        <v>2002</v>
      </c>
      <c r="G120" s="181" t="s">
        <v>243</v>
      </c>
      <c r="H120" s="182">
        <v>1</v>
      </c>
      <c r="I120" s="183"/>
      <c r="J120" s="184">
        <f t="shared" si="0"/>
        <v>0</v>
      </c>
      <c r="K120" s="180" t="s">
        <v>19</v>
      </c>
      <c r="L120" s="185"/>
      <c r="M120" s="186" t="s">
        <v>19</v>
      </c>
      <c r="N120" s="187" t="s">
        <v>45</v>
      </c>
      <c r="P120" s="142">
        <f t="shared" si="1"/>
        <v>0</v>
      </c>
      <c r="Q120" s="142">
        <v>0</v>
      </c>
      <c r="R120" s="142">
        <f t="shared" si="2"/>
        <v>0</v>
      </c>
      <c r="S120" s="142">
        <v>0</v>
      </c>
      <c r="T120" s="143">
        <f t="shared" si="3"/>
        <v>0</v>
      </c>
      <c r="AR120" s="144" t="s">
        <v>406</v>
      </c>
      <c r="AT120" s="144" t="s">
        <v>327</v>
      </c>
      <c r="AU120" s="144" t="s">
        <v>121</v>
      </c>
      <c r="AY120" s="18" t="s">
        <v>177</v>
      </c>
      <c r="BE120" s="145">
        <f t="shared" si="4"/>
        <v>0</v>
      </c>
      <c r="BF120" s="145">
        <f t="shared" si="5"/>
        <v>0</v>
      </c>
      <c r="BG120" s="145">
        <f t="shared" si="6"/>
        <v>0</v>
      </c>
      <c r="BH120" s="145">
        <f t="shared" si="7"/>
        <v>0</v>
      </c>
      <c r="BI120" s="145">
        <f t="shared" si="8"/>
        <v>0</v>
      </c>
      <c r="BJ120" s="18" t="s">
        <v>81</v>
      </c>
      <c r="BK120" s="145">
        <f t="shared" si="9"/>
        <v>0</v>
      </c>
      <c r="BL120" s="18" t="s">
        <v>276</v>
      </c>
      <c r="BM120" s="144" t="s">
        <v>2003</v>
      </c>
    </row>
    <row r="121" spans="2:65" s="1" customFormat="1" ht="16.5" customHeight="1">
      <c r="B121" s="33"/>
      <c r="C121" s="178" t="s">
        <v>366</v>
      </c>
      <c r="D121" s="178" t="s">
        <v>327</v>
      </c>
      <c r="E121" s="179" t="s">
        <v>2004</v>
      </c>
      <c r="F121" s="180" t="s">
        <v>2005</v>
      </c>
      <c r="G121" s="181" t="s">
        <v>243</v>
      </c>
      <c r="H121" s="182">
        <v>1</v>
      </c>
      <c r="I121" s="183"/>
      <c r="J121" s="184">
        <f t="shared" si="0"/>
        <v>0</v>
      </c>
      <c r="K121" s="180" t="s">
        <v>19</v>
      </c>
      <c r="L121" s="185"/>
      <c r="M121" s="186" t="s">
        <v>19</v>
      </c>
      <c r="N121" s="187" t="s">
        <v>45</v>
      </c>
      <c r="P121" s="142">
        <f t="shared" si="1"/>
        <v>0</v>
      </c>
      <c r="Q121" s="142">
        <v>0</v>
      </c>
      <c r="R121" s="142">
        <f t="shared" si="2"/>
        <v>0</v>
      </c>
      <c r="S121" s="142">
        <v>0</v>
      </c>
      <c r="T121" s="143">
        <f t="shared" si="3"/>
        <v>0</v>
      </c>
      <c r="AR121" s="144" t="s">
        <v>406</v>
      </c>
      <c r="AT121" s="144" t="s">
        <v>327</v>
      </c>
      <c r="AU121" s="144" t="s">
        <v>121</v>
      </c>
      <c r="AY121" s="18" t="s">
        <v>177</v>
      </c>
      <c r="BE121" s="145">
        <f t="shared" si="4"/>
        <v>0</v>
      </c>
      <c r="BF121" s="145">
        <f t="shared" si="5"/>
        <v>0</v>
      </c>
      <c r="BG121" s="145">
        <f t="shared" si="6"/>
        <v>0</v>
      </c>
      <c r="BH121" s="145">
        <f t="shared" si="7"/>
        <v>0</v>
      </c>
      <c r="BI121" s="145">
        <f t="shared" si="8"/>
        <v>0</v>
      </c>
      <c r="BJ121" s="18" t="s">
        <v>81</v>
      </c>
      <c r="BK121" s="145">
        <f t="shared" si="9"/>
        <v>0</v>
      </c>
      <c r="BL121" s="18" t="s">
        <v>276</v>
      </c>
      <c r="BM121" s="144" t="s">
        <v>2006</v>
      </c>
    </row>
    <row r="122" spans="2:65" s="1" customFormat="1" ht="16.5" customHeight="1">
      <c r="B122" s="33"/>
      <c r="C122" s="178" t="s">
        <v>375</v>
      </c>
      <c r="D122" s="178" t="s">
        <v>327</v>
      </c>
      <c r="E122" s="179" t="s">
        <v>2007</v>
      </c>
      <c r="F122" s="180" t="s">
        <v>2008</v>
      </c>
      <c r="G122" s="181" t="s">
        <v>243</v>
      </c>
      <c r="H122" s="182">
        <v>11</v>
      </c>
      <c r="I122" s="183"/>
      <c r="J122" s="184">
        <f t="shared" si="0"/>
        <v>0</v>
      </c>
      <c r="K122" s="180" t="s">
        <v>19</v>
      </c>
      <c r="L122" s="185"/>
      <c r="M122" s="186" t="s">
        <v>19</v>
      </c>
      <c r="N122" s="187" t="s">
        <v>45</v>
      </c>
      <c r="P122" s="142">
        <f t="shared" si="1"/>
        <v>0</v>
      </c>
      <c r="Q122" s="142">
        <v>0</v>
      </c>
      <c r="R122" s="142">
        <f t="shared" si="2"/>
        <v>0</v>
      </c>
      <c r="S122" s="142">
        <v>0</v>
      </c>
      <c r="T122" s="143">
        <f t="shared" si="3"/>
        <v>0</v>
      </c>
      <c r="AR122" s="144" t="s">
        <v>406</v>
      </c>
      <c r="AT122" s="144" t="s">
        <v>327</v>
      </c>
      <c r="AU122" s="144" t="s">
        <v>121</v>
      </c>
      <c r="AY122" s="18" t="s">
        <v>177</v>
      </c>
      <c r="BE122" s="145">
        <f t="shared" si="4"/>
        <v>0</v>
      </c>
      <c r="BF122" s="145">
        <f t="shared" si="5"/>
        <v>0</v>
      </c>
      <c r="BG122" s="145">
        <f t="shared" si="6"/>
        <v>0</v>
      </c>
      <c r="BH122" s="145">
        <f t="shared" si="7"/>
        <v>0</v>
      </c>
      <c r="BI122" s="145">
        <f t="shared" si="8"/>
        <v>0</v>
      </c>
      <c r="BJ122" s="18" t="s">
        <v>81</v>
      </c>
      <c r="BK122" s="145">
        <f t="shared" si="9"/>
        <v>0</v>
      </c>
      <c r="BL122" s="18" t="s">
        <v>276</v>
      </c>
      <c r="BM122" s="144" t="s">
        <v>2009</v>
      </c>
    </row>
    <row r="123" spans="2:65" s="1" customFormat="1" ht="16.5" customHeight="1">
      <c r="B123" s="33"/>
      <c r="C123" s="178" t="s">
        <v>380</v>
      </c>
      <c r="D123" s="178" t="s">
        <v>327</v>
      </c>
      <c r="E123" s="179" t="s">
        <v>2010</v>
      </c>
      <c r="F123" s="180" t="s">
        <v>2011</v>
      </c>
      <c r="G123" s="181" t="s">
        <v>243</v>
      </c>
      <c r="H123" s="182">
        <v>2</v>
      </c>
      <c r="I123" s="183"/>
      <c r="J123" s="184">
        <f t="shared" si="0"/>
        <v>0</v>
      </c>
      <c r="K123" s="180" t="s">
        <v>19</v>
      </c>
      <c r="L123" s="185"/>
      <c r="M123" s="186" t="s">
        <v>19</v>
      </c>
      <c r="N123" s="187" t="s">
        <v>45</v>
      </c>
      <c r="P123" s="142">
        <f t="shared" si="1"/>
        <v>0</v>
      </c>
      <c r="Q123" s="142">
        <v>0</v>
      </c>
      <c r="R123" s="142">
        <f t="shared" si="2"/>
        <v>0</v>
      </c>
      <c r="S123" s="142">
        <v>0</v>
      </c>
      <c r="T123" s="143">
        <f t="shared" si="3"/>
        <v>0</v>
      </c>
      <c r="AR123" s="144" t="s">
        <v>406</v>
      </c>
      <c r="AT123" s="144" t="s">
        <v>327</v>
      </c>
      <c r="AU123" s="144" t="s">
        <v>121</v>
      </c>
      <c r="AY123" s="18" t="s">
        <v>177</v>
      </c>
      <c r="BE123" s="145">
        <f t="shared" si="4"/>
        <v>0</v>
      </c>
      <c r="BF123" s="145">
        <f t="shared" si="5"/>
        <v>0</v>
      </c>
      <c r="BG123" s="145">
        <f t="shared" si="6"/>
        <v>0</v>
      </c>
      <c r="BH123" s="145">
        <f t="shared" si="7"/>
        <v>0</v>
      </c>
      <c r="BI123" s="145">
        <f t="shared" si="8"/>
        <v>0</v>
      </c>
      <c r="BJ123" s="18" t="s">
        <v>81</v>
      </c>
      <c r="BK123" s="145">
        <f t="shared" si="9"/>
        <v>0</v>
      </c>
      <c r="BL123" s="18" t="s">
        <v>276</v>
      </c>
      <c r="BM123" s="144" t="s">
        <v>2012</v>
      </c>
    </row>
    <row r="124" spans="2:65" s="1" customFormat="1" ht="16.5" customHeight="1">
      <c r="B124" s="33"/>
      <c r="C124" s="178" t="s">
        <v>386</v>
      </c>
      <c r="D124" s="178" t="s">
        <v>327</v>
      </c>
      <c r="E124" s="179" t="s">
        <v>2013</v>
      </c>
      <c r="F124" s="180" t="s">
        <v>2014</v>
      </c>
      <c r="G124" s="181" t="s">
        <v>243</v>
      </c>
      <c r="H124" s="182">
        <v>1</v>
      </c>
      <c r="I124" s="183"/>
      <c r="J124" s="184">
        <f t="shared" si="0"/>
        <v>0</v>
      </c>
      <c r="K124" s="180" t="s">
        <v>19</v>
      </c>
      <c r="L124" s="185"/>
      <c r="M124" s="186" t="s">
        <v>19</v>
      </c>
      <c r="N124" s="187" t="s">
        <v>45</v>
      </c>
      <c r="P124" s="142">
        <f t="shared" si="1"/>
        <v>0</v>
      </c>
      <c r="Q124" s="142">
        <v>0</v>
      </c>
      <c r="R124" s="142">
        <f t="shared" si="2"/>
        <v>0</v>
      </c>
      <c r="S124" s="142">
        <v>0</v>
      </c>
      <c r="T124" s="143">
        <f t="shared" si="3"/>
        <v>0</v>
      </c>
      <c r="AR124" s="144" t="s">
        <v>406</v>
      </c>
      <c r="AT124" s="144" t="s">
        <v>327</v>
      </c>
      <c r="AU124" s="144" t="s">
        <v>121</v>
      </c>
      <c r="AY124" s="18" t="s">
        <v>177</v>
      </c>
      <c r="BE124" s="145">
        <f t="shared" si="4"/>
        <v>0</v>
      </c>
      <c r="BF124" s="145">
        <f t="shared" si="5"/>
        <v>0</v>
      </c>
      <c r="BG124" s="145">
        <f t="shared" si="6"/>
        <v>0</v>
      </c>
      <c r="BH124" s="145">
        <f t="shared" si="7"/>
        <v>0</v>
      </c>
      <c r="BI124" s="145">
        <f t="shared" si="8"/>
        <v>0</v>
      </c>
      <c r="BJ124" s="18" t="s">
        <v>81</v>
      </c>
      <c r="BK124" s="145">
        <f t="shared" si="9"/>
        <v>0</v>
      </c>
      <c r="BL124" s="18" t="s">
        <v>276</v>
      </c>
      <c r="BM124" s="144" t="s">
        <v>2015</v>
      </c>
    </row>
    <row r="125" spans="2:65" s="1" customFormat="1" ht="16.5" customHeight="1">
      <c r="B125" s="33"/>
      <c r="C125" s="178" t="s">
        <v>391</v>
      </c>
      <c r="D125" s="178" t="s">
        <v>327</v>
      </c>
      <c r="E125" s="179" t="s">
        <v>2016</v>
      </c>
      <c r="F125" s="180" t="s">
        <v>2017</v>
      </c>
      <c r="G125" s="181" t="s">
        <v>243</v>
      </c>
      <c r="H125" s="182">
        <v>4</v>
      </c>
      <c r="I125" s="183"/>
      <c r="J125" s="184">
        <f t="shared" si="0"/>
        <v>0</v>
      </c>
      <c r="K125" s="180" t="s">
        <v>19</v>
      </c>
      <c r="L125" s="185"/>
      <c r="M125" s="186" t="s">
        <v>19</v>
      </c>
      <c r="N125" s="187" t="s">
        <v>45</v>
      </c>
      <c r="P125" s="142">
        <f t="shared" si="1"/>
        <v>0</v>
      </c>
      <c r="Q125" s="142">
        <v>0</v>
      </c>
      <c r="R125" s="142">
        <f t="shared" si="2"/>
        <v>0</v>
      </c>
      <c r="S125" s="142">
        <v>0</v>
      </c>
      <c r="T125" s="143">
        <f t="shared" si="3"/>
        <v>0</v>
      </c>
      <c r="AR125" s="144" t="s">
        <v>406</v>
      </c>
      <c r="AT125" s="144" t="s">
        <v>327</v>
      </c>
      <c r="AU125" s="144" t="s">
        <v>121</v>
      </c>
      <c r="AY125" s="18" t="s">
        <v>177</v>
      </c>
      <c r="BE125" s="145">
        <f t="shared" si="4"/>
        <v>0</v>
      </c>
      <c r="BF125" s="145">
        <f t="shared" si="5"/>
        <v>0</v>
      </c>
      <c r="BG125" s="145">
        <f t="shared" si="6"/>
        <v>0</v>
      </c>
      <c r="BH125" s="145">
        <f t="shared" si="7"/>
        <v>0</v>
      </c>
      <c r="BI125" s="145">
        <f t="shared" si="8"/>
        <v>0</v>
      </c>
      <c r="BJ125" s="18" t="s">
        <v>81</v>
      </c>
      <c r="BK125" s="145">
        <f t="shared" si="9"/>
        <v>0</v>
      </c>
      <c r="BL125" s="18" t="s">
        <v>276</v>
      </c>
      <c r="BM125" s="144" t="s">
        <v>2018</v>
      </c>
    </row>
    <row r="126" spans="2:65" s="11" customFormat="1" ht="20.85" customHeight="1">
      <c r="B126" s="121"/>
      <c r="D126" s="122" t="s">
        <v>73</v>
      </c>
      <c r="E126" s="131" t="s">
        <v>2019</v>
      </c>
      <c r="F126" s="131" t="s">
        <v>2020</v>
      </c>
      <c r="I126" s="124"/>
      <c r="J126" s="132">
        <f>BK126</f>
        <v>0</v>
      </c>
      <c r="L126" s="121"/>
      <c r="M126" s="126"/>
      <c r="P126" s="127">
        <f>SUM(P127:P143)</f>
        <v>0</v>
      </c>
      <c r="R126" s="127">
        <f>SUM(R127:R143)</f>
        <v>0</v>
      </c>
      <c r="T126" s="128">
        <f>SUM(T127:T143)</f>
        <v>0</v>
      </c>
      <c r="AR126" s="122" t="s">
        <v>83</v>
      </c>
      <c r="AT126" s="129" t="s">
        <v>73</v>
      </c>
      <c r="AU126" s="129" t="s">
        <v>83</v>
      </c>
      <c r="AY126" s="122" t="s">
        <v>177</v>
      </c>
      <c r="BK126" s="130">
        <f>SUM(BK127:BK143)</f>
        <v>0</v>
      </c>
    </row>
    <row r="127" spans="2:65" s="1" customFormat="1" ht="16.5" customHeight="1">
      <c r="B127" s="33"/>
      <c r="C127" s="133" t="s">
        <v>406</v>
      </c>
      <c r="D127" s="133" t="s">
        <v>179</v>
      </c>
      <c r="E127" s="134" t="s">
        <v>2021</v>
      </c>
      <c r="F127" s="135" t="s">
        <v>2022</v>
      </c>
      <c r="G127" s="136" t="s">
        <v>347</v>
      </c>
      <c r="H127" s="137">
        <v>50</v>
      </c>
      <c r="I127" s="138"/>
      <c r="J127" s="139">
        <f t="shared" ref="J127:J143" si="10">ROUND(I127*H127,2)</f>
        <v>0</v>
      </c>
      <c r="K127" s="135" t="s">
        <v>19</v>
      </c>
      <c r="L127" s="33"/>
      <c r="M127" s="140" t="s">
        <v>19</v>
      </c>
      <c r="N127" s="141" t="s">
        <v>45</v>
      </c>
      <c r="P127" s="142">
        <f t="shared" ref="P127:P143" si="11">O127*H127</f>
        <v>0</v>
      </c>
      <c r="Q127" s="142">
        <v>0</v>
      </c>
      <c r="R127" s="142">
        <f t="shared" ref="R127:R143" si="12">Q127*H127</f>
        <v>0</v>
      </c>
      <c r="S127" s="142">
        <v>0</v>
      </c>
      <c r="T127" s="143">
        <f t="shared" ref="T127:T143" si="13">S127*H127</f>
        <v>0</v>
      </c>
      <c r="AR127" s="144" t="s">
        <v>276</v>
      </c>
      <c r="AT127" s="144" t="s">
        <v>179</v>
      </c>
      <c r="AU127" s="144" t="s">
        <v>121</v>
      </c>
      <c r="AY127" s="18" t="s">
        <v>177</v>
      </c>
      <c r="BE127" s="145">
        <f t="shared" ref="BE127:BE143" si="14">IF(N127="základní",J127,0)</f>
        <v>0</v>
      </c>
      <c r="BF127" s="145">
        <f t="shared" ref="BF127:BF143" si="15">IF(N127="snížená",J127,0)</f>
        <v>0</v>
      </c>
      <c r="BG127" s="145">
        <f t="shared" ref="BG127:BG143" si="16">IF(N127="zákl. přenesená",J127,0)</f>
        <v>0</v>
      </c>
      <c r="BH127" s="145">
        <f t="shared" ref="BH127:BH143" si="17">IF(N127="sníž. přenesená",J127,0)</f>
        <v>0</v>
      </c>
      <c r="BI127" s="145">
        <f t="shared" ref="BI127:BI143" si="18">IF(N127="nulová",J127,0)</f>
        <v>0</v>
      </c>
      <c r="BJ127" s="18" t="s">
        <v>81</v>
      </c>
      <c r="BK127" s="145">
        <f t="shared" ref="BK127:BK143" si="19">ROUND(I127*H127,2)</f>
        <v>0</v>
      </c>
      <c r="BL127" s="18" t="s">
        <v>276</v>
      </c>
      <c r="BM127" s="144" t="s">
        <v>2023</v>
      </c>
    </row>
    <row r="128" spans="2:65" s="1" customFormat="1" ht="16.5" customHeight="1">
      <c r="B128" s="33"/>
      <c r="C128" s="133" t="s">
        <v>415</v>
      </c>
      <c r="D128" s="133" t="s">
        <v>179</v>
      </c>
      <c r="E128" s="134" t="s">
        <v>2024</v>
      </c>
      <c r="F128" s="135" t="s">
        <v>2025</v>
      </c>
      <c r="G128" s="136" t="s">
        <v>347</v>
      </c>
      <c r="H128" s="137">
        <v>8</v>
      </c>
      <c r="I128" s="138"/>
      <c r="J128" s="139">
        <f t="shared" si="10"/>
        <v>0</v>
      </c>
      <c r="K128" s="135" t="s">
        <v>19</v>
      </c>
      <c r="L128" s="33"/>
      <c r="M128" s="140" t="s">
        <v>19</v>
      </c>
      <c r="N128" s="141" t="s">
        <v>45</v>
      </c>
      <c r="P128" s="142">
        <f t="shared" si="11"/>
        <v>0</v>
      </c>
      <c r="Q128" s="142">
        <v>0</v>
      </c>
      <c r="R128" s="142">
        <f t="shared" si="12"/>
        <v>0</v>
      </c>
      <c r="S128" s="142">
        <v>0</v>
      </c>
      <c r="T128" s="143">
        <f t="shared" si="13"/>
        <v>0</v>
      </c>
      <c r="AR128" s="144" t="s">
        <v>276</v>
      </c>
      <c r="AT128" s="144" t="s">
        <v>179</v>
      </c>
      <c r="AU128" s="144" t="s">
        <v>121</v>
      </c>
      <c r="AY128" s="18" t="s">
        <v>177</v>
      </c>
      <c r="BE128" s="145">
        <f t="shared" si="14"/>
        <v>0</v>
      </c>
      <c r="BF128" s="145">
        <f t="shared" si="15"/>
        <v>0</v>
      </c>
      <c r="BG128" s="145">
        <f t="shared" si="16"/>
        <v>0</v>
      </c>
      <c r="BH128" s="145">
        <f t="shared" si="17"/>
        <v>0</v>
      </c>
      <c r="BI128" s="145">
        <f t="shared" si="18"/>
        <v>0</v>
      </c>
      <c r="BJ128" s="18" t="s">
        <v>81</v>
      </c>
      <c r="BK128" s="145">
        <f t="shared" si="19"/>
        <v>0</v>
      </c>
      <c r="BL128" s="18" t="s">
        <v>276</v>
      </c>
      <c r="BM128" s="144" t="s">
        <v>2026</v>
      </c>
    </row>
    <row r="129" spans="2:65" s="1" customFormat="1" ht="16.5" customHeight="1">
      <c r="B129" s="33"/>
      <c r="C129" s="133" t="s">
        <v>420</v>
      </c>
      <c r="D129" s="133" t="s">
        <v>179</v>
      </c>
      <c r="E129" s="134" t="s">
        <v>2027</v>
      </c>
      <c r="F129" s="135" t="s">
        <v>2028</v>
      </c>
      <c r="G129" s="136" t="s">
        <v>347</v>
      </c>
      <c r="H129" s="137">
        <v>60</v>
      </c>
      <c r="I129" s="138"/>
      <c r="J129" s="139">
        <f t="shared" si="10"/>
        <v>0</v>
      </c>
      <c r="K129" s="135" t="s">
        <v>19</v>
      </c>
      <c r="L129" s="33"/>
      <c r="M129" s="140" t="s">
        <v>19</v>
      </c>
      <c r="N129" s="141" t="s">
        <v>45</v>
      </c>
      <c r="P129" s="142">
        <f t="shared" si="11"/>
        <v>0</v>
      </c>
      <c r="Q129" s="142">
        <v>0</v>
      </c>
      <c r="R129" s="142">
        <f t="shared" si="12"/>
        <v>0</v>
      </c>
      <c r="S129" s="142">
        <v>0</v>
      </c>
      <c r="T129" s="143">
        <f t="shared" si="13"/>
        <v>0</v>
      </c>
      <c r="AR129" s="144" t="s">
        <v>276</v>
      </c>
      <c r="AT129" s="144" t="s">
        <v>179</v>
      </c>
      <c r="AU129" s="144" t="s">
        <v>121</v>
      </c>
      <c r="AY129" s="18" t="s">
        <v>177</v>
      </c>
      <c r="BE129" s="145">
        <f t="shared" si="14"/>
        <v>0</v>
      </c>
      <c r="BF129" s="145">
        <f t="shared" si="15"/>
        <v>0</v>
      </c>
      <c r="BG129" s="145">
        <f t="shared" si="16"/>
        <v>0</v>
      </c>
      <c r="BH129" s="145">
        <f t="shared" si="17"/>
        <v>0</v>
      </c>
      <c r="BI129" s="145">
        <f t="shared" si="18"/>
        <v>0</v>
      </c>
      <c r="BJ129" s="18" t="s">
        <v>81</v>
      </c>
      <c r="BK129" s="145">
        <f t="shared" si="19"/>
        <v>0</v>
      </c>
      <c r="BL129" s="18" t="s">
        <v>276</v>
      </c>
      <c r="BM129" s="144" t="s">
        <v>2029</v>
      </c>
    </row>
    <row r="130" spans="2:65" s="1" customFormat="1" ht="16.5" customHeight="1">
      <c r="B130" s="33"/>
      <c r="C130" s="133" t="s">
        <v>426</v>
      </c>
      <c r="D130" s="133" t="s">
        <v>179</v>
      </c>
      <c r="E130" s="134" t="s">
        <v>2030</v>
      </c>
      <c r="F130" s="135" t="s">
        <v>2031</v>
      </c>
      <c r="G130" s="136" t="s">
        <v>243</v>
      </c>
      <c r="H130" s="137">
        <v>30</v>
      </c>
      <c r="I130" s="138"/>
      <c r="J130" s="139">
        <f t="shared" si="10"/>
        <v>0</v>
      </c>
      <c r="K130" s="135" t="s">
        <v>19</v>
      </c>
      <c r="L130" s="33"/>
      <c r="M130" s="140" t="s">
        <v>19</v>
      </c>
      <c r="N130" s="141" t="s">
        <v>45</v>
      </c>
      <c r="P130" s="142">
        <f t="shared" si="11"/>
        <v>0</v>
      </c>
      <c r="Q130" s="142">
        <v>0</v>
      </c>
      <c r="R130" s="142">
        <f t="shared" si="12"/>
        <v>0</v>
      </c>
      <c r="S130" s="142">
        <v>0</v>
      </c>
      <c r="T130" s="143">
        <f t="shared" si="13"/>
        <v>0</v>
      </c>
      <c r="AR130" s="144" t="s">
        <v>276</v>
      </c>
      <c r="AT130" s="144" t="s">
        <v>179</v>
      </c>
      <c r="AU130" s="144" t="s">
        <v>121</v>
      </c>
      <c r="AY130" s="18" t="s">
        <v>177</v>
      </c>
      <c r="BE130" s="145">
        <f t="shared" si="14"/>
        <v>0</v>
      </c>
      <c r="BF130" s="145">
        <f t="shared" si="15"/>
        <v>0</v>
      </c>
      <c r="BG130" s="145">
        <f t="shared" si="16"/>
        <v>0</v>
      </c>
      <c r="BH130" s="145">
        <f t="shared" si="17"/>
        <v>0</v>
      </c>
      <c r="BI130" s="145">
        <f t="shared" si="18"/>
        <v>0</v>
      </c>
      <c r="BJ130" s="18" t="s">
        <v>81</v>
      </c>
      <c r="BK130" s="145">
        <f t="shared" si="19"/>
        <v>0</v>
      </c>
      <c r="BL130" s="18" t="s">
        <v>276</v>
      </c>
      <c r="BM130" s="144" t="s">
        <v>2032</v>
      </c>
    </row>
    <row r="131" spans="2:65" s="1" customFormat="1" ht="16.5" customHeight="1">
      <c r="B131" s="33"/>
      <c r="C131" s="133" t="s">
        <v>433</v>
      </c>
      <c r="D131" s="133" t="s">
        <v>179</v>
      </c>
      <c r="E131" s="134" t="s">
        <v>2033</v>
      </c>
      <c r="F131" s="135" t="s">
        <v>2034</v>
      </c>
      <c r="G131" s="136" t="s">
        <v>243</v>
      </c>
      <c r="H131" s="137">
        <v>8</v>
      </c>
      <c r="I131" s="138"/>
      <c r="J131" s="139">
        <f t="shared" si="10"/>
        <v>0</v>
      </c>
      <c r="K131" s="135" t="s">
        <v>19</v>
      </c>
      <c r="L131" s="33"/>
      <c r="M131" s="140" t="s">
        <v>19</v>
      </c>
      <c r="N131" s="141" t="s">
        <v>45</v>
      </c>
      <c r="P131" s="142">
        <f t="shared" si="11"/>
        <v>0</v>
      </c>
      <c r="Q131" s="142">
        <v>0</v>
      </c>
      <c r="R131" s="142">
        <f t="shared" si="12"/>
        <v>0</v>
      </c>
      <c r="S131" s="142">
        <v>0</v>
      </c>
      <c r="T131" s="143">
        <f t="shared" si="13"/>
        <v>0</v>
      </c>
      <c r="AR131" s="144" t="s">
        <v>276</v>
      </c>
      <c r="AT131" s="144" t="s">
        <v>179</v>
      </c>
      <c r="AU131" s="144" t="s">
        <v>121</v>
      </c>
      <c r="AY131" s="18" t="s">
        <v>177</v>
      </c>
      <c r="BE131" s="145">
        <f t="shared" si="14"/>
        <v>0</v>
      </c>
      <c r="BF131" s="145">
        <f t="shared" si="15"/>
        <v>0</v>
      </c>
      <c r="BG131" s="145">
        <f t="shared" si="16"/>
        <v>0</v>
      </c>
      <c r="BH131" s="145">
        <f t="shared" si="17"/>
        <v>0</v>
      </c>
      <c r="BI131" s="145">
        <f t="shared" si="18"/>
        <v>0</v>
      </c>
      <c r="BJ131" s="18" t="s">
        <v>81</v>
      </c>
      <c r="BK131" s="145">
        <f t="shared" si="19"/>
        <v>0</v>
      </c>
      <c r="BL131" s="18" t="s">
        <v>276</v>
      </c>
      <c r="BM131" s="144" t="s">
        <v>2035</v>
      </c>
    </row>
    <row r="132" spans="2:65" s="1" customFormat="1" ht="16.5" customHeight="1">
      <c r="B132" s="33"/>
      <c r="C132" s="133" t="s">
        <v>438</v>
      </c>
      <c r="D132" s="133" t="s">
        <v>179</v>
      </c>
      <c r="E132" s="134" t="s">
        <v>2036</v>
      </c>
      <c r="F132" s="135" t="s">
        <v>2037</v>
      </c>
      <c r="G132" s="136" t="s">
        <v>243</v>
      </c>
      <c r="H132" s="137">
        <v>6</v>
      </c>
      <c r="I132" s="138"/>
      <c r="J132" s="139">
        <f t="shared" si="10"/>
        <v>0</v>
      </c>
      <c r="K132" s="135" t="s">
        <v>19</v>
      </c>
      <c r="L132" s="33"/>
      <c r="M132" s="140" t="s">
        <v>19</v>
      </c>
      <c r="N132" s="141" t="s">
        <v>45</v>
      </c>
      <c r="P132" s="142">
        <f t="shared" si="11"/>
        <v>0</v>
      </c>
      <c r="Q132" s="142">
        <v>0</v>
      </c>
      <c r="R132" s="142">
        <f t="shared" si="12"/>
        <v>0</v>
      </c>
      <c r="S132" s="142">
        <v>0</v>
      </c>
      <c r="T132" s="143">
        <f t="shared" si="13"/>
        <v>0</v>
      </c>
      <c r="AR132" s="144" t="s">
        <v>276</v>
      </c>
      <c r="AT132" s="144" t="s">
        <v>179</v>
      </c>
      <c r="AU132" s="144" t="s">
        <v>121</v>
      </c>
      <c r="AY132" s="18" t="s">
        <v>177</v>
      </c>
      <c r="BE132" s="145">
        <f t="shared" si="14"/>
        <v>0</v>
      </c>
      <c r="BF132" s="145">
        <f t="shared" si="15"/>
        <v>0</v>
      </c>
      <c r="BG132" s="145">
        <f t="shared" si="16"/>
        <v>0</v>
      </c>
      <c r="BH132" s="145">
        <f t="shared" si="17"/>
        <v>0</v>
      </c>
      <c r="BI132" s="145">
        <f t="shared" si="18"/>
        <v>0</v>
      </c>
      <c r="BJ132" s="18" t="s">
        <v>81</v>
      </c>
      <c r="BK132" s="145">
        <f t="shared" si="19"/>
        <v>0</v>
      </c>
      <c r="BL132" s="18" t="s">
        <v>276</v>
      </c>
      <c r="BM132" s="144" t="s">
        <v>2038</v>
      </c>
    </row>
    <row r="133" spans="2:65" s="1" customFormat="1" ht="16.5" customHeight="1">
      <c r="B133" s="33"/>
      <c r="C133" s="133" t="s">
        <v>443</v>
      </c>
      <c r="D133" s="133" t="s">
        <v>179</v>
      </c>
      <c r="E133" s="134" t="s">
        <v>2039</v>
      </c>
      <c r="F133" s="135" t="s">
        <v>2040</v>
      </c>
      <c r="G133" s="136" t="s">
        <v>243</v>
      </c>
      <c r="H133" s="137">
        <v>16</v>
      </c>
      <c r="I133" s="138"/>
      <c r="J133" s="139">
        <f t="shared" si="10"/>
        <v>0</v>
      </c>
      <c r="K133" s="135" t="s">
        <v>19</v>
      </c>
      <c r="L133" s="33"/>
      <c r="M133" s="140" t="s">
        <v>19</v>
      </c>
      <c r="N133" s="141" t="s">
        <v>45</v>
      </c>
      <c r="P133" s="142">
        <f t="shared" si="11"/>
        <v>0</v>
      </c>
      <c r="Q133" s="142">
        <v>0</v>
      </c>
      <c r="R133" s="142">
        <f t="shared" si="12"/>
        <v>0</v>
      </c>
      <c r="S133" s="142">
        <v>0</v>
      </c>
      <c r="T133" s="143">
        <f t="shared" si="13"/>
        <v>0</v>
      </c>
      <c r="AR133" s="144" t="s">
        <v>276</v>
      </c>
      <c r="AT133" s="144" t="s">
        <v>179</v>
      </c>
      <c r="AU133" s="144" t="s">
        <v>121</v>
      </c>
      <c r="AY133" s="18" t="s">
        <v>177</v>
      </c>
      <c r="BE133" s="145">
        <f t="shared" si="14"/>
        <v>0</v>
      </c>
      <c r="BF133" s="145">
        <f t="shared" si="15"/>
        <v>0</v>
      </c>
      <c r="BG133" s="145">
        <f t="shared" si="16"/>
        <v>0</v>
      </c>
      <c r="BH133" s="145">
        <f t="shared" si="17"/>
        <v>0</v>
      </c>
      <c r="BI133" s="145">
        <f t="shared" si="18"/>
        <v>0</v>
      </c>
      <c r="BJ133" s="18" t="s">
        <v>81</v>
      </c>
      <c r="BK133" s="145">
        <f t="shared" si="19"/>
        <v>0</v>
      </c>
      <c r="BL133" s="18" t="s">
        <v>276</v>
      </c>
      <c r="BM133" s="144" t="s">
        <v>2041</v>
      </c>
    </row>
    <row r="134" spans="2:65" s="1" customFormat="1" ht="16.5" customHeight="1">
      <c r="B134" s="33"/>
      <c r="C134" s="133" t="s">
        <v>448</v>
      </c>
      <c r="D134" s="133" t="s">
        <v>179</v>
      </c>
      <c r="E134" s="134" t="s">
        <v>2042</v>
      </c>
      <c r="F134" s="135" t="s">
        <v>2043</v>
      </c>
      <c r="G134" s="136" t="s">
        <v>243</v>
      </c>
      <c r="H134" s="137">
        <v>50</v>
      </c>
      <c r="I134" s="138"/>
      <c r="J134" s="139">
        <f t="shared" si="10"/>
        <v>0</v>
      </c>
      <c r="K134" s="135" t="s">
        <v>19</v>
      </c>
      <c r="L134" s="33"/>
      <c r="M134" s="140" t="s">
        <v>19</v>
      </c>
      <c r="N134" s="141" t="s">
        <v>45</v>
      </c>
      <c r="P134" s="142">
        <f t="shared" si="11"/>
        <v>0</v>
      </c>
      <c r="Q134" s="142">
        <v>0</v>
      </c>
      <c r="R134" s="142">
        <f t="shared" si="12"/>
        <v>0</v>
      </c>
      <c r="S134" s="142">
        <v>0</v>
      </c>
      <c r="T134" s="143">
        <f t="shared" si="13"/>
        <v>0</v>
      </c>
      <c r="AR134" s="144" t="s">
        <v>276</v>
      </c>
      <c r="AT134" s="144" t="s">
        <v>179</v>
      </c>
      <c r="AU134" s="144" t="s">
        <v>121</v>
      </c>
      <c r="AY134" s="18" t="s">
        <v>177</v>
      </c>
      <c r="BE134" s="145">
        <f t="shared" si="14"/>
        <v>0</v>
      </c>
      <c r="BF134" s="145">
        <f t="shared" si="15"/>
        <v>0</v>
      </c>
      <c r="BG134" s="145">
        <f t="shared" si="16"/>
        <v>0</v>
      </c>
      <c r="BH134" s="145">
        <f t="shared" si="17"/>
        <v>0</v>
      </c>
      <c r="BI134" s="145">
        <f t="shared" si="18"/>
        <v>0</v>
      </c>
      <c r="BJ134" s="18" t="s">
        <v>81</v>
      </c>
      <c r="BK134" s="145">
        <f t="shared" si="19"/>
        <v>0</v>
      </c>
      <c r="BL134" s="18" t="s">
        <v>276</v>
      </c>
      <c r="BM134" s="144" t="s">
        <v>2044</v>
      </c>
    </row>
    <row r="135" spans="2:65" s="1" customFormat="1" ht="16.5" customHeight="1">
      <c r="B135" s="33"/>
      <c r="C135" s="178" t="s">
        <v>455</v>
      </c>
      <c r="D135" s="178" t="s">
        <v>327</v>
      </c>
      <c r="E135" s="179" t="s">
        <v>2045</v>
      </c>
      <c r="F135" s="180" t="s">
        <v>2046</v>
      </c>
      <c r="G135" s="181" t="s">
        <v>243</v>
      </c>
      <c r="H135" s="182">
        <v>2</v>
      </c>
      <c r="I135" s="183"/>
      <c r="J135" s="184">
        <f t="shared" si="10"/>
        <v>0</v>
      </c>
      <c r="K135" s="180" t="s">
        <v>19</v>
      </c>
      <c r="L135" s="185"/>
      <c r="M135" s="186" t="s">
        <v>19</v>
      </c>
      <c r="N135" s="187" t="s">
        <v>45</v>
      </c>
      <c r="P135" s="142">
        <f t="shared" si="11"/>
        <v>0</v>
      </c>
      <c r="Q135" s="142">
        <v>0</v>
      </c>
      <c r="R135" s="142">
        <f t="shared" si="12"/>
        <v>0</v>
      </c>
      <c r="S135" s="142">
        <v>0</v>
      </c>
      <c r="T135" s="143">
        <f t="shared" si="13"/>
        <v>0</v>
      </c>
      <c r="AR135" s="144" t="s">
        <v>406</v>
      </c>
      <c r="AT135" s="144" t="s">
        <v>327</v>
      </c>
      <c r="AU135" s="144" t="s">
        <v>121</v>
      </c>
      <c r="AY135" s="18" t="s">
        <v>177</v>
      </c>
      <c r="BE135" s="145">
        <f t="shared" si="14"/>
        <v>0</v>
      </c>
      <c r="BF135" s="145">
        <f t="shared" si="15"/>
        <v>0</v>
      </c>
      <c r="BG135" s="145">
        <f t="shared" si="16"/>
        <v>0</v>
      </c>
      <c r="BH135" s="145">
        <f t="shared" si="17"/>
        <v>0</v>
      </c>
      <c r="BI135" s="145">
        <f t="shared" si="18"/>
        <v>0</v>
      </c>
      <c r="BJ135" s="18" t="s">
        <v>81</v>
      </c>
      <c r="BK135" s="145">
        <f t="shared" si="19"/>
        <v>0</v>
      </c>
      <c r="BL135" s="18" t="s">
        <v>276</v>
      </c>
      <c r="BM135" s="144" t="s">
        <v>2047</v>
      </c>
    </row>
    <row r="136" spans="2:65" s="1" customFormat="1" ht="16.5" customHeight="1">
      <c r="B136" s="33"/>
      <c r="C136" s="178" t="s">
        <v>460</v>
      </c>
      <c r="D136" s="178" t="s">
        <v>327</v>
      </c>
      <c r="E136" s="179" t="s">
        <v>2048</v>
      </c>
      <c r="F136" s="180" t="s">
        <v>2049</v>
      </c>
      <c r="G136" s="181" t="s">
        <v>347</v>
      </c>
      <c r="H136" s="182">
        <v>60</v>
      </c>
      <c r="I136" s="183"/>
      <c r="J136" s="184">
        <f t="shared" si="10"/>
        <v>0</v>
      </c>
      <c r="K136" s="180" t="s">
        <v>19</v>
      </c>
      <c r="L136" s="185"/>
      <c r="M136" s="186" t="s">
        <v>19</v>
      </c>
      <c r="N136" s="187" t="s">
        <v>45</v>
      </c>
      <c r="P136" s="142">
        <f t="shared" si="11"/>
        <v>0</v>
      </c>
      <c r="Q136" s="142">
        <v>0</v>
      </c>
      <c r="R136" s="142">
        <f t="shared" si="12"/>
        <v>0</v>
      </c>
      <c r="S136" s="142">
        <v>0</v>
      </c>
      <c r="T136" s="143">
        <f t="shared" si="13"/>
        <v>0</v>
      </c>
      <c r="AR136" s="144" t="s">
        <v>406</v>
      </c>
      <c r="AT136" s="144" t="s">
        <v>327</v>
      </c>
      <c r="AU136" s="144" t="s">
        <v>121</v>
      </c>
      <c r="AY136" s="18" t="s">
        <v>177</v>
      </c>
      <c r="BE136" s="145">
        <f t="shared" si="14"/>
        <v>0</v>
      </c>
      <c r="BF136" s="145">
        <f t="shared" si="15"/>
        <v>0</v>
      </c>
      <c r="BG136" s="145">
        <f t="shared" si="16"/>
        <v>0</v>
      </c>
      <c r="BH136" s="145">
        <f t="shared" si="17"/>
        <v>0</v>
      </c>
      <c r="BI136" s="145">
        <f t="shared" si="18"/>
        <v>0</v>
      </c>
      <c r="BJ136" s="18" t="s">
        <v>81</v>
      </c>
      <c r="BK136" s="145">
        <f t="shared" si="19"/>
        <v>0</v>
      </c>
      <c r="BL136" s="18" t="s">
        <v>276</v>
      </c>
      <c r="BM136" s="144" t="s">
        <v>2050</v>
      </c>
    </row>
    <row r="137" spans="2:65" s="1" customFormat="1" ht="16.5" customHeight="1">
      <c r="B137" s="33"/>
      <c r="C137" s="178" t="s">
        <v>465</v>
      </c>
      <c r="D137" s="178" t="s">
        <v>327</v>
      </c>
      <c r="E137" s="179" t="s">
        <v>2051</v>
      </c>
      <c r="F137" s="180" t="s">
        <v>2022</v>
      </c>
      <c r="G137" s="181" t="s">
        <v>347</v>
      </c>
      <c r="H137" s="182">
        <v>50</v>
      </c>
      <c r="I137" s="183"/>
      <c r="J137" s="184">
        <f t="shared" si="10"/>
        <v>0</v>
      </c>
      <c r="K137" s="180" t="s">
        <v>19</v>
      </c>
      <c r="L137" s="185"/>
      <c r="M137" s="186" t="s">
        <v>19</v>
      </c>
      <c r="N137" s="187" t="s">
        <v>45</v>
      </c>
      <c r="P137" s="142">
        <f t="shared" si="11"/>
        <v>0</v>
      </c>
      <c r="Q137" s="142">
        <v>0</v>
      </c>
      <c r="R137" s="142">
        <f t="shared" si="12"/>
        <v>0</v>
      </c>
      <c r="S137" s="142">
        <v>0</v>
      </c>
      <c r="T137" s="143">
        <f t="shared" si="13"/>
        <v>0</v>
      </c>
      <c r="AR137" s="144" t="s">
        <v>406</v>
      </c>
      <c r="AT137" s="144" t="s">
        <v>327</v>
      </c>
      <c r="AU137" s="144" t="s">
        <v>121</v>
      </c>
      <c r="AY137" s="18" t="s">
        <v>177</v>
      </c>
      <c r="BE137" s="145">
        <f t="shared" si="14"/>
        <v>0</v>
      </c>
      <c r="BF137" s="145">
        <f t="shared" si="15"/>
        <v>0</v>
      </c>
      <c r="BG137" s="145">
        <f t="shared" si="16"/>
        <v>0</v>
      </c>
      <c r="BH137" s="145">
        <f t="shared" si="17"/>
        <v>0</v>
      </c>
      <c r="BI137" s="145">
        <f t="shared" si="18"/>
        <v>0</v>
      </c>
      <c r="BJ137" s="18" t="s">
        <v>81</v>
      </c>
      <c r="BK137" s="145">
        <f t="shared" si="19"/>
        <v>0</v>
      </c>
      <c r="BL137" s="18" t="s">
        <v>276</v>
      </c>
      <c r="BM137" s="144" t="s">
        <v>2052</v>
      </c>
    </row>
    <row r="138" spans="2:65" s="1" customFormat="1" ht="16.5" customHeight="1">
      <c r="B138" s="33"/>
      <c r="C138" s="178" t="s">
        <v>471</v>
      </c>
      <c r="D138" s="178" t="s">
        <v>327</v>
      </c>
      <c r="E138" s="179" t="s">
        <v>2053</v>
      </c>
      <c r="F138" s="180" t="s">
        <v>2025</v>
      </c>
      <c r="G138" s="181" t="s">
        <v>347</v>
      </c>
      <c r="H138" s="182">
        <v>8</v>
      </c>
      <c r="I138" s="183"/>
      <c r="J138" s="184">
        <f t="shared" si="10"/>
        <v>0</v>
      </c>
      <c r="K138" s="180" t="s">
        <v>19</v>
      </c>
      <c r="L138" s="185"/>
      <c r="M138" s="186" t="s">
        <v>19</v>
      </c>
      <c r="N138" s="187" t="s">
        <v>45</v>
      </c>
      <c r="P138" s="142">
        <f t="shared" si="11"/>
        <v>0</v>
      </c>
      <c r="Q138" s="142">
        <v>0</v>
      </c>
      <c r="R138" s="142">
        <f t="shared" si="12"/>
        <v>0</v>
      </c>
      <c r="S138" s="142">
        <v>0</v>
      </c>
      <c r="T138" s="143">
        <f t="shared" si="13"/>
        <v>0</v>
      </c>
      <c r="AR138" s="144" t="s">
        <v>406</v>
      </c>
      <c r="AT138" s="144" t="s">
        <v>327</v>
      </c>
      <c r="AU138" s="144" t="s">
        <v>121</v>
      </c>
      <c r="AY138" s="18" t="s">
        <v>177</v>
      </c>
      <c r="BE138" s="145">
        <f t="shared" si="14"/>
        <v>0</v>
      </c>
      <c r="BF138" s="145">
        <f t="shared" si="15"/>
        <v>0</v>
      </c>
      <c r="BG138" s="145">
        <f t="shared" si="16"/>
        <v>0</v>
      </c>
      <c r="BH138" s="145">
        <f t="shared" si="17"/>
        <v>0</v>
      </c>
      <c r="BI138" s="145">
        <f t="shared" si="18"/>
        <v>0</v>
      </c>
      <c r="BJ138" s="18" t="s">
        <v>81</v>
      </c>
      <c r="BK138" s="145">
        <f t="shared" si="19"/>
        <v>0</v>
      </c>
      <c r="BL138" s="18" t="s">
        <v>276</v>
      </c>
      <c r="BM138" s="144" t="s">
        <v>2054</v>
      </c>
    </row>
    <row r="139" spans="2:65" s="1" customFormat="1" ht="16.5" customHeight="1">
      <c r="B139" s="33"/>
      <c r="C139" s="178" t="s">
        <v>476</v>
      </c>
      <c r="D139" s="178" t="s">
        <v>327</v>
      </c>
      <c r="E139" s="179" t="s">
        <v>2055</v>
      </c>
      <c r="F139" s="180" t="s">
        <v>2040</v>
      </c>
      <c r="G139" s="181" t="s">
        <v>243</v>
      </c>
      <c r="H139" s="182">
        <v>16</v>
      </c>
      <c r="I139" s="183"/>
      <c r="J139" s="184">
        <f t="shared" si="10"/>
        <v>0</v>
      </c>
      <c r="K139" s="180" t="s">
        <v>19</v>
      </c>
      <c r="L139" s="185"/>
      <c r="M139" s="186" t="s">
        <v>19</v>
      </c>
      <c r="N139" s="187" t="s">
        <v>45</v>
      </c>
      <c r="P139" s="142">
        <f t="shared" si="11"/>
        <v>0</v>
      </c>
      <c r="Q139" s="142">
        <v>0</v>
      </c>
      <c r="R139" s="142">
        <f t="shared" si="12"/>
        <v>0</v>
      </c>
      <c r="S139" s="142">
        <v>0</v>
      </c>
      <c r="T139" s="143">
        <f t="shared" si="13"/>
        <v>0</v>
      </c>
      <c r="AR139" s="144" t="s">
        <v>406</v>
      </c>
      <c r="AT139" s="144" t="s">
        <v>327</v>
      </c>
      <c r="AU139" s="144" t="s">
        <v>121</v>
      </c>
      <c r="AY139" s="18" t="s">
        <v>177</v>
      </c>
      <c r="BE139" s="145">
        <f t="shared" si="14"/>
        <v>0</v>
      </c>
      <c r="BF139" s="145">
        <f t="shared" si="15"/>
        <v>0</v>
      </c>
      <c r="BG139" s="145">
        <f t="shared" si="16"/>
        <v>0</v>
      </c>
      <c r="BH139" s="145">
        <f t="shared" si="17"/>
        <v>0</v>
      </c>
      <c r="BI139" s="145">
        <f t="shared" si="18"/>
        <v>0</v>
      </c>
      <c r="BJ139" s="18" t="s">
        <v>81</v>
      </c>
      <c r="BK139" s="145">
        <f t="shared" si="19"/>
        <v>0</v>
      </c>
      <c r="BL139" s="18" t="s">
        <v>276</v>
      </c>
      <c r="BM139" s="144" t="s">
        <v>2056</v>
      </c>
    </row>
    <row r="140" spans="2:65" s="1" customFormat="1" ht="16.5" customHeight="1">
      <c r="B140" s="33"/>
      <c r="C140" s="178" t="s">
        <v>481</v>
      </c>
      <c r="D140" s="178" t="s">
        <v>327</v>
      </c>
      <c r="E140" s="179" t="s">
        <v>2057</v>
      </c>
      <c r="F140" s="180" t="s">
        <v>2043</v>
      </c>
      <c r="G140" s="181" t="s">
        <v>243</v>
      </c>
      <c r="H140" s="182">
        <v>50</v>
      </c>
      <c r="I140" s="183"/>
      <c r="J140" s="184">
        <f t="shared" si="10"/>
        <v>0</v>
      </c>
      <c r="K140" s="180" t="s">
        <v>19</v>
      </c>
      <c r="L140" s="185"/>
      <c r="M140" s="186" t="s">
        <v>19</v>
      </c>
      <c r="N140" s="187" t="s">
        <v>45</v>
      </c>
      <c r="P140" s="142">
        <f t="shared" si="11"/>
        <v>0</v>
      </c>
      <c r="Q140" s="142">
        <v>0</v>
      </c>
      <c r="R140" s="142">
        <f t="shared" si="12"/>
        <v>0</v>
      </c>
      <c r="S140" s="142">
        <v>0</v>
      </c>
      <c r="T140" s="143">
        <f t="shared" si="13"/>
        <v>0</v>
      </c>
      <c r="AR140" s="144" t="s">
        <v>406</v>
      </c>
      <c r="AT140" s="144" t="s">
        <v>327</v>
      </c>
      <c r="AU140" s="144" t="s">
        <v>121</v>
      </c>
      <c r="AY140" s="18" t="s">
        <v>177</v>
      </c>
      <c r="BE140" s="145">
        <f t="shared" si="14"/>
        <v>0</v>
      </c>
      <c r="BF140" s="145">
        <f t="shared" si="15"/>
        <v>0</v>
      </c>
      <c r="BG140" s="145">
        <f t="shared" si="16"/>
        <v>0</v>
      </c>
      <c r="BH140" s="145">
        <f t="shared" si="17"/>
        <v>0</v>
      </c>
      <c r="BI140" s="145">
        <f t="shared" si="18"/>
        <v>0</v>
      </c>
      <c r="BJ140" s="18" t="s">
        <v>81</v>
      </c>
      <c r="BK140" s="145">
        <f t="shared" si="19"/>
        <v>0</v>
      </c>
      <c r="BL140" s="18" t="s">
        <v>276</v>
      </c>
      <c r="BM140" s="144" t="s">
        <v>2058</v>
      </c>
    </row>
    <row r="141" spans="2:65" s="1" customFormat="1" ht="16.5" customHeight="1">
      <c r="B141" s="33"/>
      <c r="C141" s="178" t="s">
        <v>485</v>
      </c>
      <c r="D141" s="178" t="s">
        <v>327</v>
      </c>
      <c r="E141" s="179" t="s">
        <v>2059</v>
      </c>
      <c r="F141" s="180" t="s">
        <v>2060</v>
      </c>
      <c r="G141" s="181" t="s">
        <v>243</v>
      </c>
      <c r="H141" s="182">
        <v>4</v>
      </c>
      <c r="I141" s="183"/>
      <c r="J141" s="184">
        <f t="shared" si="10"/>
        <v>0</v>
      </c>
      <c r="K141" s="180" t="s">
        <v>19</v>
      </c>
      <c r="L141" s="185"/>
      <c r="M141" s="186" t="s">
        <v>19</v>
      </c>
      <c r="N141" s="187" t="s">
        <v>45</v>
      </c>
      <c r="P141" s="142">
        <f t="shared" si="11"/>
        <v>0</v>
      </c>
      <c r="Q141" s="142">
        <v>0</v>
      </c>
      <c r="R141" s="142">
        <f t="shared" si="12"/>
        <v>0</v>
      </c>
      <c r="S141" s="142">
        <v>0</v>
      </c>
      <c r="T141" s="143">
        <f t="shared" si="13"/>
        <v>0</v>
      </c>
      <c r="AR141" s="144" t="s">
        <v>406</v>
      </c>
      <c r="AT141" s="144" t="s">
        <v>327</v>
      </c>
      <c r="AU141" s="144" t="s">
        <v>121</v>
      </c>
      <c r="AY141" s="18" t="s">
        <v>177</v>
      </c>
      <c r="BE141" s="145">
        <f t="shared" si="14"/>
        <v>0</v>
      </c>
      <c r="BF141" s="145">
        <f t="shared" si="15"/>
        <v>0</v>
      </c>
      <c r="BG141" s="145">
        <f t="shared" si="16"/>
        <v>0</v>
      </c>
      <c r="BH141" s="145">
        <f t="shared" si="17"/>
        <v>0</v>
      </c>
      <c r="BI141" s="145">
        <f t="shared" si="18"/>
        <v>0</v>
      </c>
      <c r="BJ141" s="18" t="s">
        <v>81</v>
      </c>
      <c r="BK141" s="145">
        <f t="shared" si="19"/>
        <v>0</v>
      </c>
      <c r="BL141" s="18" t="s">
        <v>276</v>
      </c>
      <c r="BM141" s="144" t="s">
        <v>2061</v>
      </c>
    </row>
    <row r="142" spans="2:65" s="1" customFormat="1" ht="16.5" customHeight="1">
      <c r="B142" s="33"/>
      <c r="C142" s="178" t="s">
        <v>489</v>
      </c>
      <c r="D142" s="178" t="s">
        <v>327</v>
      </c>
      <c r="E142" s="179" t="s">
        <v>2062</v>
      </c>
      <c r="F142" s="180" t="s">
        <v>2063</v>
      </c>
      <c r="G142" s="181" t="s">
        <v>243</v>
      </c>
      <c r="H142" s="182">
        <v>4</v>
      </c>
      <c r="I142" s="183"/>
      <c r="J142" s="184">
        <f t="shared" si="10"/>
        <v>0</v>
      </c>
      <c r="K142" s="180" t="s">
        <v>19</v>
      </c>
      <c r="L142" s="185"/>
      <c r="M142" s="186" t="s">
        <v>19</v>
      </c>
      <c r="N142" s="187" t="s">
        <v>45</v>
      </c>
      <c r="P142" s="142">
        <f t="shared" si="11"/>
        <v>0</v>
      </c>
      <c r="Q142" s="142">
        <v>0</v>
      </c>
      <c r="R142" s="142">
        <f t="shared" si="12"/>
        <v>0</v>
      </c>
      <c r="S142" s="142">
        <v>0</v>
      </c>
      <c r="T142" s="143">
        <f t="shared" si="13"/>
        <v>0</v>
      </c>
      <c r="AR142" s="144" t="s">
        <v>406</v>
      </c>
      <c r="AT142" s="144" t="s">
        <v>327</v>
      </c>
      <c r="AU142" s="144" t="s">
        <v>121</v>
      </c>
      <c r="AY142" s="18" t="s">
        <v>177</v>
      </c>
      <c r="BE142" s="145">
        <f t="shared" si="14"/>
        <v>0</v>
      </c>
      <c r="BF142" s="145">
        <f t="shared" si="15"/>
        <v>0</v>
      </c>
      <c r="BG142" s="145">
        <f t="shared" si="16"/>
        <v>0</v>
      </c>
      <c r="BH142" s="145">
        <f t="shared" si="17"/>
        <v>0</v>
      </c>
      <c r="BI142" s="145">
        <f t="shared" si="18"/>
        <v>0</v>
      </c>
      <c r="BJ142" s="18" t="s">
        <v>81</v>
      </c>
      <c r="BK142" s="145">
        <f t="shared" si="19"/>
        <v>0</v>
      </c>
      <c r="BL142" s="18" t="s">
        <v>276</v>
      </c>
      <c r="BM142" s="144" t="s">
        <v>2064</v>
      </c>
    </row>
    <row r="143" spans="2:65" s="1" customFormat="1" ht="16.5" customHeight="1">
      <c r="B143" s="33"/>
      <c r="C143" s="178" t="s">
        <v>494</v>
      </c>
      <c r="D143" s="178" t="s">
        <v>327</v>
      </c>
      <c r="E143" s="179" t="s">
        <v>2065</v>
      </c>
      <c r="F143" s="180" t="s">
        <v>2066</v>
      </c>
      <c r="G143" s="181" t="s">
        <v>243</v>
      </c>
      <c r="H143" s="182">
        <v>30</v>
      </c>
      <c r="I143" s="183"/>
      <c r="J143" s="184">
        <f t="shared" si="10"/>
        <v>0</v>
      </c>
      <c r="K143" s="180" t="s">
        <v>19</v>
      </c>
      <c r="L143" s="185"/>
      <c r="M143" s="186" t="s">
        <v>19</v>
      </c>
      <c r="N143" s="187" t="s">
        <v>45</v>
      </c>
      <c r="P143" s="142">
        <f t="shared" si="11"/>
        <v>0</v>
      </c>
      <c r="Q143" s="142">
        <v>0</v>
      </c>
      <c r="R143" s="142">
        <f t="shared" si="12"/>
        <v>0</v>
      </c>
      <c r="S143" s="142">
        <v>0</v>
      </c>
      <c r="T143" s="143">
        <f t="shared" si="13"/>
        <v>0</v>
      </c>
      <c r="AR143" s="144" t="s">
        <v>406</v>
      </c>
      <c r="AT143" s="144" t="s">
        <v>327</v>
      </c>
      <c r="AU143" s="144" t="s">
        <v>121</v>
      </c>
      <c r="AY143" s="18" t="s">
        <v>177</v>
      </c>
      <c r="BE143" s="145">
        <f t="shared" si="14"/>
        <v>0</v>
      </c>
      <c r="BF143" s="145">
        <f t="shared" si="15"/>
        <v>0</v>
      </c>
      <c r="BG143" s="145">
        <f t="shared" si="16"/>
        <v>0</v>
      </c>
      <c r="BH143" s="145">
        <f t="shared" si="17"/>
        <v>0</v>
      </c>
      <c r="BI143" s="145">
        <f t="shared" si="18"/>
        <v>0</v>
      </c>
      <c r="BJ143" s="18" t="s">
        <v>81</v>
      </c>
      <c r="BK143" s="145">
        <f t="shared" si="19"/>
        <v>0</v>
      </c>
      <c r="BL143" s="18" t="s">
        <v>276</v>
      </c>
      <c r="BM143" s="144" t="s">
        <v>2067</v>
      </c>
    </row>
    <row r="144" spans="2:65" s="11" customFormat="1" ht="20.85" customHeight="1">
      <c r="B144" s="121"/>
      <c r="D144" s="122" t="s">
        <v>73</v>
      </c>
      <c r="E144" s="131" t="s">
        <v>2068</v>
      </c>
      <c r="F144" s="131" t="s">
        <v>2069</v>
      </c>
      <c r="I144" s="124"/>
      <c r="J144" s="132">
        <f>BK144</f>
        <v>0</v>
      </c>
      <c r="L144" s="121"/>
      <c r="M144" s="126"/>
      <c r="P144" s="127">
        <f>SUM(P145:P151)</f>
        <v>0</v>
      </c>
      <c r="R144" s="127">
        <f>SUM(R145:R151)</f>
        <v>0</v>
      </c>
      <c r="T144" s="128">
        <f>SUM(T145:T151)</f>
        <v>0</v>
      </c>
      <c r="AR144" s="122" t="s">
        <v>83</v>
      </c>
      <c r="AT144" s="129" t="s">
        <v>73</v>
      </c>
      <c r="AU144" s="129" t="s">
        <v>83</v>
      </c>
      <c r="AY144" s="122" t="s">
        <v>177</v>
      </c>
      <c r="BK144" s="130">
        <f>SUM(BK145:BK151)</f>
        <v>0</v>
      </c>
    </row>
    <row r="145" spans="2:65" s="1" customFormat="1" ht="16.5" customHeight="1">
      <c r="B145" s="33"/>
      <c r="C145" s="178" t="s">
        <v>499</v>
      </c>
      <c r="D145" s="178" t="s">
        <v>327</v>
      </c>
      <c r="E145" s="179" t="s">
        <v>2070</v>
      </c>
      <c r="F145" s="180" t="s">
        <v>2071</v>
      </c>
      <c r="G145" s="181" t="s">
        <v>243</v>
      </c>
      <c r="H145" s="182">
        <v>4</v>
      </c>
      <c r="I145" s="183"/>
      <c r="J145" s="184">
        <f t="shared" ref="J145:J151" si="20">ROUND(I145*H145,2)</f>
        <v>0</v>
      </c>
      <c r="K145" s="180" t="s">
        <v>19</v>
      </c>
      <c r="L145" s="185"/>
      <c r="M145" s="186" t="s">
        <v>19</v>
      </c>
      <c r="N145" s="187" t="s">
        <v>45</v>
      </c>
      <c r="P145" s="142">
        <f t="shared" ref="P145:P151" si="21">O145*H145</f>
        <v>0</v>
      </c>
      <c r="Q145" s="142">
        <v>0</v>
      </c>
      <c r="R145" s="142">
        <f t="shared" ref="R145:R151" si="22">Q145*H145</f>
        <v>0</v>
      </c>
      <c r="S145" s="142">
        <v>0</v>
      </c>
      <c r="T145" s="143">
        <f t="shared" ref="T145:T151" si="23">S145*H145</f>
        <v>0</v>
      </c>
      <c r="AR145" s="144" t="s">
        <v>406</v>
      </c>
      <c r="AT145" s="144" t="s">
        <v>327</v>
      </c>
      <c r="AU145" s="144" t="s">
        <v>121</v>
      </c>
      <c r="AY145" s="18" t="s">
        <v>177</v>
      </c>
      <c r="BE145" s="145">
        <f t="shared" ref="BE145:BE151" si="24">IF(N145="základní",J145,0)</f>
        <v>0</v>
      </c>
      <c r="BF145" s="145">
        <f t="shared" ref="BF145:BF151" si="25">IF(N145="snížená",J145,0)</f>
        <v>0</v>
      </c>
      <c r="BG145" s="145">
        <f t="shared" ref="BG145:BG151" si="26">IF(N145="zákl. přenesená",J145,0)</f>
        <v>0</v>
      </c>
      <c r="BH145" s="145">
        <f t="shared" ref="BH145:BH151" si="27">IF(N145="sníž. přenesená",J145,0)</f>
        <v>0</v>
      </c>
      <c r="BI145" s="145">
        <f t="shared" ref="BI145:BI151" si="28">IF(N145="nulová",J145,0)</f>
        <v>0</v>
      </c>
      <c r="BJ145" s="18" t="s">
        <v>81</v>
      </c>
      <c r="BK145" s="145">
        <f t="shared" ref="BK145:BK151" si="29">ROUND(I145*H145,2)</f>
        <v>0</v>
      </c>
      <c r="BL145" s="18" t="s">
        <v>276</v>
      </c>
      <c r="BM145" s="144" t="s">
        <v>2072</v>
      </c>
    </row>
    <row r="146" spans="2:65" s="1" customFormat="1" ht="24.15" customHeight="1">
      <c r="B146" s="33"/>
      <c r="C146" s="178" t="s">
        <v>506</v>
      </c>
      <c r="D146" s="178" t="s">
        <v>327</v>
      </c>
      <c r="E146" s="179" t="s">
        <v>2073</v>
      </c>
      <c r="F146" s="180" t="s">
        <v>2074</v>
      </c>
      <c r="G146" s="181" t="s">
        <v>2075</v>
      </c>
      <c r="H146" s="182">
        <v>1</v>
      </c>
      <c r="I146" s="183"/>
      <c r="J146" s="184">
        <f t="shared" si="20"/>
        <v>0</v>
      </c>
      <c r="K146" s="180" t="s">
        <v>19</v>
      </c>
      <c r="L146" s="185"/>
      <c r="M146" s="186" t="s">
        <v>19</v>
      </c>
      <c r="N146" s="187" t="s">
        <v>45</v>
      </c>
      <c r="P146" s="142">
        <f t="shared" si="21"/>
        <v>0</v>
      </c>
      <c r="Q146" s="142">
        <v>0</v>
      </c>
      <c r="R146" s="142">
        <f t="shared" si="22"/>
        <v>0</v>
      </c>
      <c r="S146" s="142">
        <v>0</v>
      </c>
      <c r="T146" s="143">
        <f t="shared" si="23"/>
        <v>0</v>
      </c>
      <c r="AR146" s="144" t="s">
        <v>406</v>
      </c>
      <c r="AT146" s="144" t="s">
        <v>327</v>
      </c>
      <c r="AU146" s="144" t="s">
        <v>121</v>
      </c>
      <c r="AY146" s="18" t="s">
        <v>177</v>
      </c>
      <c r="BE146" s="145">
        <f t="shared" si="24"/>
        <v>0</v>
      </c>
      <c r="BF146" s="145">
        <f t="shared" si="25"/>
        <v>0</v>
      </c>
      <c r="BG146" s="145">
        <f t="shared" si="26"/>
        <v>0</v>
      </c>
      <c r="BH146" s="145">
        <f t="shared" si="27"/>
        <v>0</v>
      </c>
      <c r="BI146" s="145">
        <f t="shared" si="28"/>
        <v>0</v>
      </c>
      <c r="BJ146" s="18" t="s">
        <v>81</v>
      </c>
      <c r="BK146" s="145">
        <f t="shared" si="29"/>
        <v>0</v>
      </c>
      <c r="BL146" s="18" t="s">
        <v>276</v>
      </c>
      <c r="BM146" s="144" t="s">
        <v>2076</v>
      </c>
    </row>
    <row r="147" spans="2:65" s="1" customFormat="1" ht="24.15" customHeight="1">
      <c r="B147" s="33"/>
      <c r="C147" s="178" t="s">
        <v>512</v>
      </c>
      <c r="D147" s="178" t="s">
        <v>327</v>
      </c>
      <c r="E147" s="179" t="s">
        <v>2077</v>
      </c>
      <c r="F147" s="180" t="s">
        <v>2078</v>
      </c>
      <c r="G147" s="181" t="s">
        <v>2075</v>
      </c>
      <c r="H147" s="182">
        <v>1</v>
      </c>
      <c r="I147" s="183"/>
      <c r="J147" s="184">
        <f t="shared" si="20"/>
        <v>0</v>
      </c>
      <c r="K147" s="180" t="s">
        <v>19</v>
      </c>
      <c r="L147" s="185"/>
      <c r="M147" s="186" t="s">
        <v>19</v>
      </c>
      <c r="N147" s="187" t="s">
        <v>45</v>
      </c>
      <c r="P147" s="142">
        <f t="shared" si="21"/>
        <v>0</v>
      </c>
      <c r="Q147" s="142">
        <v>0</v>
      </c>
      <c r="R147" s="142">
        <f t="shared" si="22"/>
        <v>0</v>
      </c>
      <c r="S147" s="142">
        <v>0</v>
      </c>
      <c r="T147" s="143">
        <f t="shared" si="23"/>
        <v>0</v>
      </c>
      <c r="AR147" s="144" t="s">
        <v>406</v>
      </c>
      <c r="AT147" s="144" t="s">
        <v>327</v>
      </c>
      <c r="AU147" s="144" t="s">
        <v>121</v>
      </c>
      <c r="AY147" s="18" t="s">
        <v>177</v>
      </c>
      <c r="BE147" s="145">
        <f t="shared" si="24"/>
        <v>0</v>
      </c>
      <c r="BF147" s="145">
        <f t="shared" si="25"/>
        <v>0</v>
      </c>
      <c r="BG147" s="145">
        <f t="shared" si="26"/>
        <v>0</v>
      </c>
      <c r="BH147" s="145">
        <f t="shared" si="27"/>
        <v>0</v>
      </c>
      <c r="BI147" s="145">
        <f t="shared" si="28"/>
        <v>0</v>
      </c>
      <c r="BJ147" s="18" t="s">
        <v>81</v>
      </c>
      <c r="BK147" s="145">
        <f t="shared" si="29"/>
        <v>0</v>
      </c>
      <c r="BL147" s="18" t="s">
        <v>276</v>
      </c>
      <c r="BM147" s="144" t="s">
        <v>2079</v>
      </c>
    </row>
    <row r="148" spans="2:65" s="1" customFormat="1" ht="16.5" customHeight="1">
      <c r="B148" s="33"/>
      <c r="C148" s="178" t="s">
        <v>517</v>
      </c>
      <c r="D148" s="178" t="s">
        <v>327</v>
      </c>
      <c r="E148" s="179" t="s">
        <v>2080</v>
      </c>
      <c r="F148" s="180" t="s">
        <v>2081</v>
      </c>
      <c r="G148" s="181" t="s">
        <v>243</v>
      </c>
      <c r="H148" s="182">
        <v>1</v>
      </c>
      <c r="I148" s="183"/>
      <c r="J148" s="184">
        <f t="shared" si="20"/>
        <v>0</v>
      </c>
      <c r="K148" s="180" t="s">
        <v>19</v>
      </c>
      <c r="L148" s="185"/>
      <c r="M148" s="186" t="s">
        <v>19</v>
      </c>
      <c r="N148" s="187" t="s">
        <v>45</v>
      </c>
      <c r="P148" s="142">
        <f t="shared" si="21"/>
        <v>0</v>
      </c>
      <c r="Q148" s="142">
        <v>0</v>
      </c>
      <c r="R148" s="142">
        <f t="shared" si="22"/>
        <v>0</v>
      </c>
      <c r="S148" s="142">
        <v>0</v>
      </c>
      <c r="T148" s="143">
        <f t="shared" si="23"/>
        <v>0</v>
      </c>
      <c r="AR148" s="144" t="s">
        <v>406</v>
      </c>
      <c r="AT148" s="144" t="s">
        <v>327</v>
      </c>
      <c r="AU148" s="144" t="s">
        <v>121</v>
      </c>
      <c r="AY148" s="18" t="s">
        <v>177</v>
      </c>
      <c r="BE148" s="145">
        <f t="shared" si="24"/>
        <v>0</v>
      </c>
      <c r="BF148" s="145">
        <f t="shared" si="25"/>
        <v>0</v>
      </c>
      <c r="BG148" s="145">
        <f t="shared" si="26"/>
        <v>0</v>
      </c>
      <c r="BH148" s="145">
        <f t="shared" si="27"/>
        <v>0</v>
      </c>
      <c r="BI148" s="145">
        <f t="shared" si="28"/>
        <v>0</v>
      </c>
      <c r="BJ148" s="18" t="s">
        <v>81</v>
      </c>
      <c r="BK148" s="145">
        <f t="shared" si="29"/>
        <v>0</v>
      </c>
      <c r="BL148" s="18" t="s">
        <v>276</v>
      </c>
      <c r="BM148" s="144" t="s">
        <v>2082</v>
      </c>
    </row>
    <row r="149" spans="2:65" s="1" customFormat="1" ht="16.5" customHeight="1">
      <c r="B149" s="33"/>
      <c r="C149" s="178" t="s">
        <v>522</v>
      </c>
      <c r="D149" s="178" t="s">
        <v>327</v>
      </c>
      <c r="E149" s="179" t="s">
        <v>2083</v>
      </c>
      <c r="F149" s="180" t="s">
        <v>2084</v>
      </c>
      <c r="G149" s="181" t="s">
        <v>243</v>
      </c>
      <c r="H149" s="182">
        <v>1</v>
      </c>
      <c r="I149" s="183"/>
      <c r="J149" s="184">
        <f t="shared" si="20"/>
        <v>0</v>
      </c>
      <c r="K149" s="180" t="s">
        <v>19</v>
      </c>
      <c r="L149" s="185"/>
      <c r="M149" s="186" t="s">
        <v>19</v>
      </c>
      <c r="N149" s="187" t="s">
        <v>45</v>
      </c>
      <c r="P149" s="142">
        <f t="shared" si="21"/>
        <v>0</v>
      </c>
      <c r="Q149" s="142">
        <v>0</v>
      </c>
      <c r="R149" s="142">
        <f t="shared" si="22"/>
        <v>0</v>
      </c>
      <c r="S149" s="142">
        <v>0</v>
      </c>
      <c r="T149" s="143">
        <f t="shared" si="23"/>
        <v>0</v>
      </c>
      <c r="AR149" s="144" t="s">
        <v>406</v>
      </c>
      <c r="AT149" s="144" t="s">
        <v>327</v>
      </c>
      <c r="AU149" s="144" t="s">
        <v>121</v>
      </c>
      <c r="AY149" s="18" t="s">
        <v>177</v>
      </c>
      <c r="BE149" s="145">
        <f t="shared" si="24"/>
        <v>0</v>
      </c>
      <c r="BF149" s="145">
        <f t="shared" si="25"/>
        <v>0</v>
      </c>
      <c r="BG149" s="145">
        <f t="shared" si="26"/>
        <v>0</v>
      </c>
      <c r="BH149" s="145">
        <f t="shared" si="27"/>
        <v>0</v>
      </c>
      <c r="BI149" s="145">
        <f t="shared" si="28"/>
        <v>0</v>
      </c>
      <c r="BJ149" s="18" t="s">
        <v>81</v>
      </c>
      <c r="BK149" s="145">
        <f t="shared" si="29"/>
        <v>0</v>
      </c>
      <c r="BL149" s="18" t="s">
        <v>276</v>
      </c>
      <c r="BM149" s="144" t="s">
        <v>2085</v>
      </c>
    </row>
    <row r="150" spans="2:65" s="1" customFormat="1" ht="16.5" customHeight="1">
      <c r="B150" s="33"/>
      <c r="C150" s="178" t="s">
        <v>529</v>
      </c>
      <c r="D150" s="178" t="s">
        <v>327</v>
      </c>
      <c r="E150" s="179" t="s">
        <v>2086</v>
      </c>
      <c r="F150" s="180" t="s">
        <v>2087</v>
      </c>
      <c r="G150" s="181" t="s">
        <v>243</v>
      </c>
      <c r="H150" s="182">
        <v>1</v>
      </c>
      <c r="I150" s="183"/>
      <c r="J150" s="184">
        <f t="shared" si="20"/>
        <v>0</v>
      </c>
      <c r="K150" s="180" t="s">
        <v>19</v>
      </c>
      <c r="L150" s="185"/>
      <c r="M150" s="186" t="s">
        <v>19</v>
      </c>
      <c r="N150" s="187" t="s">
        <v>45</v>
      </c>
      <c r="P150" s="142">
        <f t="shared" si="21"/>
        <v>0</v>
      </c>
      <c r="Q150" s="142">
        <v>0</v>
      </c>
      <c r="R150" s="142">
        <f t="shared" si="22"/>
        <v>0</v>
      </c>
      <c r="S150" s="142">
        <v>0</v>
      </c>
      <c r="T150" s="143">
        <f t="shared" si="23"/>
        <v>0</v>
      </c>
      <c r="AR150" s="144" t="s">
        <v>406</v>
      </c>
      <c r="AT150" s="144" t="s">
        <v>327</v>
      </c>
      <c r="AU150" s="144" t="s">
        <v>121</v>
      </c>
      <c r="AY150" s="18" t="s">
        <v>177</v>
      </c>
      <c r="BE150" s="145">
        <f t="shared" si="24"/>
        <v>0</v>
      </c>
      <c r="BF150" s="145">
        <f t="shared" si="25"/>
        <v>0</v>
      </c>
      <c r="BG150" s="145">
        <f t="shared" si="26"/>
        <v>0</v>
      </c>
      <c r="BH150" s="145">
        <f t="shared" si="27"/>
        <v>0</v>
      </c>
      <c r="BI150" s="145">
        <f t="shared" si="28"/>
        <v>0</v>
      </c>
      <c r="BJ150" s="18" t="s">
        <v>81</v>
      </c>
      <c r="BK150" s="145">
        <f t="shared" si="29"/>
        <v>0</v>
      </c>
      <c r="BL150" s="18" t="s">
        <v>276</v>
      </c>
      <c r="BM150" s="144" t="s">
        <v>2088</v>
      </c>
    </row>
    <row r="151" spans="2:65" s="1" customFormat="1" ht="16.5" customHeight="1">
      <c r="B151" s="33"/>
      <c r="C151" s="178" t="s">
        <v>535</v>
      </c>
      <c r="D151" s="178" t="s">
        <v>327</v>
      </c>
      <c r="E151" s="179" t="s">
        <v>2089</v>
      </c>
      <c r="F151" s="180" t="s">
        <v>2090</v>
      </c>
      <c r="G151" s="181" t="s">
        <v>243</v>
      </c>
      <c r="H151" s="182">
        <v>1</v>
      </c>
      <c r="I151" s="183"/>
      <c r="J151" s="184">
        <f t="shared" si="20"/>
        <v>0</v>
      </c>
      <c r="K151" s="180" t="s">
        <v>19</v>
      </c>
      <c r="L151" s="185"/>
      <c r="M151" s="186" t="s">
        <v>19</v>
      </c>
      <c r="N151" s="187" t="s">
        <v>45</v>
      </c>
      <c r="P151" s="142">
        <f t="shared" si="21"/>
        <v>0</v>
      </c>
      <c r="Q151" s="142">
        <v>0</v>
      </c>
      <c r="R151" s="142">
        <f t="shared" si="22"/>
        <v>0</v>
      </c>
      <c r="S151" s="142">
        <v>0</v>
      </c>
      <c r="T151" s="143">
        <f t="shared" si="23"/>
        <v>0</v>
      </c>
      <c r="AR151" s="144" t="s">
        <v>406</v>
      </c>
      <c r="AT151" s="144" t="s">
        <v>327</v>
      </c>
      <c r="AU151" s="144" t="s">
        <v>121</v>
      </c>
      <c r="AY151" s="18" t="s">
        <v>177</v>
      </c>
      <c r="BE151" s="145">
        <f t="shared" si="24"/>
        <v>0</v>
      </c>
      <c r="BF151" s="145">
        <f t="shared" si="25"/>
        <v>0</v>
      </c>
      <c r="BG151" s="145">
        <f t="shared" si="26"/>
        <v>0</v>
      </c>
      <c r="BH151" s="145">
        <f t="shared" si="27"/>
        <v>0</v>
      </c>
      <c r="BI151" s="145">
        <f t="shared" si="28"/>
        <v>0</v>
      </c>
      <c r="BJ151" s="18" t="s">
        <v>81</v>
      </c>
      <c r="BK151" s="145">
        <f t="shared" si="29"/>
        <v>0</v>
      </c>
      <c r="BL151" s="18" t="s">
        <v>276</v>
      </c>
      <c r="BM151" s="144" t="s">
        <v>2091</v>
      </c>
    </row>
    <row r="152" spans="2:65" s="11" customFormat="1" ht="20.85" customHeight="1">
      <c r="B152" s="121"/>
      <c r="D152" s="122" t="s">
        <v>73</v>
      </c>
      <c r="E152" s="131" t="s">
        <v>2092</v>
      </c>
      <c r="F152" s="131" t="s">
        <v>2093</v>
      </c>
      <c r="I152" s="124"/>
      <c r="J152" s="132">
        <f>BK152</f>
        <v>0</v>
      </c>
      <c r="L152" s="121"/>
      <c r="M152" s="126"/>
      <c r="P152" s="127">
        <f>SUM(P153:P158)</f>
        <v>0</v>
      </c>
      <c r="R152" s="127">
        <f>SUM(R153:R158)</f>
        <v>0</v>
      </c>
      <c r="T152" s="128">
        <f>SUM(T153:T158)</f>
        <v>0</v>
      </c>
      <c r="AR152" s="122" t="s">
        <v>83</v>
      </c>
      <c r="AT152" s="129" t="s">
        <v>73</v>
      </c>
      <c r="AU152" s="129" t="s">
        <v>83</v>
      </c>
      <c r="AY152" s="122" t="s">
        <v>177</v>
      </c>
      <c r="BK152" s="130">
        <f>SUM(BK153:BK158)</f>
        <v>0</v>
      </c>
    </row>
    <row r="153" spans="2:65" s="1" customFormat="1" ht="16.5" customHeight="1">
      <c r="B153" s="33"/>
      <c r="C153" s="178" t="s">
        <v>542</v>
      </c>
      <c r="D153" s="178" t="s">
        <v>327</v>
      </c>
      <c r="E153" s="179" t="s">
        <v>2094</v>
      </c>
      <c r="F153" s="180" t="s">
        <v>2095</v>
      </c>
      <c r="G153" s="181" t="s">
        <v>243</v>
      </c>
      <c r="H153" s="182">
        <v>2</v>
      </c>
      <c r="I153" s="183"/>
      <c r="J153" s="184">
        <f t="shared" ref="J153:J158" si="30">ROUND(I153*H153,2)</f>
        <v>0</v>
      </c>
      <c r="K153" s="180" t="s">
        <v>19</v>
      </c>
      <c r="L153" s="185"/>
      <c r="M153" s="186" t="s">
        <v>19</v>
      </c>
      <c r="N153" s="187" t="s">
        <v>45</v>
      </c>
      <c r="P153" s="142">
        <f t="shared" ref="P153:P158" si="31">O153*H153</f>
        <v>0</v>
      </c>
      <c r="Q153" s="142">
        <v>0</v>
      </c>
      <c r="R153" s="142">
        <f t="shared" ref="R153:R158" si="32">Q153*H153</f>
        <v>0</v>
      </c>
      <c r="S153" s="142">
        <v>0</v>
      </c>
      <c r="T153" s="143">
        <f t="shared" ref="T153:T158" si="33">S153*H153</f>
        <v>0</v>
      </c>
      <c r="AR153" s="144" t="s">
        <v>406</v>
      </c>
      <c r="AT153" s="144" t="s">
        <v>327</v>
      </c>
      <c r="AU153" s="144" t="s">
        <v>121</v>
      </c>
      <c r="AY153" s="18" t="s">
        <v>177</v>
      </c>
      <c r="BE153" s="145">
        <f t="shared" ref="BE153:BE158" si="34">IF(N153="základní",J153,0)</f>
        <v>0</v>
      </c>
      <c r="BF153" s="145">
        <f t="shared" ref="BF153:BF158" si="35">IF(N153="snížená",J153,0)</f>
        <v>0</v>
      </c>
      <c r="BG153" s="145">
        <f t="shared" ref="BG153:BG158" si="36">IF(N153="zákl. přenesená",J153,0)</f>
        <v>0</v>
      </c>
      <c r="BH153" s="145">
        <f t="shared" ref="BH153:BH158" si="37">IF(N153="sníž. přenesená",J153,0)</f>
        <v>0</v>
      </c>
      <c r="BI153" s="145">
        <f t="shared" ref="BI153:BI158" si="38">IF(N153="nulová",J153,0)</f>
        <v>0</v>
      </c>
      <c r="BJ153" s="18" t="s">
        <v>81</v>
      </c>
      <c r="BK153" s="145">
        <f t="shared" ref="BK153:BK158" si="39">ROUND(I153*H153,2)</f>
        <v>0</v>
      </c>
      <c r="BL153" s="18" t="s">
        <v>276</v>
      </c>
      <c r="BM153" s="144" t="s">
        <v>2096</v>
      </c>
    </row>
    <row r="154" spans="2:65" s="1" customFormat="1" ht="16.5" customHeight="1">
      <c r="B154" s="33"/>
      <c r="C154" s="178" t="s">
        <v>548</v>
      </c>
      <c r="D154" s="178" t="s">
        <v>327</v>
      </c>
      <c r="E154" s="179" t="s">
        <v>2097</v>
      </c>
      <c r="F154" s="180" t="s">
        <v>2098</v>
      </c>
      <c r="G154" s="181" t="s">
        <v>243</v>
      </c>
      <c r="H154" s="182">
        <v>2</v>
      </c>
      <c r="I154" s="183"/>
      <c r="J154" s="184">
        <f t="shared" si="30"/>
        <v>0</v>
      </c>
      <c r="K154" s="180" t="s">
        <v>19</v>
      </c>
      <c r="L154" s="185"/>
      <c r="M154" s="186" t="s">
        <v>19</v>
      </c>
      <c r="N154" s="187" t="s">
        <v>45</v>
      </c>
      <c r="P154" s="142">
        <f t="shared" si="31"/>
        <v>0</v>
      </c>
      <c r="Q154" s="142">
        <v>0</v>
      </c>
      <c r="R154" s="142">
        <f t="shared" si="32"/>
        <v>0</v>
      </c>
      <c r="S154" s="142">
        <v>0</v>
      </c>
      <c r="T154" s="143">
        <f t="shared" si="33"/>
        <v>0</v>
      </c>
      <c r="AR154" s="144" t="s">
        <v>406</v>
      </c>
      <c r="AT154" s="144" t="s">
        <v>327</v>
      </c>
      <c r="AU154" s="144" t="s">
        <v>121</v>
      </c>
      <c r="AY154" s="18" t="s">
        <v>177</v>
      </c>
      <c r="BE154" s="145">
        <f t="shared" si="34"/>
        <v>0</v>
      </c>
      <c r="BF154" s="145">
        <f t="shared" si="35"/>
        <v>0</v>
      </c>
      <c r="BG154" s="145">
        <f t="shared" si="36"/>
        <v>0</v>
      </c>
      <c r="BH154" s="145">
        <f t="shared" si="37"/>
        <v>0</v>
      </c>
      <c r="BI154" s="145">
        <f t="shared" si="38"/>
        <v>0</v>
      </c>
      <c r="BJ154" s="18" t="s">
        <v>81</v>
      </c>
      <c r="BK154" s="145">
        <f t="shared" si="39"/>
        <v>0</v>
      </c>
      <c r="BL154" s="18" t="s">
        <v>276</v>
      </c>
      <c r="BM154" s="144" t="s">
        <v>2099</v>
      </c>
    </row>
    <row r="155" spans="2:65" s="1" customFormat="1" ht="16.5" customHeight="1">
      <c r="B155" s="33"/>
      <c r="C155" s="178" t="s">
        <v>554</v>
      </c>
      <c r="D155" s="178" t="s">
        <v>327</v>
      </c>
      <c r="E155" s="179" t="s">
        <v>2100</v>
      </c>
      <c r="F155" s="180" t="s">
        <v>2101</v>
      </c>
      <c r="G155" s="181" t="s">
        <v>2102</v>
      </c>
      <c r="H155" s="182">
        <v>20</v>
      </c>
      <c r="I155" s="183"/>
      <c r="J155" s="184">
        <f t="shared" si="30"/>
        <v>0</v>
      </c>
      <c r="K155" s="180" t="s">
        <v>19</v>
      </c>
      <c r="L155" s="185"/>
      <c r="M155" s="186" t="s">
        <v>19</v>
      </c>
      <c r="N155" s="187" t="s">
        <v>45</v>
      </c>
      <c r="P155" s="142">
        <f t="shared" si="31"/>
        <v>0</v>
      </c>
      <c r="Q155" s="142">
        <v>0</v>
      </c>
      <c r="R155" s="142">
        <f t="shared" si="32"/>
        <v>0</v>
      </c>
      <c r="S155" s="142">
        <v>0</v>
      </c>
      <c r="T155" s="143">
        <f t="shared" si="33"/>
        <v>0</v>
      </c>
      <c r="AR155" s="144" t="s">
        <v>406</v>
      </c>
      <c r="AT155" s="144" t="s">
        <v>327</v>
      </c>
      <c r="AU155" s="144" t="s">
        <v>121</v>
      </c>
      <c r="AY155" s="18" t="s">
        <v>177</v>
      </c>
      <c r="BE155" s="145">
        <f t="shared" si="34"/>
        <v>0</v>
      </c>
      <c r="BF155" s="145">
        <f t="shared" si="35"/>
        <v>0</v>
      </c>
      <c r="BG155" s="145">
        <f t="shared" si="36"/>
        <v>0</v>
      </c>
      <c r="BH155" s="145">
        <f t="shared" si="37"/>
        <v>0</v>
      </c>
      <c r="BI155" s="145">
        <f t="shared" si="38"/>
        <v>0</v>
      </c>
      <c r="BJ155" s="18" t="s">
        <v>81</v>
      </c>
      <c r="BK155" s="145">
        <f t="shared" si="39"/>
        <v>0</v>
      </c>
      <c r="BL155" s="18" t="s">
        <v>276</v>
      </c>
      <c r="BM155" s="144" t="s">
        <v>2103</v>
      </c>
    </row>
    <row r="156" spans="2:65" s="1" customFormat="1" ht="16.5" customHeight="1">
      <c r="B156" s="33"/>
      <c r="C156" s="178" t="s">
        <v>560</v>
      </c>
      <c r="D156" s="178" t="s">
        <v>327</v>
      </c>
      <c r="E156" s="179" t="s">
        <v>2104</v>
      </c>
      <c r="F156" s="180" t="s">
        <v>2105</v>
      </c>
      <c r="G156" s="181" t="s">
        <v>2102</v>
      </c>
      <c r="H156" s="182">
        <v>16</v>
      </c>
      <c r="I156" s="183"/>
      <c r="J156" s="184">
        <f t="shared" si="30"/>
        <v>0</v>
      </c>
      <c r="K156" s="180" t="s">
        <v>19</v>
      </c>
      <c r="L156" s="185"/>
      <c r="M156" s="186" t="s">
        <v>19</v>
      </c>
      <c r="N156" s="187" t="s">
        <v>45</v>
      </c>
      <c r="P156" s="142">
        <f t="shared" si="31"/>
        <v>0</v>
      </c>
      <c r="Q156" s="142">
        <v>0</v>
      </c>
      <c r="R156" s="142">
        <f t="shared" si="32"/>
        <v>0</v>
      </c>
      <c r="S156" s="142">
        <v>0</v>
      </c>
      <c r="T156" s="143">
        <f t="shared" si="33"/>
        <v>0</v>
      </c>
      <c r="AR156" s="144" t="s">
        <v>406</v>
      </c>
      <c r="AT156" s="144" t="s">
        <v>327</v>
      </c>
      <c r="AU156" s="144" t="s">
        <v>121</v>
      </c>
      <c r="AY156" s="18" t="s">
        <v>177</v>
      </c>
      <c r="BE156" s="145">
        <f t="shared" si="34"/>
        <v>0</v>
      </c>
      <c r="BF156" s="145">
        <f t="shared" si="35"/>
        <v>0</v>
      </c>
      <c r="BG156" s="145">
        <f t="shared" si="36"/>
        <v>0</v>
      </c>
      <c r="BH156" s="145">
        <f t="shared" si="37"/>
        <v>0</v>
      </c>
      <c r="BI156" s="145">
        <f t="shared" si="38"/>
        <v>0</v>
      </c>
      <c r="BJ156" s="18" t="s">
        <v>81</v>
      </c>
      <c r="BK156" s="145">
        <f t="shared" si="39"/>
        <v>0</v>
      </c>
      <c r="BL156" s="18" t="s">
        <v>276</v>
      </c>
      <c r="BM156" s="144" t="s">
        <v>2106</v>
      </c>
    </row>
    <row r="157" spans="2:65" s="1" customFormat="1" ht="16.5" customHeight="1">
      <c r="B157" s="33"/>
      <c r="C157" s="178" t="s">
        <v>566</v>
      </c>
      <c r="D157" s="178" t="s">
        <v>327</v>
      </c>
      <c r="E157" s="179" t="s">
        <v>2107</v>
      </c>
      <c r="F157" s="180" t="s">
        <v>2108</v>
      </c>
      <c r="G157" s="181" t="s">
        <v>1679</v>
      </c>
      <c r="H157" s="198"/>
      <c r="I157" s="183"/>
      <c r="J157" s="184">
        <f t="shared" si="30"/>
        <v>0</v>
      </c>
      <c r="K157" s="180" t="s">
        <v>19</v>
      </c>
      <c r="L157" s="185"/>
      <c r="M157" s="186" t="s">
        <v>19</v>
      </c>
      <c r="N157" s="187" t="s">
        <v>45</v>
      </c>
      <c r="P157" s="142">
        <f t="shared" si="31"/>
        <v>0</v>
      </c>
      <c r="Q157" s="142">
        <v>0</v>
      </c>
      <c r="R157" s="142">
        <f t="shared" si="32"/>
        <v>0</v>
      </c>
      <c r="S157" s="142">
        <v>0</v>
      </c>
      <c r="T157" s="143">
        <f t="shared" si="33"/>
        <v>0</v>
      </c>
      <c r="AR157" s="144" t="s">
        <v>406</v>
      </c>
      <c r="AT157" s="144" t="s">
        <v>327</v>
      </c>
      <c r="AU157" s="144" t="s">
        <v>121</v>
      </c>
      <c r="AY157" s="18" t="s">
        <v>177</v>
      </c>
      <c r="BE157" s="145">
        <f t="shared" si="34"/>
        <v>0</v>
      </c>
      <c r="BF157" s="145">
        <f t="shared" si="35"/>
        <v>0</v>
      </c>
      <c r="BG157" s="145">
        <f t="shared" si="36"/>
        <v>0</v>
      </c>
      <c r="BH157" s="145">
        <f t="shared" si="37"/>
        <v>0</v>
      </c>
      <c r="BI157" s="145">
        <f t="shared" si="38"/>
        <v>0</v>
      </c>
      <c r="BJ157" s="18" t="s">
        <v>81</v>
      </c>
      <c r="BK157" s="145">
        <f t="shared" si="39"/>
        <v>0</v>
      </c>
      <c r="BL157" s="18" t="s">
        <v>276</v>
      </c>
      <c r="BM157" s="144" t="s">
        <v>2109</v>
      </c>
    </row>
    <row r="158" spans="2:65" s="1" customFormat="1" ht="16.5" customHeight="1">
      <c r="B158" s="33"/>
      <c r="C158" s="178" t="s">
        <v>573</v>
      </c>
      <c r="D158" s="178" t="s">
        <v>327</v>
      </c>
      <c r="E158" s="179" t="s">
        <v>2110</v>
      </c>
      <c r="F158" s="180" t="s">
        <v>2111</v>
      </c>
      <c r="G158" s="181" t="s">
        <v>347</v>
      </c>
      <c r="H158" s="182">
        <v>20</v>
      </c>
      <c r="I158" s="183"/>
      <c r="J158" s="184">
        <f t="shared" si="30"/>
        <v>0</v>
      </c>
      <c r="K158" s="180" t="s">
        <v>19</v>
      </c>
      <c r="L158" s="185"/>
      <c r="M158" s="199" t="s">
        <v>19</v>
      </c>
      <c r="N158" s="200" t="s">
        <v>45</v>
      </c>
      <c r="O158" s="191"/>
      <c r="P158" s="195">
        <f t="shared" si="31"/>
        <v>0</v>
      </c>
      <c r="Q158" s="195">
        <v>0</v>
      </c>
      <c r="R158" s="195">
        <f t="shared" si="32"/>
        <v>0</v>
      </c>
      <c r="S158" s="195">
        <v>0</v>
      </c>
      <c r="T158" s="196">
        <f t="shared" si="33"/>
        <v>0</v>
      </c>
      <c r="AR158" s="144" t="s">
        <v>406</v>
      </c>
      <c r="AT158" s="144" t="s">
        <v>327</v>
      </c>
      <c r="AU158" s="144" t="s">
        <v>121</v>
      </c>
      <c r="AY158" s="18" t="s">
        <v>177</v>
      </c>
      <c r="BE158" s="145">
        <f t="shared" si="34"/>
        <v>0</v>
      </c>
      <c r="BF158" s="145">
        <f t="shared" si="35"/>
        <v>0</v>
      </c>
      <c r="BG158" s="145">
        <f t="shared" si="36"/>
        <v>0</v>
      </c>
      <c r="BH158" s="145">
        <f t="shared" si="37"/>
        <v>0</v>
      </c>
      <c r="BI158" s="145">
        <f t="shared" si="38"/>
        <v>0</v>
      </c>
      <c r="BJ158" s="18" t="s">
        <v>81</v>
      </c>
      <c r="BK158" s="145">
        <f t="shared" si="39"/>
        <v>0</v>
      </c>
      <c r="BL158" s="18" t="s">
        <v>276</v>
      </c>
      <c r="BM158" s="144" t="s">
        <v>2112</v>
      </c>
    </row>
    <row r="159" spans="2:65" s="1" customFormat="1" ht="6.9" customHeight="1">
      <c r="B159" s="42"/>
      <c r="C159" s="43"/>
      <c r="D159" s="43"/>
      <c r="E159" s="43"/>
      <c r="F159" s="43"/>
      <c r="G159" s="43"/>
      <c r="H159" s="43"/>
      <c r="I159" s="43"/>
      <c r="J159" s="43"/>
      <c r="K159" s="43"/>
      <c r="L159" s="33"/>
    </row>
  </sheetData>
  <sheetProtection algorithmName="SHA-512" hashValue="mvSlI7XB+CMYIOC6oPJaoY/X6ViNP9GO5R6t/F6Kr633FuIIXW4ZyWVzh30gtuOv6eOHwxSVRiMUGjgvMyUEyA==" saltValue="0NG6fhbE5D35eGLvy4JSJTpkruWvgfq+Q8BQI99pHkt/nZjQynVPbo9XkvL2U6ayRCzvbjfQcQNN5DesyIn2Fg==" spinCount="100000" sheet="1" objects="1" scenarios="1" formatColumns="0" formatRows="0" autoFilter="0"/>
  <autoFilter ref="C90:K158" xr:uid="{00000000-0009-0000-0000-000005000000}"/>
  <mergeCells count="12">
    <mergeCell ref="E83:H83"/>
    <mergeCell ref="L2:V2"/>
    <mergeCell ref="E50:H50"/>
    <mergeCell ref="E52:H52"/>
    <mergeCell ref="E54:H54"/>
    <mergeCell ref="E79:H79"/>
    <mergeCell ref="E81:H81"/>
    <mergeCell ref="E7:H7"/>
    <mergeCell ref="E9:H9"/>
    <mergeCell ref="E11:H11"/>
    <mergeCell ref="E20:H20"/>
    <mergeCell ref="E29:H29"/>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BM446"/>
  <sheetViews>
    <sheetView showGridLines="0" workbookViewId="0"/>
  </sheetViews>
  <sheetFormatPr defaultRowHeight="14.4"/>
  <cols>
    <col min="1" max="1" width="8.28515625" customWidth="1"/>
    <col min="2" max="2" width="1.140625" customWidth="1"/>
    <col min="3" max="3" width="4.140625" customWidth="1"/>
    <col min="4" max="4" width="4.28515625" customWidth="1"/>
    <col min="5" max="5" width="17.140625" customWidth="1"/>
    <col min="6" max="6" width="100.85546875" customWidth="1"/>
    <col min="7" max="7" width="7.42578125" customWidth="1"/>
    <col min="8" max="8" width="14" customWidth="1"/>
    <col min="9" max="9" width="15.85546875" customWidth="1"/>
    <col min="10" max="11" width="22.28515625"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56" ht="36.9" customHeight="1">
      <c r="L2" s="310"/>
      <c r="M2" s="310"/>
      <c r="N2" s="310"/>
      <c r="O2" s="310"/>
      <c r="P2" s="310"/>
      <c r="Q2" s="310"/>
      <c r="R2" s="310"/>
      <c r="S2" s="310"/>
      <c r="T2" s="310"/>
      <c r="U2" s="310"/>
      <c r="V2" s="310"/>
      <c r="AT2" s="18" t="s">
        <v>104</v>
      </c>
      <c r="AZ2" s="91" t="s">
        <v>2113</v>
      </c>
      <c r="BA2" s="91" t="s">
        <v>2114</v>
      </c>
      <c r="BB2" s="91" t="s">
        <v>119</v>
      </c>
      <c r="BC2" s="91" t="s">
        <v>2115</v>
      </c>
      <c r="BD2" s="91" t="s">
        <v>121</v>
      </c>
    </row>
    <row r="3" spans="2:56" ht="6.9" customHeight="1">
      <c r="B3" s="19"/>
      <c r="C3" s="20"/>
      <c r="D3" s="20"/>
      <c r="E3" s="20"/>
      <c r="F3" s="20"/>
      <c r="G3" s="20"/>
      <c r="H3" s="20"/>
      <c r="I3" s="20"/>
      <c r="J3" s="20"/>
      <c r="K3" s="20"/>
      <c r="L3" s="21"/>
      <c r="AT3" s="18" t="s">
        <v>83</v>
      </c>
      <c r="AZ3" s="91" t="s">
        <v>117</v>
      </c>
      <c r="BA3" s="91" t="s">
        <v>118</v>
      </c>
      <c r="BB3" s="91" t="s">
        <v>119</v>
      </c>
      <c r="BC3" s="91" t="s">
        <v>120</v>
      </c>
      <c r="BD3" s="91" t="s">
        <v>121</v>
      </c>
    </row>
    <row r="4" spans="2:56" ht="24.9" customHeight="1">
      <c r="B4" s="21"/>
      <c r="D4" s="22" t="s">
        <v>125</v>
      </c>
      <c r="L4" s="21"/>
      <c r="M4" s="92" t="s">
        <v>10</v>
      </c>
      <c r="AT4" s="18" t="s">
        <v>4</v>
      </c>
      <c r="AZ4" s="91" t="s">
        <v>122</v>
      </c>
      <c r="BA4" s="91" t="s">
        <v>123</v>
      </c>
      <c r="BB4" s="91" t="s">
        <v>119</v>
      </c>
      <c r="BC4" s="91" t="s">
        <v>124</v>
      </c>
      <c r="BD4" s="91" t="s">
        <v>121</v>
      </c>
    </row>
    <row r="5" spans="2:56" ht="6.9" customHeight="1">
      <c r="B5" s="21"/>
      <c r="L5" s="21"/>
      <c r="AZ5" s="91" t="s">
        <v>126</v>
      </c>
      <c r="BA5" s="91" t="s">
        <v>127</v>
      </c>
      <c r="BB5" s="91" t="s">
        <v>119</v>
      </c>
      <c r="BC5" s="91" t="s">
        <v>128</v>
      </c>
      <c r="BD5" s="91" t="s">
        <v>121</v>
      </c>
    </row>
    <row r="6" spans="2:56" ht="12" customHeight="1">
      <c r="B6" s="21"/>
      <c r="D6" s="28" t="s">
        <v>16</v>
      </c>
      <c r="L6" s="21"/>
    </row>
    <row r="7" spans="2:56" ht="16.5" customHeight="1">
      <c r="B7" s="21"/>
      <c r="E7" s="339" t="str">
        <f>'Rekapitulace stavby'!K6</f>
        <v>MŠ Záchlumí - přístavba pavilonu</v>
      </c>
      <c r="F7" s="340"/>
      <c r="G7" s="340"/>
      <c r="H7" s="340"/>
      <c r="L7" s="21"/>
    </row>
    <row r="8" spans="2:56" ht="12" customHeight="1">
      <c r="B8" s="21"/>
      <c r="D8" s="28" t="s">
        <v>129</v>
      </c>
      <c r="L8" s="21"/>
    </row>
    <row r="9" spans="2:56" s="1" customFormat="1" ht="16.5" customHeight="1">
      <c r="B9" s="33"/>
      <c r="E9" s="339" t="s">
        <v>2116</v>
      </c>
      <c r="F9" s="341"/>
      <c r="G9" s="341"/>
      <c r="H9" s="341"/>
      <c r="L9" s="33"/>
    </row>
    <row r="10" spans="2:56" s="1" customFormat="1" ht="12" customHeight="1">
      <c r="B10" s="33"/>
      <c r="D10" s="28" t="s">
        <v>131</v>
      </c>
      <c r="L10" s="33"/>
    </row>
    <row r="11" spans="2:56" s="1" customFormat="1" ht="16.5" customHeight="1">
      <c r="B11" s="33"/>
      <c r="E11" s="303" t="s">
        <v>132</v>
      </c>
      <c r="F11" s="341"/>
      <c r="G11" s="341"/>
      <c r="H11" s="341"/>
      <c r="L11" s="33"/>
    </row>
    <row r="12" spans="2:56" s="1" customFormat="1" ht="10.199999999999999">
      <c r="B12" s="33"/>
      <c r="L12" s="33"/>
    </row>
    <row r="13" spans="2:56" s="1" customFormat="1" ht="12" customHeight="1">
      <c r="B13" s="33"/>
      <c r="D13" s="28" t="s">
        <v>18</v>
      </c>
      <c r="F13" s="26" t="s">
        <v>19</v>
      </c>
      <c r="I13" s="28" t="s">
        <v>20</v>
      </c>
      <c r="J13" s="26" t="s">
        <v>19</v>
      </c>
      <c r="L13" s="33"/>
    </row>
    <row r="14" spans="2:56" s="1" customFormat="1" ht="12" customHeight="1">
      <c r="B14" s="33"/>
      <c r="D14" s="28" t="s">
        <v>21</v>
      </c>
      <c r="F14" s="26" t="s">
        <v>22</v>
      </c>
      <c r="I14" s="28" t="s">
        <v>23</v>
      </c>
      <c r="J14" s="50" t="str">
        <f>'Rekapitulace stavby'!AN8</f>
        <v>23. 4. 2024</v>
      </c>
      <c r="L14" s="33"/>
    </row>
    <row r="15" spans="2:56" s="1" customFormat="1" ht="10.8" customHeight="1">
      <c r="B15" s="33"/>
      <c r="L15" s="33"/>
    </row>
    <row r="16" spans="2:56" s="1" customFormat="1" ht="12" customHeight="1">
      <c r="B16" s="33"/>
      <c r="D16" s="28" t="s">
        <v>25</v>
      </c>
      <c r="I16" s="28" t="s">
        <v>26</v>
      </c>
      <c r="J16" s="26" t="s">
        <v>19</v>
      </c>
      <c r="L16" s="33"/>
    </row>
    <row r="17" spans="2:12" s="1" customFormat="1" ht="18" customHeight="1">
      <c r="B17" s="33"/>
      <c r="E17" s="26" t="s">
        <v>27</v>
      </c>
      <c r="I17" s="28" t="s">
        <v>28</v>
      </c>
      <c r="J17" s="26" t="s">
        <v>19</v>
      </c>
      <c r="L17" s="33"/>
    </row>
    <row r="18" spans="2:12" s="1" customFormat="1" ht="6.9" customHeight="1">
      <c r="B18" s="33"/>
      <c r="L18" s="33"/>
    </row>
    <row r="19" spans="2:12" s="1" customFormat="1" ht="12" customHeight="1">
      <c r="B19" s="33"/>
      <c r="D19" s="28" t="s">
        <v>29</v>
      </c>
      <c r="I19" s="28" t="s">
        <v>26</v>
      </c>
      <c r="J19" s="29" t="str">
        <f>'Rekapitulace stavby'!AN13</f>
        <v>Vyplň údaj</v>
      </c>
      <c r="L19" s="33"/>
    </row>
    <row r="20" spans="2:12" s="1" customFormat="1" ht="18" customHeight="1">
      <c r="B20" s="33"/>
      <c r="E20" s="342" t="str">
        <f>'Rekapitulace stavby'!E14</f>
        <v>Vyplň údaj</v>
      </c>
      <c r="F20" s="309"/>
      <c r="G20" s="309"/>
      <c r="H20" s="309"/>
      <c r="I20" s="28" t="s">
        <v>28</v>
      </c>
      <c r="J20" s="29" t="str">
        <f>'Rekapitulace stavby'!AN14</f>
        <v>Vyplň údaj</v>
      </c>
      <c r="L20" s="33"/>
    </row>
    <row r="21" spans="2:12" s="1" customFormat="1" ht="6.9" customHeight="1">
      <c r="B21" s="33"/>
      <c r="L21" s="33"/>
    </row>
    <row r="22" spans="2:12" s="1" customFormat="1" ht="12" customHeight="1">
      <c r="B22" s="33"/>
      <c r="D22" s="28" t="s">
        <v>31</v>
      </c>
      <c r="I22" s="28" t="s">
        <v>26</v>
      </c>
      <c r="J22" s="26" t="s">
        <v>32</v>
      </c>
      <c r="L22" s="33"/>
    </row>
    <row r="23" spans="2:12" s="1" customFormat="1" ht="18" customHeight="1">
      <c r="B23" s="33"/>
      <c r="E23" s="26" t="s">
        <v>33</v>
      </c>
      <c r="I23" s="28" t="s">
        <v>28</v>
      </c>
      <c r="J23" s="26" t="s">
        <v>19</v>
      </c>
      <c r="L23" s="33"/>
    </row>
    <row r="24" spans="2:12" s="1" customFormat="1" ht="6.9" customHeight="1">
      <c r="B24" s="33"/>
      <c r="L24" s="33"/>
    </row>
    <row r="25" spans="2:12" s="1" customFormat="1" ht="12" customHeight="1">
      <c r="B25" s="33"/>
      <c r="D25" s="28" t="s">
        <v>35</v>
      </c>
      <c r="I25" s="28" t="s">
        <v>26</v>
      </c>
      <c r="J25" s="26" t="s">
        <v>36</v>
      </c>
      <c r="L25" s="33"/>
    </row>
    <row r="26" spans="2:12" s="1" customFormat="1" ht="18" customHeight="1">
      <c r="B26" s="33"/>
      <c r="E26" s="26" t="s">
        <v>37</v>
      </c>
      <c r="I26" s="28" t="s">
        <v>28</v>
      </c>
      <c r="J26" s="26" t="s">
        <v>19</v>
      </c>
      <c r="L26" s="33"/>
    </row>
    <row r="27" spans="2:12" s="1" customFormat="1" ht="6.9" customHeight="1">
      <c r="B27" s="33"/>
      <c r="L27" s="33"/>
    </row>
    <row r="28" spans="2:12" s="1" customFormat="1" ht="12" customHeight="1">
      <c r="B28" s="33"/>
      <c r="D28" s="28" t="s">
        <v>38</v>
      </c>
      <c r="L28" s="33"/>
    </row>
    <row r="29" spans="2:12" s="7" customFormat="1" ht="16.5" customHeight="1">
      <c r="B29" s="93"/>
      <c r="E29" s="314" t="s">
        <v>19</v>
      </c>
      <c r="F29" s="314"/>
      <c r="G29" s="314"/>
      <c r="H29" s="314"/>
      <c r="L29" s="93"/>
    </row>
    <row r="30" spans="2:12" s="1" customFormat="1" ht="6.9" customHeight="1">
      <c r="B30" s="33"/>
      <c r="L30" s="33"/>
    </row>
    <row r="31" spans="2:12" s="1" customFormat="1" ht="6.9" customHeight="1">
      <c r="B31" s="33"/>
      <c r="D31" s="51"/>
      <c r="E31" s="51"/>
      <c r="F31" s="51"/>
      <c r="G31" s="51"/>
      <c r="H31" s="51"/>
      <c r="I31" s="51"/>
      <c r="J31" s="51"/>
      <c r="K31" s="51"/>
      <c r="L31" s="33"/>
    </row>
    <row r="32" spans="2:12" s="1" customFormat="1" ht="25.35" customHeight="1">
      <c r="B32" s="33"/>
      <c r="D32" s="94" t="s">
        <v>40</v>
      </c>
      <c r="J32" s="64">
        <f>ROUND(J107, 2)</f>
        <v>0</v>
      </c>
      <c r="L32" s="33"/>
    </row>
    <row r="33" spans="2:12" s="1" customFormat="1" ht="6.9" customHeight="1">
      <c r="B33" s="33"/>
      <c r="D33" s="51"/>
      <c r="E33" s="51"/>
      <c r="F33" s="51"/>
      <c r="G33" s="51"/>
      <c r="H33" s="51"/>
      <c r="I33" s="51"/>
      <c r="J33" s="51"/>
      <c r="K33" s="51"/>
      <c r="L33" s="33"/>
    </row>
    <row r="34" spans="2:12" s="1" customFormat="1" ht="14.4" customHeight="1">
      <c r="B34" s="33"/>
      <c r="F34" s="36" t="s">
        <v>42</v>
      </c>
      <c r="I34" s="36" t="s">
        <v>41</v>
      </c>
      <c r="J34" s="36" t="s">
        <v>43</v>
      </c>
      <c r="L34" s="33"/>
    </row>
    <row r="35" spans="2:12" s="1" customFormat="1" ht="14.4" customHeight="1">
      <c r="B35" s="33"/>
      <c r="D35" s="53" t="s">
        <v>44</v>
      </c>
      <c r="E35" s="28" t="s">
        <v>45</v>
      </c>
      <c r="F35" s="84">
        <f>ROUND((SUM(BE107:BE445)),  2)</f>
        <v>0</v>
      </c>
      <c r="I35" s="95">
        <v>0.21</v>
      </c>
      <c r="J35" s="84">
        <f>ROUND(((SUM(BE107:BE445))*I35),  2)</f>
        <v>0</v>
      </c>
      <c r="L35" s="33"/>
    </row>
    <row r="36" spans="2:12" s="1" customFormat="1" ht="14.4" customHeight="1">
      <c r="B36" s="33"/>
      <c r="E36" s="28" t="s">
        <v>46</v>
      </c>
      <c r="F36" s="84">
        <f>ROUND((SUM(BF107:BF445)),  2)</f>
        <v>0</v>
      </c>
      <c r="I36" s="95">
        <v>0.12</v>
      </c>
      <c r="J36" s="84">
        <f>ROUND(((SUM(BF107:BF445))*I36),  2)</f>
        <v>0</v>
      </c>
      <c r="L36" s="33"/>
    </row>
    <row r="37" spans="2:12" s="1" customFormat="1" ht="14.4" hidden="1" customHeight="1">
      <c r="B37" s="33"/>
      <c r="E37" s="28" t="s">
        <v>47</v>
      </c>
      <c r="F37" s="84">
        <f>ROUND((SUM(BG107:BG445)),  2)</f>
        <v>0</v>
      </c>
      <c r="I37" s="95">
        <v>0.21</v>
      </c>
      <c r="J37" s="84">
        <f>0</f>
        <v>0</v>
      </c>
      <c r="L37" s="33"/>
    </row>
    <row r="38" spans="2:12" s="1" customFormat="1" ht="14.4" hidden="1" customHeight="1">
      <c r="B38" s="33"/>
      <c r="E38" s="28" t="s">
        <v>48</v>
      </c>
      <c r="F38" s="84">
        <f>ROUND((SUM(BH107:BH445)),  2)</f>
        <v>0</v>
      </c>
      <c r="I38" s="95">
        <v>0.12</v>
      </c>
      <c r="J38" s="84">
        <f>0</f>
        <v>0</v>
      </c>
      <c r="L38" s="33"/>
    </row>
    <row r="39" spans="2:12" s="1" customFormat="1" ht="14.4" hidden="1" customHeight="1">
      <c r="B39" s="33"/>
      <c r="E39" s="28" t="s">
        <v>49</v>
      </c>
      <c r="F39" s="84">
        <f>ROUND((SUM(BI107:BI445)),  2)</f>
        <v>0</v>
      </c>
      <c r="I39" s="95">
        <v>0</v>
      </c>
      <c r="J39" s="84">
        <f>0</f>
        <v>0</v>
      </c>
      <c r="L39" s="33"/>
    </row>
    <row r="40" spans="2:12" s="1" customFormat="1" ht="6.9" customHeight="1">
      <c r="B40" s="33"/>
      <c r="L40" s="33"/>
    </row>
    <row r="41" spans="2:12" s="1" customFormat="1" ht="25.35" customHeight="1">
      <c r="B41" s="33"/>
      <c r="C41" s="96"/>
      <c r="D41" s="97" t="s">
        <v>50</v>
      </c>
      <c r="E41" s="55"/>
      <c r="F41" s="55"/>
      <c r="G41" s="98" t="s">
        <v>51</v>
      </c>
      <c r="H41" s="99" t="s">
        <v>52</v>
      </c>
      <c r="I41" s="55"/>
      <c r="J41" s="100">
        <f>SUM(J32:J39)</f>
        <v>0</v>
      </c>
      <c r="K41" s="101"/>
      <c r="L41" s="33"/>
    </row>
    <row r="42" spans="2:12" s="1" customFormat="1" ht="14.4" customHeight="1">
      <c r="B42" s="42"/>
      <c r="C42" s="43"/>
      <c r="D42" s="43"/>
      <c r="E42" s="43"/>
      <c r="F42" s="43"/>
      <c r="G42" s="43"/>
      <c r="H42" s="43"/>
      <c r="I42" s="43"/>
      <c r="J42" s="43"/>
      <c r="K42" s="43"/>
      <c r="L42" s="33"/>
    </row>
    <row r="46" spans="2:12" s="1" customFormat="1" ht="6.9" customHeight="1">
      <c r="B46" s="44"/>
      <c r="C46" s="45"/>
      <c r="D46" s="45"/>
      <c r="E46" s="45"/>
      <c r="F46" s="45"/>
      <c r="G46" s="45"/>
      <c r="H46" s="45"/>
      <c r="I46" s="45"/>
      <c r="J46" s="45"/>
      <c r="K46" s="45"/>
      <c r="L46" s="33"/>
    </row>
    <row r="47" spans="2:12" s="1" customFormat="1" ht="24.9" customHeight="1">
      <c r="B47" s="33"/>
      <c r="C47" s="22" t="s">
        <v>133</v>
      </c>
      <c r="L47" s="33"/>
    </row>
    <row r="48" spans="2:12" s="1" customFormat="1" ht="6.9" customHeight="1">
      <c r="B48" s="33"/>
      <c r="L48" s="33"/>
    </row>
    <row r="49" spans="2:47" s="1" customFormat="1" ht="12" customHeight="1">
      <c r="B49" s="33"/>
      <c r="C49" s="28" t="s">
        <v>16</v>
      </c>
      <c r="L49" s="33"/>
    </row>
    <row r="50" spans="2:47" s="1" customFormat="1" ht="16.5" customHeight="1">
      <c r="B50" s="33"/>
      <c r="E50" s="339" t="str">
        <f>E7</f>
        <v>MŠ Záchlumí - přístavba pavilonu</v>
      </c>
      <c r="F50" s="340"/>
      <c r="G50" s="340"/>
      <c r="H50" s="340"/>
      <c r="L50" s="33"/>
    </row>
    <row r="51" spans="2:47" ht="12" customHeight="1">
      <c r="B51" s="21"/>
      <c r="C51" s="28" t="s">
        <v>129</v>
      </c>
      <c r="L51" s="21"/>
    </row>
    <row r="52" spans="2:47" s="1" customFormat="1" ht="16.5" customHeight="1">
      <c r="B52" s="33"/>
      <c r="E52" s="339" t="s">
        <v>2116</v>
      </c>
      <c r="F52" s="341"/>
      <c r="G52" s="341"/>
      <c r="H52" s="341"/>
      <c r="L52" s="33"/>
    </row>
    <row r="53" spans="2:47" s="1" customFormat="1" ht="12" customHeight="1">
      <c r="B53" s="33"/>
      <c r="C53" s="28" t="s">
        <v>131</v>
      </c>
      <c r="L53" s="33"/>
    </row>
    <row r="54" spans="2:47" s="1" customFormat="1" ht="16.5" customHeight="1">
      <c r="B54" s="33"/>
      <c r="E54" s="303" t="str">
        <f>E11</f>
        <v>01 - Architektonicko stavební řešení</v>
      </c>
      <c r="F54" s="341"/>
      <c r="G54" s="341"/>
      <c r="H54" s="341"/>
      <c r="L54" s="33"/>
    </row>
    <row r="55" spans="2:47" s="1" customFormat="1" ht="6.9" customHeight="1">
      <c r="B55" s="33"/>
      <c r="L55" s="33"/>
    </row>
    <row r="56" spans="2:47" s="1" customFormat="1" ht="12" customHeight="1">
      <c r="B56" s="33"/>
      <c r="C56" s="28" t="s">
        <v>21</v>
      </c>
      <c r="F56" s="26" t="str">
        <f>F14</f>
        <v xml:space="preserve"> </v>
      </c>
      <c r="I56" s="28" t="s">
        <v>23</v>
      </c>
      <c r="J56" s="50" t="str">
        <f>IF(J14="","",J14)</f>
        <v>23. 4. 2024</v>
      </c>
      <c r="L56" s="33"/>
    </row>
    <row r="57" spans="2:47" s="1" customFormat="1" ht="6.9" customHeight="1">
      <c r="B57" s="33"/>
      <c r="L57" s="33"/>
    </row>
    <row r="58" spans="2:47" s="1" customFormat="1" ht="15.15" customHeight="1">
      <c r="B58" s="33"/>
      <c r="C58" s="28" t="s">
        <v>25</v>
      </c>
      <c r="F58" s="26" t="str">
        <f>E17</f>
        <v>Obec Záchlumí</v>
      </c>
      <c r="I58" s="28" t="s">
        <v>31</v>
      </c>
      <c r="J58" s="31" t="str">
        <f>E23</f>
        <v>Ing. Miloš Valíček</v>
      </c>
      <c r="L58" s="33"/>
    </row>
    <row r="59" spans="2:47" s="1" customFormat="1" ht="15.15" customHeight="1">
      <c r="B59" s="33"/>
      <c r="C59" s="28" t="s">
        <v>29</v>
      </c>
      <c r="F59" s="26" t="str">
        <f>IF(E20="","",E20)</f>
        <v>Vyplň údaj</v>
      </c>
      <c r="I59" s="28" t="s">
        <v>35</v>
      </c>
      <c r="J59" s="31" t="str">
        <f>E26</f>
        <v xml:space="preserve">Veronika Šoulová </v>
      </c>
      <c r="L59" s="33"/>
    </row>
    <row r="60" spans="2:47" s="1" customFormat="1" ht="10.35" customHeight="1">
      <c r="B60" s="33"/>
      <c r="L60" s="33"/>
    </row>
    <row r="61" spans="2:47" s="1" customFormat="1" ht="29.25" customHeight="1">
      <c r="B61" s="33"/>
      <c r="C61" s="102" t="s">
        <v>134</v>
      </c>
      <c r="D61" s="96"/>
      <c r="E61" s="96"/>
      <c r="F61" s="96"/>
      <c r="G61" s="96"/>
      <c r="H61" s="96"/>
      <c r="I61" s="96"/>
      <c r="J61" s="103" t="s">
        <v>135</v>
      </c>
      <c r="K61" s="96"/>
      <c r="L61" s="33"/>
    </row>
    <row r="62" spans="2:47" s="1" customFormat="1" ht="10.35" customHeight="1">
      <c r="B62" s="33"/>
      <c r="L62" s="33"/>
    </row>
    <row r="63" spans="2:47" s="1" customFormat="1" ht="22.8" customHeight="1">
      <c r="B63" s="33"/>
      <c r="C63" s="104" t="s">
        <v>72</v>
      </c>
      <c r="J63" s="64">
        <f>J107</f>
        <v>0</v>
      </c>
      <c r="L63" s="33"/>
      <c r="AU63" s="18" t="s">
        <v>136</v>
      </c>
    </row>
    <row r="64" spans="2:47" s="8" customFormat="1" ht="24.9" customHeight="1">
      <c r="B64" s="105"/>
      <c r="D64" s="106" t="s">
        <v>137</v>
      </c>
      <c r="E64" s="107"/>
      <c r="F64" s="107"/>
      <c r="G64" s="107"/>
      <c r="H64" s="107"/>
      <c r="I64" s="107"/>
      <c r="J64" s="108">
        <f>J108</f>
        <v>0</v>
      </c>
      <c r="L64" s="105"/>
    </row>
    <row r="65" spans="2:12" s="9" customFormat="1" ht="19.95" customHeight="1">
      <c r="B65" s="109"/>
      <c r="D65" s="110" t="s">
        <v>138</v>
      </c>
      <c r="E65" s="111"/>
      <c r="F65" s="111"/>
      <c r="G65" s="111"/>
      <c r="H65" s="111"/>
      <c r="I65" s="111"/>
      <c r="J65" s="112">
        <f>J109</f>
        <v>0</v>
      </c>
      <c r="L65" s="109"/>
    </row>
    <row r="66" spans="2:12" s="9" customFormat="1" ht="19.95" customHeight="1">
      <c r="B66" s="109"/>
      <c r="D66" s="110" t="s">
        <v>139</v>
      </c>
      <c r="E66" s="111"/>
      <c r="F66" s="111"/>
      <c r="G66" s="111"/>
      <c r="H66" s="111"/>
      <c r="I66" s="111"/>
      <c r="J66" s="112">
        <f>J118</f>
        <v>0</v>
      </c>
      <c r="L66" s="109"/>
    </row>
    <row r="67" spans="2:12" s="9" customFormat="1" ht="19.95" customHeight="1">
      <c r="B67" s="109"/>
      <c r="D67" s="110" t="s">
        <v>2117</v>
      </c>
      <c r="E67" s="111"/>
      <c r="F67" s="111"/>
      <c r="G67" s="111"/>
      <c r="H67" s="111"/>
      <c r="I67" s="111"/>
      <c r="J67" s="112">
        <f>J127</f>
        <v>0</v>
      </c>
      <c r="L67" s="109"/>
    </row>
    <row r="68" spans="2:12" s="9" customFormat="1" ht="19.95" customHeight="1">
      <c r="B68" s="109"/>
      <c r="D68" s="110" t="s">
        <v>140</v>
      </c>
      <c r="E68" s="111"/>
      <c r="F68" s="111"/>
      <c r="G68" s="111"/>
      <c r="H68" s="111"/>
      <c r="I68" s="111"/>
      <c r="J68" s="112">
        <f>J160</f>
        <v>0</v>
      </c>
      <c r="L68" s="109"/>
    </row>
    <row r="69" spans="2:12" s="9" customFormat="1" ht="19.95" customHeight="1">
      <c r="B69" s="109"/>
      <c r="D69" s="110" t="s">
        <v>141</v>
      </c>
      <c r="E69" s="111"/>
      <c r="F69" s="111"/>
      <c r="G69" s="111"/>
      <c r="H69" s="111"/>
      <c r="I69" s="111"/>
      <c r="J69" s="112">
        <f>J192</f>
        <v>0</v>
      </c>
      <c r="L69" s="109"/>
    </row>
    <row r="70" spans="2:12" s="9" customFormat="1" ht="19.95" customHeight="1">
      <c r="B70" s="109"/>
      <c r="D70" s="110" t="s">
        <v>2118</v>
      </c>
      <c r="E70" s="111"/>
      <c r="F70" s="111"/>
      <c r="G70" s="111"/>
      <c r="H70" s="111"/>
      <c r="I70" s="111"/>
      <c r="J70" s="112">
        <f>J271</f>
        <v>0</v>
      </c>
      <c r="L70" s="109"/>
    </row>
    <row r="71" spans="2:12" s="9" customFormat="1" ht="19.95" customHeight="1">
      <c r="B71" s="109"/>
      <c r="D71" s="110" t="s">
        <v>142</v>
      </c>
      <c r="E71" s="111"/>
      <c r="F71" s="111"/>
      <c r="G71" s="111"/>
      <c r="H71" s="111"/>
      <c r="I71" s="111"/>
      <c r="J71" s="112">
        <f>J280</f>
        <v>0</v>
      </c>
      <c r="L71" s="109"/>
    </row>
    <row r="72" spans="2:12" s="8" customFormat="1" ht="24.9" customHeight="1">
      <c r="B72" s="105"/>
      <c r="D72" s="106" t="s">
        <v>143</v>
      </c>
      <c r="E72" s="107"/>
      <c r="F72" s="107"/>
      <c r="G72" s="107"/>
      <c r="H72" s="107"/>
      <c r="I72" s="107"/>
      <c r="J72" s="108">
        <f>J283</f>
        <v>0</v>
      </c>
      <c r="L72" s="105"/>
    </row>
    <row r="73" spans="2:12" s="9" customFormat="1" ht="19.95" customHeight="1">
      <c r="B73" s="109"/>
      <c r="D73" s="110" t="s">
        <v>144</v>
      </c>
      <c r="E73" s="111"/>
      <c r="F73" s="111"/>
      <c r="G73" s="111"/>
      <c r="H73" s="111"/>
      <c r="I73" s="111"/>
      <c r="J73" s="112">
        <f>J284</f>
        <v>0</v>
      </c>
      <c r="L73" s="109"/>
    </row>
    <row r="74" spans="2:12" s="9" customFormat="1" ht="19.95" customHeight="1">
      <c r="B74" s="109"/>
      <c r="D74" s="110" t="s">
        <v>2119</v>
      </c>
      <c r="E74" s="111"/>
      <c r="F74" s="111"/>
      <c r="G74" s="111"/>
      <c r="H74" s="111"/>
      <c r="I74" s="111"/>
      <c r="J74" s="112">
        <f>J310</f>
        <v>0</v>
      </c>
      <c r="L74" s="109"/>
    </row>
    <row r="75" spans="2:12" s="9" customFormat="1" ht="19.95" customHeight="1">
      <c r="B75" s="109"/>
      <c r="D75" s="110" t="s">
        <v>149</v>
      </c>
      <c r="E75" s="111"/>
      <c r="F75" s="111"/>
      <c r="G75" s="111"/>
      <c r="H75" s="111"/>
      <c r="I75" s="111"/>
      <c r="J75" s="112">
        <f>J313</f>
        <v>0</v>
      </c>
      <c r="L75" s="109"/>
    </row>
    <row r="76" spans="2:12" s="9" customFormat="1" ht="19.95" customHeight="1">
      <c r="B76" s="109"/>
      <c r="D76" s="110" t="s">
        <v>150</v>
      </c>
      <c r="E76" s="111"/>
      <c r="F76" s="111"/>
      <c r="G76" s="111"/>
      <c r="H76" s="111"/>
      <c r="I76" s="111"/>
      <c r="J76" s="112">
        <f>J323</f>
        <v>0</v>
      </c>
      <c r="L76" s="109"/>
    </row>
    <row r="77" spans="2:12" s="9" customFormat="1" ht="19.95" customHeight="1">
      <c r="B77" s="109"/>
      <c r="D77" s="110" t="s">
        <v>152</v>
      </c>
      <c r="E77" s="111"/>
      <c r="F77" s="111"/>
      <c r="G77" s="111"/>
      <c r="H77" s="111"/>
      <c r="I77" s="111"/>
      <c r="J77" s="112">
        <f>J330</f>
        <v>0</v>
      </c>
      <c r="L77" s="109"/>
    </row>
    <row r="78" spans="2:12" s="9" customFormat="1" ht="19.95" customHeight="1">
      <c r="B78" s="109"/>
      <c r="D78" s="110" t="s">
        <v>154</v>
      </c>
      <c r="E78" s="111"/>
      <c r="F78" s="111"/>
      <c r="G78" s="111"/>
      <c r="H78" s="111"/>
      <c r="I78" s="111"/>
      <c r="J78" s="112">
        <f>J360</f>
        <v>0</v>
      </c>
      <c r="L78" s="109"/>
    </row>
    <row r="79" spans="2:12" s="9" customFormat="1" ht="19.95" customHeight="1">
      <c r="B79" s="109"/>
      <c r="D79" s="110" t="s">
        <v>155</v>
      </c>
      <c r="E79" s="111"/>
      <c r="F79" s="111"/>
      <c r="G79" s="111"/>
      <c r="H79" s="111"/>
      <c r="I79" s="111"/>
      <c r="J79" s="112">
        <f>J380</f>
        <v>0</v>
      </c>
      <c r="L79" s="109"/>
    </row>
    <row r="80" spans="2:12" s="9" customFormat="1" ht="19.95" customHeight="1">
      <c r="B80" s="109"/>
      <c r="D80" s="110" t="s">
        <v>156</v>
      </c>
      <c r="E80" s="111"/>
      <c r="F80" s="111"/>
      <c r="G80" s="111"/>
      <c r="H80" s="111"/>
      <c r="I80" s="111"/>
      <c r="J80" s="112">
        <f>J401</f>
        <v>0</v>
      </c>
      <c r="L80" s="109"/>
    </row>
    <row r="81" spans="2:12" s="9" customFormat="1" ht="19.95" customHeight="1">
      <c r="B81" s="109"/>
      <c r="D81" s="110" t="s">
        <v>2120</v>
      </c>
      <c r="E81" s="111"/>
      <c r="F81" s="111"/>
      <c r="G81" s="111"/>
      <c r="H81" s="111"/>
      <c r="I81" s="111"/>
      <c r="J81" s="112">
        <f>J418</f>
        <v>0</v>
      </c>
      <c r="L81" s="109"/>
    </row>
    <row r="82" spans="2:12" s="9" customFormat="1" ht="19.95" customHeight="1">
      <c r="B82" s="109"/>
      <c r="D82" s="110" t="s">
        <v>157</v>
      </c>
      <c r="E82" s="111"/>
      <c r="F82" s="111"/>
      <c r="G82" s="111"/>
      <c r="H82" s="111"/>
      <c r="I82" s="111"/>
      <c r="J82" s="112">
        <f>J429</f>
        <v>0</v>
      </c>
      <c r="L82" s="109"/>
    </row>
    <row r="83" spans="2:12" s="8" customFormat="1" ht="24.9" customHeight="1">
      <c r="B83" s="105"/>
      <c r="D83" s="106" t="s">
        <v>158</v>
      </c>
      <c r="E83" s="107"/>
      <c r="F83" s="107"/>
      <c r="G83" s="107"/>
      <c r="H83" s="107"/>
      <c r="I83" s="107"/>
      <c r="J83" s="108">
        <f>J439</f>
        <v>0</v>
      </c>
      <c r="L83" s="105"/>
    </row>
    <row r="84" spans="2:12" s="9" customFormat="1" ht="19.95" customHeight="1">
      <c r="B84" s="109"/>
      <c r="D84" s="110" t="s">
        <v>160</v>
      </c>
      <c r="E84" s="111"/>
      <c r="F84" s="111"/>
      <c r="G84" s="111"/>
      <c r="H84" s="111"/>
      <c r="I84" s="111"/>
      <c r="J84" s="112">
        <f>J440</f>
        <v>0</v>
      </c>
      <c r="L84" s="109"/>
    </row>
    <row r="85" spans="2:12" s="9" customFormat="1" ht="19.95" customHeight="1">
      <c r="B85" s="109"/>
      <c r="D85" s="110" t="s">
        <v>161</v>
      </c>
      <c r="E85" s="111"/>
      <c r="F85" s="111"/>
      <c r="G85" s="111"/>
      <c r="H85" s="111"/>
      <c r="I85" s="111"/>
      <c r="J85" s="112">
        <f>J443</f>
        <v>0</v>
      </c>
      <c r="L85" s="109"/>
    </row>
    <row r="86" spans="2:12" s="1" customFormat="1" ht="21.75" customHeight="1">
      <c r="B86" s="33"/>
      <c r="L86" s="33"/>
    </row>
    <row r="87" spans="2:12" s="1" customFormat="1" ht="6.9" customHeight="1">
      <c r="B87" s="42"/>
      <c r="C87" s="43"/>
      <c r="D87" s="43"/>
      <c r="E87" s="43"/>
      <c r="F87" s="43"/>
      <c r="G87" s="43"/>
      <c r="H87" s="43"/>
      <c r="I87" s="43"/>
      <c r="J87" s="43"/>
      <c r="K87" s="43"/>
      <c r="L87" s="33"/>
    </row>
    <row r="91" spans="2:12" s="1" customFormat="1" ht="6.9" customHeight="1">
      <c r="B91" s="44"/>
      <c r="C91" s="45"/>
      <c r="D91" s="45"/>
      <c r="E91" s="45"/>
      <c r="F91" s="45"/>
      <c r="G91" s="45"/>
      <c r="H91" s="45"/>
      <c r="I91" s="45"/>
      <c r="J91" s="45"/>
      <c r="K91" s="45"/>
      <c r="L91" s="33"/>
    </row>
    <row r="92" spans="2:12" s="1" customFormat="1" ht="24.9" customHeight="1">
      <c r="B92" s="33"/>
      <c r="C92" s="22" t="s">
        <v>162</v>
      </c>
      <c r="L92" s="33"/>
    </row>
    <row r="93" spans="2:12" s="1" customFormat="1" ht="6.9" customHeight="1">
      <c r="B93" s="33"/>
      <c r="L93" s="33"/>
    </row>
    <row r="94" spans="2:12" s="1" customFormat="1" ht="12" customHeight="1">
      <c r="B94" s="33"/>
      <c r="C94" s="28" t="s">
        <v>16</v>
      </c>
      <c r="L94" s="33"/>
    </row>
    <row r="95" spans="2:12" s="1" customFormat="1" ht="16.5" customHeight="1">
      <c r="B95" s="33"/>
      <c r="E95" s="339" t="str">
        <f>E7</f>
        <v>MŠ Záchlumí - přístavba pavilonu</v>
      </c>
      <c r="F95" s="340"/>
      <c r="G95" s="340"/>
      <c r="H95" s="340"/>
      <c r="L95" s="33"/>
    </row>
    <row r="96" spans="2:12" ht="12" customHeight="1">
      <c r="B96" s="21"/>
      <c r="C96" s="28" t="s">
        <v>129</v>
      </c>
      <c r="L96" s="21"/>
    </row>
    <row r="97" spans="2:65" s="1" customFormat="1" ht="16.5" customHeight="1">
      <c r="B97" s="33"/>
      <c r="E97" s="339" t="s">
        <v>2116</v>
      </c>
      <c r="F97" s="341"/>
      <c r="G97" s="341"/>
      <c r="H97" s="341"/>
      <c r="L97" s="33"/>
    </row>
    <row r="98" spans="2:65" s="1" customFormat="1" ht="12" customHeight="1">
      <c r="B98" s="33"/>
      <c r="C98" s="28" t="s">
        <v>131</v>
      </c>
      <c r="L98" s="33"/>
    </row>
    <row r="99" spans="2:65" s="1" customFormat="1" ht="16.5" customHeight="1">
      <c r="B99" s="33"/>
      <c r="E99" s="303" t="str">
        <f>E11</f>
        <v>01 - Architektonicko stavební řešení</v>
      </c>
      <c r="F99" s="341"/>
      <c r="G99" s="341"/>
      <c r="H99" s="341"/>
      <c r="L99" s="33"/>
    </row>
    <row r="100" spans="2:65" s="1" customFormat="1" ht="6.9" customHeight="1">
      <c r="B100" s="33"/>
      <c r="L100" s="33"/>
    </row>
    <row r="101" spans="2:65" s="1" customFormat="1" ht="12" customHeight="1">
      <c r="B101" s="33"/>
      <c r="C101" s="28" t="s">
        <v>21</v>
      </c>
      <c r="F101" s="26" t="str">
        <f>F14</f>
        <v xml:space="preserve"> </v>
      </c>
      <c r="I101" s="28" t="s">
        <v>23</v>
      </c>
      <c r="J101" s="50" t="str">
        <f>IF(J14="","",J14)</f>
        <v>23. 4. 2024</v>
      </c>
      <c r="L101" s="33"/>
    </row>
    <row r="102" spans="2:65" s="1" customFormat="1" ht="6.9" customHeight="1">
      <c r="B102" s="33"/>
      <c r="L102" s="33"/>
    </row>
    <row r="103" spans="2:65" s="1" customFormat="1" ht="15.15" customHeight="1">
      <c r="B103" s="33"/>
      <c r="C103" s="28" t="s">
        <v>25</v>
      </c>
      <c r="F103" s="26" t="str">
        <f>E17</f>
        <v>Obec Záchlumí</v>
      </c>
      <c r="I103" s="28" t="s">
        <v>31</v>
      </c>
      <c r="J103" s="31" t="str">
        <f>E23</f>
        <v>Ing. Miloš Valíček</v>
      </c>
      <c r="L103" s="33"/>
    </row>
    <row r="104" spans="2:65" s="1" customFormat="1" ht="15.15" customHeight="1">
      <c r="B104" s="33"/>
      <c r="C104" s="28" t="s">
        <v>29</v>
      </c>
      <c r="F104" s="26" t="str">
        <f>IF(E20="","",E20)</f>
        <v>Vyplň údaj</v>
      </c>
      <c r="I104" s="28" t="s">
        <v>35</v>
      </c>
      <c r="J104" s="31" t="str">
        <f>E26</f>
        <v xml:space="preserve">Veronika Šoulová </v>
      </c>
      <c r="L104" s="33"/>
    </row>
    <row r="105" spans="2:65" s="1" customFormat="1" ht="10.35" customHeight="1">
      <c r="B105" s="33"/>
      <c r="L105" s="33"/>
    </row>
    <row r="106" spans="2:65" s="10" customFormat="1" ht="29.25" customHeight="1">
      <c r="B106" s="113"/>
      <c r="C106" s="114" t="s">
        <v>163</v>
      </c>
      <c r="D106" s="115" t="s">
        <v>59</v>
      </c>
      <c r="E106" s="115" t="s">
        <v>55</v>
      </c>
      <c r="F106" s="115" t="s">
        <v>56</v>
      </c>
      <c r="G106" s="115" t="s">
        <v>164</v>
      </c>
      <c r="H106" s="115" t="s">
        <v>165</v>
      </c>
      <c r="I106" s="115" t="s">
        <v>166</v>
      </c>
      <c r="J106" s="115" t="s">
        <v>135</v>
      </c>
      <c r="K106" s="116" t="s">
        <v>167</v>
      </c>
      <c r="L106" s="113"/>
      <c r="M106" s="57" t="s">
        <v>19</v>
      </c>
      <c r="N106" s="58" t="s">
        <v>44</v>
      </c>
      <c r="O106" s="58" t="s">
        <v>168</v>
      </c>
      <c r="P106" s="58" t="s">
        <v>169</v>
      </c>
      <c r="Q106" s="58" t="s">
        <v>170</v>
      </c>
      <c r="R106" s="58" t="s">
        <v>171</v>
      </c>
      <c r="S106" s="58" t="s">
        <v>172</v>
      </c>
      <c r="T106" s="59" t="s">
        <v>173</v>
      </c>
    </row>
    <row r="107" spans="2:65" s="1" customFormat="1" ht="22.8" customHeight="1">
      <c r="B107" s="33"/>
      <c r="C107" s="62" t="s">
        <v>174</v>
      </c>
      <c r="J107" s="117">
        <f>BK107</f>
        <v>0</v>
      </c>
      <c r="L107" s="33"/>
      <c r="M107" s="60"/>
      <c r="N107" s="51"/>
      <c r="O107" s="51"/>
      <c r="P107" s="118">
        <f>P108+P283+P439</f>
        <v>0</v>
      </c>
      <c r="Q107" s="51"/>
      <c r="R107" s="118">
        <f>R108+R283+R439</f>
        <v>9.6308566599999992</v>
      </c>
      <c r="S107" s="51"/>
      <c r="T107" s="119">
        <f>T108+T283+T439</f>
        <v>11.2928219</v>
      </c>
      <c r="AT107" s="18" t="s">
        <v>73</v>
      </c>
      <c r="AU107" s="18" t="s">
        <v>136</v>
      </c>
      <c r="BK107" s="120">
        <f>BK108+BK283+BK439</f>
        <v>0</v>
      </c>
    </row>
    <row r="108" spans="2:65" s="11" customFormat="1" ht="25.95" customHeight="1">
      <c r="B108" s="121"/>
      <c r="D108" s="122" t="s">
        <v>73</v>
      </c>
      <c r="E108" s="123" t="s">
        <v>175</v>
      </c>
      <c r="F108" s="123" t="s">
        <v>176</v>
      </c>
      <c r="I108" s="124"/>
      <c r="J108" s="125">
        <f>BK108</f>
        <v>0</v>
      </c>
      <c r="L108" s="121"/>
      <c r="M108" s="126"/>
      <c r="P108" s="127">
        <f>P109+P118+P127+P160+P192+P271+P280</f>
        <v>0</v>
      </c>
      <c r="R108" s="127">
        <f>R109+R118+R127+R160+R192+R271+R280</f>
        <v>8.752394279999999</v>
      </c>
      <c r="T108" s="128">
        <f>T109+T118+T127+T160+T192+T271+T280</f>
        <v>11.257014999999999</v>
      </c>
      <c r="AR108" s="122" t="s">
        <v>81</v>
      </c>
      <c r="AT108" s="129" t="s">
        <v>73</v>
      </c>
      <c r="AU108" s="129" t="s">
        <v>74</v>
      </c>
      <c r="AY108" s="122" t="s">
        <v>177</v>
      </c>
      <c r="BK108" s="130">
        <f>BK109+BK118+BK127+BK160+BK192+BK271+BK280</f>
        <v>0</v>
      </c>
    </row>
    <row r="109" spans="2:65" s="11" customFormat="1" ht="22.8" customHeight="1">
      <c r="B109" s="121"/>
      <c r="D109" s="122" t="s">
        <v>73</v>
      </c>
      <c r="E109" s="131" t="s">
        <v>81</v>
      </c>
      <c r="F109" s="131" t="s">
        <v>178</v>
      </c>
      <c r="I109" s="124"/>
      <c r="J109" s="132">
        <f>BK109</f>
        <v>0</v>
      </c>
      <c r="L109" s="121"/>
      <c r="M109" s="126"/>
      <c r="P109" s="127">
        <f>SUM(P110:P117)</f>
        <v>0</v>
      </c>
      <c r="R109" s="127">
        <f>SUM(R110:R117)</f>
        <v>0</v>
      </c>
      <c r="T109" s="128">
        <f>SUM(T110:T117)</f>
        <v>0</v>
      </c>
      <c r="AR109" s="122" t="s">
        <v>81</v>
      </c>
      <c r="AT109" s="129" t="s">
        <v>73</v>
      </c>
      <c r="AU109" s="129" t="s">
        <v>81</v>
      </c>
      <c r="AY109" s="122" t="s">
        <v>177</v>
      </c>
      <c r="BK109" s="130">
        <f>SUM(BK110:BK117)</f>
        <v>0</v>
      </c>
    </row>
    <row r="110" spans="2:65" s="1" customFormat="1" ht="24.15" customHeight="1">
      <c r="B110" s="33"/>
      <c r="C110" s="133" t="s">
        <v>81</v>
      </c>
      <c r="D110" s="133" t="s">
        <v>179</v>
      </c>
      <c r="E110" s="134" t="s">
        <v>2121</v>
      </c>
      <c r="F110" s="135" t="s">
        <v>2122</v>
      </c>
      <c r="G110" s="136" t="s">
        <v>192</v>
      </c>
      <c r="H110" s="137">
        <v>1.1040000000000001</v>
      </c>
      <c r="I110" s="138"/>
      <c r="J110" s="139">
        <f>ROUND(I110*H110,2)</f>
        <v>0</v>
      </c>
      <c r="K110" s="135" t="s">
        <v>182</v>
      </c>
      <c r="L110" s="33"/>
      <c r="M110" s="140" t="s">
        <v>19</v>
      </c>
      <c r="N110" s="141" t="s">
        <v>45</v>
      </c>
      <c r="P110" s="142">
        <f>O110*H110</f>
        <v>0</v>
      </c>
      <c r="Q110" s="142">
        <v>0</v>
      </c>
      <c r="R110" s="142">
        <f>Q110*H110</f>
        <v>0</v>
      </c>
      <c r="S110" s="142">
        <v>0</v>
      </c>
      <c r="T110" s="143">
        <f>S110*H110</f>
        <v>0</v>
      </c>
      <c r="AR110" s="144" t="s">
        <v>183</v>
      </c>
      <c r="AT110" s="144" t="s">
        <v>179</v>
      </c>
      <c r="AU110" s="144" t="s">
        <v>83</v>
      </c>
      <c r="AY110" s="18" t="s">
        <v>177</v>
      </c>
      <c r="BE110" s="145">
        <f>IF(N110="základní",J110,0)</f>
        <v>0</v>
      </c>
      <c r="BF110" s="145">
        <f>IF(N110="snížená",J110,0)</f>
        <v>0</v>
      </c>
      <c r="BG110" s="145">
        <f>IF(N110="zákl. přenesená",J110,0)</f>
        <v>0</v>
      </c>
      <c r="BH110" s="145">
        <f>IF(N110="sníž. přenesená",J110,0)</f>
        <v>0</v>
      </c>
      <c r="BI110" s="145">
        <f>IF(N110="nulová",J110,0)</f>
        <v>0</v>
      </c>
      <c r="BJ110" s="18" t="s">
        <v>81</v>
      </c>
      <c r="BK110" s="145">
        <f>ROUND(I110*H110,2)</f>
        <v>0</v>
      </c>
      <c r="BL110" s="18" t="s">
        <v>183</v>
      </c>
      <c r="BM110" s="144" t="s">
        <v>2123</v>
      </c>
    </row>
    <row r="111" spans="2:65" s="1" customFormat="1" ht="10.199999999999999">
      <c r="B111" s="33"/>
      <c r="D111" s="146" t="s">
        <v>185</v>
      </c>
      <c r="F111" s="147" t="s">
        <v>2124</v>
      </c>
      <c r="I111" s="148"/>
      <c r="L111" s="33"/>
      <c r="M111" s="149"/>
      <c r="T111" s="54"/>
      <c r="AT111" s="18" t="s">
        <v>185</v>
      </c>
      <c r="AU111" s="18" t="s">
        <v>83</v>
      </c>
    </row>
    <row r="112" spans="2:65" s="12" customFormat="1" ht="10.199999999999999">
      <c r="B112" s="150"/>
      <c r="D112" s="151" t="s">
        <v>187</v>
      </c>
      <c r="E112" s="152" t="s">
        <v>19</v>
      </c>
      <c r="F112" s="153" t="s">
        <v>2125</v>
      </c>
      <c r="H112" s="152" t="s">
        <v>19</v>
      </c>
      <c r="I112" s="154"/>
      <c r="L112" s="150"/>
      <c r="M112" s="155"/>
      <c r="T112" s="156"/>
      <c r="AT112" s="152" t="s">
        <v>187</v>
      </c>
      <c r="AU112" s="152" t="s">
        <v>83</v>
      </c>
      <c r="AV112" s="12" t="s">
        <v>81</v>
      </c>
      <c r="AW112" s="12" t="s">
        <v>34</v>
      </c>
      <c r="AX112" s="12" t="s">
        <v>74</v>
      </c>
      <c r="AY112" s="152" t="s">
        <v>177</v>
      </c>
    </row>
    <row r="113" spans="2:65" s="13" customFormat="1" ht="10.199999999999999">
      <c r="B113" s="157"/>
      <c r="D113" s="151" t="s">
        <v>187</v>
      </c>
      <c r="E113" s="158" t="s">
        <v>19</v>
      </c>
      <c r="F113" s="159" t="s">
        <v>2126</v>
      </c>
      <c r="H113" s="160">
        <v>1.1040000000000001</v>
      </c>
      <c r="I113" s="161"/>
      <c r="L113" s="157"/>
      <c r="M113" s="162"/>
      <c r="T113" s="163"/>
      <c r="AT113" s="158" t="s">
        <v>187</v>
      </c>
      <c r="AU113" s="158" t="s">
        <v>83</v>
      </c>
      <c r="AV113" s="13" t="s">
        <v>83</v>
      </c>
      <c r="AW113" s="13" t="s">
        <v>34</v>
      </c>
      <c r="AX113" s="13" t="s">
        <v>81</v>
      </c>
      <c r="AY113" s="158" t="s">
        <v>177</v>
      </c>
    </row>
    <row r="114" spans="2:65" s="1" customFormat="1" ht="24.15" customHeight="1">
      <c r="B114" s="33"/>
      <c r="C114" s="133" t="s">
        <v>83</v>
      </c>
      <c r="D114" s="133" t="s">
        <v>179</v>
      </c>
      <c r="E114" s="134" t="s">
        <v>2127</v>
      </c>
      <c r="F114" s="135" t="s">
        <v>2128</v>
      </c>
      <c r="G114" s="136" t="s">
        <v>192</v>
      </c>
      <c r="H114" s="137">
        <v>1.1040000000000001</v>
      </c>
      <c r="I114" s="138"/>
      <c r="J114" s="139">
        <f>ROUND(I114*H114,2)</f>
        <v>0</v>
      </c>
      <c r="K114" s="135" t="s">
        <v>182</v>
      </c>
      <c r="L114" s="33"/>
      <c r="M114" s="140" t="s">
        <v>19</v>
      </c>
      <c r="N114" s="141" t="s">
        <v>45</v>
      </c>
      <c r="P114" s="142">
        <f>O114*H114</f>
        <v>0</v>
      </c>
      <c r="Q114" s="142">
        <v>0</v>
      </c>
      <c r="R114" s="142">
        <f>Q114*H114</f>
        <v>0</v>
      </c>
      <c r="S114" s="142">
        <v>0</v>
      </c>
      <c r="T114" s="143">
        <f>S114*H114</f>
        <v>0</v>
      </c>
      <c r="AR114" s="144" t="s">
        <v>183</v>
      </c>
      <c r="AT114" s="144" t="s">
        <v>179</v>
      </c>
      <c r="AU114" s="144" t="s">
        <v>83</v>
      </c>
      <c r="AY114" s="18" t="s">
        <v>177</v>
      </c>
      <c r="BE114" s="145">
        <f>IF(N114="základní",J114,0)</f>
        <v>0</v>
      </c>
      <c r="BF114" s="145">
        <f>IF(N114="snížená",J114,0)</f>
        <v>0</v>
      </c>
      <c r="BG114" s="145">
        <f>IF(N114="zákl. přenesená",J114,0)</f>
        <v>0</v>
      </c>
      <c r="BH114" s="145">
        <f>IF(N114="sníž. přenesená",J114,0)</f>
        <v>0</v>
      </c>
      <c r="BI114" s="145">
        <f>IF(N114="nulová",J114,0)</f>
        <v>0</v>
      </c>
      <c r="BJ114" s="18" t="s">
        <v>81</v>
      </c>
      <c r="BK114" s="145">
        <f>ROUND(I114*H114,2)</f>
        <v>0</v>
      </c>
      <c r="BL114" s="18" t="s">
        <v>183</v>
      </c>
      <c r="BM114" s="144" t="s">
        <v>2129</v>
      </c>
    </row>
    <row r="115" spans="2:65" s="1" customFormat="1" ht="10.199999999999999">
      <c r="B115" s="33"/>
      <c r="D115" s="146" t="s">
        <v>185</v>
      </c>
      <c r="F115" s="147" t="s">
        <v>2130</v>
      </c>
      <c r="I115" s="148"/>
      <c r="L115" s="33"/>
      <c r="M115" s="149"/>
      <c r="T115" s="54"/>
      <c r="AT115" s="18" t="s">
        <v>185</v>
      </c>
      <c r="AU115" s="18" t="s">
        <v>83</v>
      </c>
    </row>
    <row r="116" spans="2:65" s="12" customFormat="1" ht="10.199999999999999">
      <c r="B116" s="150"/>
      <c r="D116" s="151" t="s">
        <v>187</v>
      </c>
      <c r="E116" s="152" t="s">
        <v>19</v>
      </c>
      <c r="F116" s="153" t="s">
        <v>2125</v>
      </c>
      <c r="H116" s="152" t="s">
        <v>19</v>
      </c>
      <c r="I116" s="154"/>
      <c r="L116" s="150"/>
      <c r="M116" s="155"/>
      <c r="T116" s="156"/>
      <c r="AT116" s="152" t="s">
        <v>187</v>
      </c>
      <c r="AU116" s="152" t="s">
        <v>83</v>
      </c>
      <c r="AV116" s="12" t="s">
        <v>81</v>
      </c>
      <c r="AW116" s="12" t="s">
        <v>34</v>
      </c>
      <c r="AX116" s="12" t="s">
        <v>74</v>
      </c>
      <c r="AY116" s="152" t="s">
        <v>177</v>
      </c>
    </row>
    <row r="117" spans="2:65" s="13" customFormat="1" ht="10.199999999999999">
      <c r="B117" s="157"/>
      <c r="D117" s="151" t="s">
        <v>187</v>
      </c>
      <c r="E117" s="158" t="s">
        <v>19</v>
      </c>
      <c r="F117" s="159" t="s">
        <v>2126</v>
      </c>
      <c r="H117" s="160">
        <v>1.1040000000000001</v>
      </c>
      <c r="I117" s="161"/>
      <c r="L117" s="157"/>
      <c r="M117" s="162"/>
      <c r="T117" s="163"/>
      <c r="AT117" s="158" t="s">
        <v>187</v>
      </c>
      <c r="AU117" s="158" t="s">
        <v>83</v>
      </c>
      <c r="AV117" s="13" t="s">
        <v>83</v>
      </c>
      <c r="AW117" s="13" t="s">
        <v>34</v>
      </c>
      <c r="AX117" s="13" t="s">
        <v>81</v>
      </c>
      <c r="AY117" s="158" t="s">
        <v>177</v>
      </c>
    </row>
    <row r="118" spans="2:65" s="11" customFormat="1" ht="22.8" customHeight="1">
      <c r="B118" s="121"/>
      <c r="D118" s="122" t="s">
        <v>73</v>
      </c>
      <c r="E118" s="131" t="s">
        <v>83</v>
      </c>
      <c r="F118" s="131" t="s">
        <v>239</v>
      </c>
      <c r="I118" s="124"/>
      <c r="J118" s="132">
        <f>BK118</f>
        <v>0</v>
      </c>
      <c r="L118" s="121"/>
      <c r="M118" s="126"/>
      <c r="P118" s="127">
        <f>SUM(P119:P126)</f>
        <v>0</v>
      </c>
      <c r="R118" s="127">
        <f>SUM(R119:R126)</f>
        <v>0.27839401000000003</v>
      </c>
      <c r="T118" s="128">
        <f>SUM(T119:T126)</f>
        <v>0</v>
      </c>
      <c r="AR118" s="122" t="s">
        <v>81</v>
      </c>
      <c r="AT118" s="129" t="s">
        <v>73</v>
      </c>
      <c r="AU118" s="129" t="s">
        <v>81</v>
      </c>
      <c r="AY118" s="122" t="s">
        <v>177</v>
      </c>
      <c r="BK118" s="130">
        <f>SUM(BK119:BK126)</f>
        <v>0</v>
      </c>
    </row>
    <row r="119" spans="2:65" s="1" customFormat="1" ht="21.75" customHeight="1">
      <c r="B119" s="33"/>
      <c r="C119" s="133" t="s">
        <v>121</v>
      </c>
      <c r="D119" s="133" t="s">
        <v>179</v>
      </c>
      <c r="E119" s="134" t="s">
        <v>2131</v>
      </c>
      <c r="F119" s="135" t="s">
        <v>2132</v>
      </c>
      <c r="G119" s="136" t="s">
        <v>192</v>
      </c>
      <c r="H119" s="137">
        <v>0.11</v>
      </c>
      <c r="I119" s="138"/>
      <c r="J119" s="139">
        <f>ROUND(I119*H119,2)</f>
        <v>0</v>
      </c>
      <c r="K119" s="135" t="s">
        <v>182</v>
      </c>
      <c r="L119" s="33"/>
      <c r="M119" s="140" t="s">
        <v>19</v>
      </c>
      <c r="N119" s="141" t="s">
        <v>45</v>
      </c>
      <c r="P119" s="142">
        <f>O119*H119</f>
        <v>0</v>
      </c>
      <c r="Q119" s="142">
        <v>2.5018699999999998</v>
      </c>
      <c r="R119" s="142">
        <f>Q119*H119</f>
        <v>0.2752057</v>
      </c>
      <c r="S119" s="142">
        <v>0</v>
      </c>
      <c r="T119" s="143">
        <f>S119*H119</f>
        <v>0</v>
      </c>
      <c r="AR119" s="144" t="s">
        <v>183</v>
      </c>
      <c r="AT119" s="144" t="s">
        <v>179</v>
      </c>
      <c r="AU119" s="144" t="s">
        <v>83</v>
      </c>
      <c r="AY119" s="18" t="s">
        <v>177</v>
      </c>
      <c r="BE119" s="145">
        <f>IF(N119="základní",J119,0)</f>
        <v>0</v>
      </c>
      <c r="BF119" s="145">
        <f>IF(N119="snížená",J119,0)</f>
        <v>0</v>
      </c>
      <c r="BG119" s="145">
        <f>IF(N119="zákl. přenesená",J119,0)</f>
        <v>0</v>
      </c>
      <c r="BH119" s="145">
        <f>IF(N119="sníž. přenesená",J119,0)</f>
        <v>0</v>
      </c>
      <c r="BI119" s="145">
        <f>IF(N119="nulová",J119,0)</f>
        <v>0</v>
      </c>
      <c r="BJ119" s="18" t="s">
        <v>81</v>
      </c>
      <c r="BK119" s="145">
        <f>ROUND(I119*H119,2)</f>
        <v>0</v>
      </c>
      <c r="BL119" s="18" t="s">
        <v>183</v>
      </c>
      <c r="BM119" s="144" t="s">
        <v>2133</v>
      </c>
    </row>
    <row r="120" spans="2:65" s="1" customFormat="1" ht="10.199999999999999">
      <c r="B120" s="33"/>
      <c r="D120" s="146" t="s">
        <v>185</v>
      </c>
      <c r="F120" s="147" t="s">
        <v>2134</v>
      </c>
      <c r="I120" s="148"/>
      <c r="L120" s="33"/>
      <c r="M120" s="149"/>
      <c r="T120" s="54"/>
      <c r="AT120" s="18" t="s">
        <v>185</v>
      </c>
      <c r="AU120" s="18" t="s">
        <v>83</v>
      </c>
    </row>
    <row r="121" spans="2:65" s="12" customFormat="1" ht="10.199999999999999">
      <c r="B121" s="150"/>
      <c r="D121" s="151" t="s">
        <v>187</v>
      </c>
      <c r="E121" s="152" t="s">
        <v>19</v>
      </c>
      <c r="F121" s="153" t="s">
        <v>2125</v>
      </c>
      <c r="H121" s="152" t="s">
        <v>19</v>
      </c>
      <c r="I121" s="154"/>
      <c r="L121" s="150"/>
      <c r="M121" s="155"/>
      <c r="T121" s="156"/>
      <c r="AT121" s="152" t="s">
        <v>187</v>
      </c>
      <c r="AU121" s="152" t="s">
        <v>83</v>
      </c>
      <c r="AV121" s="12" t="s">
        <v>81</v>
      </c>
      <c r="AW121" s="12" t="s">
        <v>34</v>
      </c>
      <c r="AX121" s="12" t="s">
        <v>74</v>
      </c>
      <c r="AY121" s="152" t="s">
        <v>177</v>
      </c>
    </row>
    <row r="122" spans="2:65" s="13" customFormat="1" ht="10.199999999999999">
      <c r="B122" s="157"/>
      <c r="D122" s="151" t="s">
        <v>187</v>
      </c>
      <c r="E122" s="158" t="s">
        <v>19</v>
      </c>
      <c r="F122" s="159" t="s">
        <v>2135</v>
      </c>
      <c r="H122" s="160">
        <v>0.11</v>
      </c>
      <c r="I122" s="161"/>
      <c r="L122" s="157"/>
      <c r="M122" s="162"/>
      <c r="T122" s="163"/>
      <c r="AT122" s="158" t="s">
        <v>187</v>
      </c>
      <c r="AU122" s="158" t="s">
        <v>83</v>
      </c>
      <c r="AV122" s="13" t="s">
        <v>83</v>
      </c>
      <c r="AW122" s="13" t="s">
        <v>34</v>
      </c>
      <c r="AX122" s="13" t="s">
        <v>81</v>
      </c>
      <c r="AY122" s="158" t="s">
        <v>177</v>
      </c>
    </row>
    <row r="123" spans="2:65" s="1" customFormat="1" ht="16.5" customHeight="1">
      <c r="B123" s="33"/>
      <c r="C123" s="133" t="s">
        <v>183</v>
      </c>
      <c r="D123" s="133" t="s">
        <v>179</v>
      </c>
      <c r="E123" s="134" t="s">
        <v>2136</v>
      </c>
      <c r="F123" s="135" t="s">
        <v>2137</v>
      </c>
      <c r="G123" s="136" t="s">
        <v>228</v>
      </c>
      <c r="H123" s="137">
        <v>3.0000000000000001E-3</v>
      </c>
      <c r="I123" s="138"/>
      <c r="J123" s="139">
        <f>ROUND(I123*H123,2)</f>
        <v>0</v>
      </c>
      <c r="K123" s="135" t="s">
        <v>182</v>
      </c>
      <c r="L123" s="33"/>
      <c r="M123" s="140" t="s">
        <v>19</v>
      </c>
      <c r="N123" s="141" t="s">
        <v>45</v>
      </c>
      <c r="P123" s="142">
        <f>O123*H123</f>
        <v>0</v>
      </c>
      <c r="Q123" s="142">
        <v>1.06277</v>
      </c>
      <c r="R123" s="142">
        <f>Q123*H123</f>
        <v>3.1883100000000002E-3</v>
      </c>
      <c r="S123" s="142">
        <v>0</v>
      </c>
      <c r="T123" s="143">
        <f>S123*H123</f>
        <v>0</v>
      </c>
      <c r="AR123" s="144" t="s">
        <v>183</v>
      </c>
      <c r="AT123" s="144" t="s">
        <v>179</v>
      </c>
      <c r="AU123" s="144" t="s">
        <v>83</v>
      </c>
      <c r="AY123" s="18" t="s">
        <v>177</v>
      </c>
      <c r="BE123" s="145">
        <f>IF(N123="základní",J123,0)</f>
        <v>0</v>
      </c>
      <c r="BF123" s="145">
        <f>IF(N123="snížená",J123,0)</f>
        <v>0</v>
      </c>
      <c r="BG123" s="145">
        <f>IF(N123="zákl. přenesená",J123,0)</f>
        <v>0</v>
      </c>
      <c r="BH123" s="145">
        <f>IF(N123="sníž. přenesená",J123,0)</f>
        <v>0</v>
      </c>
      <c r="BI123" s="145">
        <f>IF(N123="nulová",J123,0)</f>
        <v>0</v>
      </c>
      <c r="BJ123" s="18" t="s">
        <v>81</v>
      </c>
      <c r="BK123" s="145">
        <f>ROUND(I123*H123,2)</f>
        <v>0</v>
      </c>
      <c r="BL123" s="18" t="s">
        <v>183</v>
      </c>
      <c r="BM123" s="144" t="s">
        <v>2138</v>
      </c>
    </row>
    <row r="124" spans="2:65" s="1" customFormat="1" ht="10.199999999999999">
      <c r="B124" s="33"/>
      <c r="D124" s="146" t="s">
        <v>185</v>
      </c>
      <c r="F124" s="147" t="s">
        <v>2139</v>
      </c>
      <c r="I124" s="148"/>
      <c r="L124" s="33"/>
      <c r="M124" s="149"/>
      <c r="T124" s="54"/>
      <c r="AT124" s="18" t="s">
        <v>185</v>
      </c>
      <c r="AU124" s="18" t="s">
        <v>83</v>
      </c>
    </row>
    <row r="125" spans="2:65" s="12" customFormat="1" ht="10.199999999999999">
      <c r="B125" s="150"/>
      <c r="D125" s="151" t="s">
        <v>187</v>
      </c>
      <c r="E125" s="152" t="s">
        <v>19</v>
      </c>
      <c r="F125" s="153" t="s">
        <v>2125</v>
      </c>
      <c r="H125" s="152" t="s">
        <v>19</v>
      </c>
      <c r="I125" s="154"/>
      <c r="L125" s="150"/>
      <c r="M125" s="155"/>
      <c r="T125" s="156"/>
      <c r="AT125" s="152" t="s">
        <v>187</v>
      </c>
      <c r="AU125" s="152" t="s">
        <v>83</v>
      </c>
      <c r="AV125" s="12" t="s">
        <v>81</v>
      </c>
      <c r="AW125" s="12" t="s">
        <v>34</v>
      </c>
      <c r="AX125" s="12" t="s">
        <v>74</v>
      </c>
      <c r="AY125" s="152" t="s">
        <v>177</v>
      </c>
    </row>
    <row r="126" spans="2:65" s="13" customFormat="1" ht="10.199999999999999">
      <c r="B126" s="157"/>
      <c r="D126" s="151" t="s">
        <v>187</v>
      </c>
      <c r="E126" s="158" t="s">
        <v>19</v>
      </c>
      <c r="F126" s="159" t="s">
        <v>2140</v>
      </c>
      <c r="H126" s="160">
        <v>3.0000000000000001E-3</v>
      </c>
      <c r="I126" s="161"/>
      <c r="L126" s="157"/>
      <c r="M126" s="162"/>
      <c r="T126" s="163"/>
      <c r="AT126" s="158" t="s">
        <v>187</v>
      </c>
      <c r="AU126" s="158" t="s">
        <v>83</v>
      </c>
      <c r="AV126" s="13" t="s">
        <v>83</v>
      </c>
      <c r="AW126" s="13" t="s">
        <v>34</v>
      </c>
      <c r="AX126" s="13" t="s">
        <v>81</v>
      </c>
      <c r="AY126" s="158" t="s">
        <v>177</v>
      </c>
    </row>
    <row r="127" spans="2:65" s="11" customFormat="1" ht="22.8" customHeight="1">
      <c r="B127" s="121"/>
      <c r="D127" s="122" t="s">
        <v>73</v>
      </c>
      <c r="E127" s="131" t="s">
        <v>121</v>
      </c>
      <c r="F127" s="131" t="s">
        <v>2141</v>
      </c>
      <c r="I127" s="124"/>
      <c r="J127" s="132">
        <f>BK127</f>
        <v>0</v>
      </c>
      <c r="L127" s="121"/>
      <c r="M127" s="126"/>
      <c r="P127" s="127">
        <f>SUM(P128:P159)</f>
        <v>0</v>
      </c>
      <c r="R127" s="127">
        <f>SUM(R128:R159)</f>
        <v>5.7070320299999997</v>
      </c>
      <c r="T127" s="128">
        <f>SUM(T128:T159)</f>
        <v>0</v>
      </c>
      <c r="AR127" s="122" t="s">
        <v>81</v>
      </c>
      <c r="AT127" s="129" t="s">
        <v>73</v>
      </c>
      <c r="AU127" s="129" t="s">
        <v>81</v>
      </c>
      <c r="AY127" s="122" t="s">
        <v>177</v>
      </c>
      <c r="BK127" s="130">
        <f>SUM(BK128:BK159)</f>
        <v>0</v>
      </c>
    </row>
    <row r="128" spans="2:65" s="1" customFormat="1" ht="24.15" customHeight="1">
      <c r="B128" s="33"/>
      <c r="C128" s="133" t="s">
        <v>206</v>
      </c>
      <c r="D128" s="133" t="s">
        <v>179</v>
      </c>
      <c r="E128" s="134" t="s">
        <v>2142</v>
      </c>
      <c r="F128" s="135" t="s">
        <v>2143</v>
      </c>
      <c r="G128" s="136" t="s">
        <v>119</v>
      </c>
      <c r="H128" s="137">
        <v>1.6</v>
      </c>
      <c r="I128" s="138"/>
      <c r="J128" s="139">
        <f>ROUND(I128*H128,2)</f>
        <v>0</v>
      </c>
      <c r="K128" s="135" t="s">
        <v>182</v>
      </c>
      <c r="L128" s="33"/>
      <c r="M128" s="140" t="s">
        <v>19</v>
      </c>
      <c r="N128" s="141" t="s">
        <v>45</v>
      </c>
      <c r="P128" s="142">
        <f>O128*H128</f>
        <v>0</v>
      </c>
      <c r="Q128" s="142">
        <v>0.17462</v>
      </c>
      <c r="R128" s="142">
        <f>Q128*H128</f>
        <v>0.27939200000000003</v>
      </c>
      <c r="S128" s="142">
        <v>0</v>
      </c>
      <c r="T128" s="143">
        <f>S128*H128</f>
        <v>0</v>
      </c>
      <c r="AR128" s="144" t="s">
        <v>183</v>
      </c>
      <c r="AT128" s="144" t="s">
        <v>179</v>
      </c>
      <c r="AU128" s="144" t="s">
        <v>83</v>
      </c>
      <c r="AY128" s="18" t="s">
        <v>177</v>
      </c>
      <c r="BE128" s="145">
        <f>IF(N128="základní",J128,0)</f>
        <v>0</v>
      </c>
      <c r="BF128" s="145">
        <f>IF(N128="snížená",J128,0)</f>
        <v>0</v>
      </c>
      <c r="BG128" s="145">
        <f>IF(N128="zákl. přenesená",J128,0)</f>
        <v>0</v>
      </c>
      <c r="BH128" s="145">
        <f>IF(N128="sníž. přenesená",J128,0)</f>
        <v>0</v>
      </c>
      <c r="BI128" s="145">
        <f>IF(N128="nulová",J128,0)</f>
        <v>0</v>
      </c>
      <c r="BJ128" s="18" t="s">
        <v>81</v>
      </c>
      <c r="BK128" s="145">
        <f>ROUND(I128*H128,2)</f>
        <v>0</v>
      </c>
      <c r="BL128" s="18" t="s">
        <v>183</v>
      </c>
      <c r="BM128" s="144" t="s">
        <v>2144</v>
      </c>
    </row>
    <row r="129" spans="2:65" s="1" customFormat="1" ht="10.199999999999999">
      <c r="B129" s="33"/>
      <c r="D129" s="146" t="s">
        <v>185</v>
      </c>
      <c r="F129" s="147" t="s">
        <v>2145</v>
      </c>
      <c r="I129" s="148"/>
      <c r="L129" s="33"/>
      <c r="M129" s="149"/>
      <c r="T129" s="54"/>
      <c r="AT129" s="18" t="s">
        <v>185</v>
      </c>
      <c r="AU129" s="18" t="s">
        <v>83</v>
      </c>
    </row>
    <row r="130" spans="2:65" s="13" customFormat="1" ht="10.199999999999999">
      <c r="B130" s="157"/>
      <c r="D130" s="151" t="s">
        <v>187</v>
      </c>
      <c r="E130" s="158" t="s">
        <v>19</v>
      </c>
      <c r="F130" s="159" t="s">
        <v>2146</v>
      </c>
      <c r="H130" s="160">
        <v>1.6</v>
      </c>
      <c r="I130" s="161"/>
      <c r="L130" s="157"/>
      <c r="M130" s="162"/>
      <c r="T130" s="163"/>
      <c r="AT130" s="158" t="s">
        <v>187</v>
      </c>
      <c r="AU130" s="158" t="s">
        <v>83</v>
      </c>
      <c r="AV130" s="13" t="s">
        <v>83</v>
      </c>
      <c r="AW130" s="13" t="s">
        <v>34</v>
      </c>
      <c r="AX130" s="13" t="s">
        <v>81</v>
      </c>
      <c r="AY130" s="158" t="s">
        <v>177</v>
      </c>
    </row>
    <row r="131" spans="2:65" s="1" customFormat="1" ht="24.15" customHeight="1">
      <c r="B131" s="33"/>
      <c r="C131" s="133" t="s">
        <v>211</v>
      </c>
      <c r="D131" s="133" t="s">
        <v>179</v>
      </c>
      <c r="E131" s="134" t="s">
        <v>2147</v>
      </c>
      <c r="F131" s="135" t="s">
        <v>2148</v>
      </c>
      <c r="G131" s="136" t="s">
        <v>119</v>
      </c>
      <c r="H131" s="137">
        <v>7.8840000000000003</v>
      </c>
      <c r="I131" s="138"/>
      <c r="J131" s="139">
        <f>ROUND(I131*H131,2)</f>
        <v>0</v>
      </c>
      <c r="K131" s="135" t="s">
        <v>182</v>
      </c>
      <c r="L131" s="33"/>
      <c r="M131" s="140" t="s">
        <v>19</v>
      </c>
      <c r="N131" s="141" t="s">
        <v>45</v>
      </c>
      <c r="P131" s="142">
        <f>O131*H131</f>
        <v>0</v>
      </c>
      <c r="Q131" s="142">
        <v>0.34839999999999999</v>
      </c>
      <c r="R131" s="142">
        <f>Q131*H131</f>
        <v>2.7467855999999999</v>
      </c>
      <c r="S131" s="142">
        <v>0</v>
      </c>
      <c r="T131" s="143">
        <f>S131*H131</f>
        <v>0</v>
      </c>
      <c r="AR131" s="144" t="s">
        <v>183</v>
      </c>
      <c r="AT131" s="144" t="s">
        <v>179</v>
      </c>
      <c r="AU131" s="144" t="s">
        <v>83</v>
      </c>
      <c r="AY131" s="18" t="s">
        <v>177</v>
      </c>
      <c r="BE131" s="145">
        <f>IF(N131="základní",J131,0)</f>
        <v>0</v>
      </c>
      <c r="BF131" s="145">
        <f>IF(N131="snížená",J131,0)</f>
        <v>0</v>
      </c>
      <c r="BG131" s="145">
        <f>IF(N131="zákl. přenesená",J131,0)</f>
        <v>0</v>
      </c>
      <c r="BH131" s="145">
        <f>IF(N131="sníž. přenesená",J131,0)</f>
        <v>0</v>
      </c>
      <c r="BI131" s="145">
        <f>IF(N131="nulová",J131,0)</f>
        <v>0</v>
      </c>
      <c r="BJ131" s="18" t="s">
        <v>81</v>
      </c>
      <c r="BK131" s="145">
        <f>ROUND(I131*H131,2)</f>
        <v>0</v>
      </c>
      <c r="BL131" s="18" t="s">
        <v>183</v>
      </c>
      <c r="BM131" s="144" t="s">
        <v>2149</v>
      </c>
    </row>
    <row r="132" spans="2:65" s="1" customFormat="1" ht="10.199999999999999">
      <c r="B132" s="33"/>
      <c r="D132" s="146" t="s">
        <v>185</v>
      </c>
      <c r="F132" s="147" t="s">
        <v>2150</v>
      </c>
      <c r="I132" s="148"/>
      <c r="L132" s="33"/>
      <c r="M132" s="149"/>
      <c r="T132" s="54"/>
      <c r="AT132" s="18" t="s">
        <v>185</v>
      </c>
      <c r="AU132" s="18" t="s">
        <v>83</v>
      </c>
    </row>
    <row r="133" spans="2:65" s="13" customFormat="1" ht="10.199999999999999">
      <c r="B133" s="157"/>
      <c r="D133" s="151" t="s">
        <v>187</v>
      </c>
      <c r="E133" s="158" t="s">
        <v>19</v>
      </c>
      <c r="F133" s="159" t="s">
        <v>2151</v>
      </c>
      <c r="H133" s="160">
        <v>6.48</v>
      </c>
      <c r="I133" s="161"/>
      <c r="L133" s="157"/>
      <c r="M133" s="162"/>
      <c r="T133" s="163"/>
      <c r="AT133" s="158" t="s">
        <v>187</v>
      </c>
      <c r="AU133" s="158" t="s">
        <v>83</v>
      </c>
      <c r="AV133" s="13" t="s">
        <v>83</v>
      </c>
      <c r="AW133" s="13" t="s">
        <v>34</v>
      </c>
      <c r="AX133" s="13" t="s">
        <v>74</v>
      </c>
      <c r="AY133" s="158" t="s">
        <v>177</v>
      </c>
    </row>
    <row r="134" spans="2:65" s="13" customFormat="1" ht="10.199999999999999">
      <c r="B134" s="157"/>
      <c r="D134" s="151" t="s">
        <v>187</v>
      </c>
      <c r="E134" s="158" t="s">
        <v>19</v>
      </c>
      <c r="F134" s="159" t="s">
        <v>2152</v>
      </c>
      <c r="H134" s="160">
        <v>1.044</v>
      </c>
      <c r="I134" s="161"/>
      <c r="L134" s="157"/>
      <c r="M134" s="162"/>
      <c r="T134" s="163"/>
      <c r="AT134" s="158" t="s">
        <v>187</v>
      </c>
      <c r="AU134" s="158" t="s">
        <v>83</v>
      </c>
      <c r="AV134" s="13" t="s">
        <v>83</v>
      </c>
      <c r="AW134" s="13" t="s">
        <v>34</v>
      </c>
      <c r="AX134" s="13" t="s">
        <v>74</v>
      </c>
      <c r="AY134" s="158" t="s">
        <v>177</v>
      </c>
    </row>
    <row r="135" spans="2:65" s="13" customFormat="1" ht="10.199999999999999">
      <c r="B135" s="157"/>
      <c r="D135" s="151" t="s">
        <v>187</v>
      </c>
      <c r="E135" s="158" t="s">
        <v>19</v>
      </c>
      <c r="F135" s="159" t="s">
        <v>2153</v>
      </c>
      <c r="H135" s="160">
        <v>0.36</v>
      </c>
      <c r="I135" s="161"/>
      <c r="L135" s="157"/>
      <c r="M135" s="162"/>
      <c r="T135" s="163"/>
      <c r="AT135" s="158" t="s">
        <v>187</v>
      </c>
      <c r="AU135" s="158" t="s">
        <v>83</v>
      </c>
      <c r="AV135" s="13" t="s">
        <v>83</v>
      </c>
      <c r="AW135" s="13" t="s">
        <v>34</v>
      </c>
      <c r="AX135" s="13" t="s">
        <v>74</v>
      </c>
      <c r="AY135" s="158" t="s">
        <v>177</v>
      </c>
    </row>
    <row r="136" spans="2:65" s="14" customFormat="1" ht="10.199999999999999">
      <c r="B136" s="164"/>
      <c r="D136" s="151" t="s">
        <v>187</v>
      </c>
      <c r="E136" s="165" t="s">
        <v>19</v>
      </c>
      <c r="F136" s="166" t="s">
        <v>224</v>
      </c>
      <c r="H136" s="167">
        <v>7.8840000000000012</v>
      </c>
      <c r="I136" s="168"/>
      <c r="L136" s="164"/>
      <c r="M136" s="169"/>
      <c r="T136" s="170"/>
      <c r="AT136" s="165" t="s">
        <v>187</v>
      </c>
      <c r="AU136" s="165" t="s">
        <v>83</v>
      </c>
      <c r="AV136" s="14" t="s">
        <v>183</v>
      </c>
      <c r="AW136" s="14" t="s">
        <v>34</v>
      </c>
      <c r="AX136" s="14" t="s">
        <v>81</v>
      </c>
      <c r="AY136" s="165" t="s">
        <v>177</v>
      </c>
    </row>
    <row r="137" spans="2:65" s="1" customFormat="1" ht="21.75" customHeight="1">
      <c r="B137" s="33"/>
      <c r="C137" s="133" t="s">
        <v>216</v>
      </c>
      <c r="D137" s="133" t="s">
        <v>179</v>
      </c>
      <c r="E137" s="134" t="s">
        <v>2154</v>
      </c>
      <c r="F137" s="135" t="s">
        <v>2155</v>
      </c>
      <c r="G137" s="136" t="s">
        <v>383</v>
      </c>
      <c r="H137" s="137">
        <v>2</v>
      </c>
      <c r="I137" s="138"/>
      <c r="J137" s="139">
        <f>ROUND(I137*H137,2)</f>
        <v>0</v>
      </c>
      <c r="K137" s="135" t="s">
        <v>182</v>
      </c>
      <c r="L137" s="33"/>
      <c r="M137" s="140" t="s">
        <v>19</v>
      </c>
      <c r="N137" s="141" t="s">
        <v>45</v>
      </c>
      <c r="P137" s="142">
        <f>O137*H137</f>
        <v>0</v>
      </c>
      <c r="Q137" s="142">
        <v>1.7940000000000001E-2</v>
      </c>
      <c r="R137" s="142">
        <f>Q137*H137</f>
        <v>3.5880000000000002E-2</v>
      </c>
      <c r="S137" s="142">
        <v>0</v>
      </c>
      <c r="T137" s="143">
        <f>S137*H137</f>
        <v>0</v>
      </c>
      <c r="AR137" s="144" t="s">
        <v>183</v>
      </c>
      <c r="AT137" s="144" t="s">
        <v>179</v>
      </c>
      <c r="AU137" s="144" t="s">
        <v>83</v>
      </c>
      <c r="AY137" s="18" t="s">
        <v>177</v>
      </c>
      <c r="BE137" s="145">
        <f>IF(N137="základní",J137,0)</f>
        <v>0</v>
      </c>
      <c r="BF137" s="145">
        <f>IF(N137="snížená",J137,0)</f>
        <v>0</v>
      </c>
      <c r="BG137" s="145">
        <f>IF(N137="zákl. přenesená",J137,0)</f>
        <v>0</v>
      </c>
      <c r="BH137" s="145">
        <f>IF(N137="sníž. přenesená",J137,0)</f>
        <v>0</v>
      </c>
      <c r="BI137" s="145">
        <f>IF(N137="nulová",J137,0)</f>
        <v>0</v>
      </c>
      <c r="BJ137" s="18" t="s">
        <v>81</v>
      </c>
      <c r="BK137" s="145">
        <f>ROUND(I137*H137,2)</f>
        <v>0</v>
      </c>
      <c r="BL137" s="18" t="s">
        <v>183</v>
      </c>
      <c r="BM137" s="144" t="s">
        <v>2156</v>
      </c>
    </row>
    <row r="138" spans="2:65" s="1" customFormat="1" ht="10.199999999999999">
      <c r="B138" s="33"/>
      <c r="D138" s="146" t="s">
        <v>185</v>
      </c>
      <c r="F138" s="147" t="s">
        <v>2157</v>
      </c>
      <c r="I138" s="148"/>
      <c r="L138" s="33"/>
      <c r="M138" s="149"/>
      <c r="T138" s="54"/>
      <c r="AT138" s="18" t="s">
        <v>185</v>
      </c>
      <c r="AU138" s="18" t="s">
        <v>83</v>
      </c>
    </row>
    <row r="139" spans="2:65" s="1" customFormat="1" ht="21.75" customHeight="1">
      <c r="B139" s="33"/>
      <c r="C139" s="133" t="s">
        <v>225</v>
      </c>
      <c r="D139" s="133" t="s">
        <v>179</v>
      </c>
      <c r="E139" s="134" t="s">
        <v>2158</v>
      </c>
      <c r="F139" s="135" t="s">
        <v>2159</v>
      </c>
      <c r="G139" s="136" t="s">
        <v>383</v>
      </c>
      <c r="H139" s="137">
        <v>1</v>
      </c>
      <c r="I139" s="138"/>
      <c r="J139" s="139">
        <f>ROUND(I139*H139,2)</f>
        <v>0</v>
      </c>
      <c r="K139" s="135" t="s">
        <v>182</v>
      </c>
      <c r="L139" s="33"/>
      <c r="M139" s="140" t="s">
        <v>19</v>
      </c>
      <c r="N139" s="141" t="s">
        <v>45</v>
      </c>
      <c r="P139" s="142">
        <f>O139*H139</f>
        <v>0</v>
      </c>
      <c r="Q139" s="142">
        <v>2.2780000000000002E-2</v>
      </c>
      <c r="R139" s="142">
        <f>Q139*H139</f>
        <v>2.2780000000000002E-2</v>
      </c>
      <c r="S139" s="142">
        <v>0</v>
      </c>
      <c r="T139" s="143">
        <f>S139*H139</f>
        <v>0</v>
      </c>
      <c r="AR139" s="144" t="s">
        <v>183</v>
      </c>
      <c r="AT139" s="144" t="s">
        <v>179</v>
      </c>
      <c r="AU139" s="144" t="s">
        <v>83</v>
      </c>
      <c r="AY139" s="18" t="s">
        <v>177</v>
      </c>
      <c r="BE139" s="145">
        <f>IF(N139="základní",J139,0)</f>
        <v>0</v>
      </c>
      <c r="BF139" s="145">
        <f>IF(N139="snížená",J139,0)</f>
        <v>0</v>
      </c>
      <c r="BG139" s="145">
        <f>IF(N139="zákl. přenesená",J139,0)</f>
        <v>0</v>
      </c>
      <c r="BH139" s="145">
        <f>IF(N139="sníž. přenesená",J139,0)</f>
        <v>0</v>
      </c>
      <c r="BI139" s="145">
        <f>IF(N139="nulová",J139,0)</f>
        <v>0</v>
      </c>
      <c r="BJ139" s="18" t="s">
        <v>81</v>
      </c>
      <c r="BK139" s="145">
        <f>ROUND(I139*H139,2)</f>
        <v>0</v>
      </c>
      <c r="BL139" s="18" t="s">
        <v>183</v>
      </c>
      <c r="BM139" s="144" t="s">
        <v>2160</v>
      </c>
    </row>
    <row r="140" spans="2:65" s="1" customFormat="1" ht="10.199999999999999">
      <c r="B140" s="33"/>
      <c r="D140" s="146" t="s">
        <v>185</v>
      </c>
      <c r="F140" s="147" t="s">
        <v>2161</v>
      </c>
      <c r="I140" s="148"/>
      <c r="L140" s="33"/>
      <c r="M140" s="149"/>
      <c r="T140" s="54"/>
      <c r="AT140" s="18" t="s">
        <v>185</v>
      </c>
      <c r="AU140" s="18" t="s">
        <v>83</v>
      </c>
    </row>
    <row r="141" spans="2:65" s="1" customFormat="1" ht="16.5" customHeight="1">
      <c r="B141" s="33"/>
      <c r="C141" s="133" t="s">
        <v>232</v>
      </c>
      <c r="D141" s="133" t="s">
        <v>179</v>
      </c>
      <c r="E141" s="134" t="s">
        <v>2162</v>
      </c>
      <c r="F141" s="135" t="s">
        <v>2163</v>
      </c>
      <c r="G141" s="136" t="s">
        <v>192</v>
      </c>
      <c r="H141" s="137">
        <v>2.1999999999999999E-2</v>
      </c>
      <c r="I141" s="138"/>
      <c r="J141" s="139">
        <f>ROUND(I141*H141,2)</f>
        <v>0</v>
      </c>
      <c r="K141" s="135" t="s">
        <v>2164</v>
      </c>
      <c r="L141" s="33"/>
      <c r="M141" s="140" t="s">
        <v>19</v>
      </c>
      <c r="N141" s="141" t="s">
        <v>45</v>
      </c>
      <c r="P141" s="142">
        <f>O141*H141</f>
        <v>0</v>
      </c>
      <c r="Q141" s="142">
        <v>1.94302</v>
      </c>
      <c r="R141" s="142">
        <f>Q141*H141</f>
        <v>4.2746439999999997E-2</v>
      </c>
      <c r="S141" s="142">
        <v>0</v>
      </c>
      <c r="T141" s="143">
        <f>S141*H141</f>
        <v>0</v>
      </c>
      <c r="AR141" s="144" t="s">
        <v>183</v>
      </c>
      <c r="AT141" s="144" t="s">
        <v>179</v>
      </c>
      <c r="AU141" s="144" t="s">
        <v>83</v>
      </c>
      <c r="AY141" s="18" t="s">
        <v>177</v>
      </c>
      <c r="BE141" s="145">
        <f>IF(N141="základní",J141,0)</f>
        <v>0</v>
      </c>
      <c r="BF141" s="145">
        <f>IF(N141="snížená",J141,0)</f>
        <v>0</v>
      </c>
      <c r="BG141" s="145">
        <f>IF(N141="zákl. přenesená",J141,0)</f>
        <v>0</v>
      </c>
      <c r="BH141" s="145">
        <f>IF(N141="sníž. přenesená",J141,0)</f>
        <v>0</v>
      </c>
      <c r="BI141" s="145">
        <f>IF(N141="nulová",J141,0)</f>
        <v>0</v>
      </c>
      <c r="BJ141" s="18" t="s">
        <v>81</v>
      </c>
      <c r="BK141" s="145">
        <f>ROUND(I141*H141,2)</f>
        <v>0</v>
      </c>
      <c r="BL141" s="18" t="s">
        <v>183</v>
      </c>
      <c r="BM141" s="144" t="s">
        <v>2165</v>
      </c>
    </row>
    <row r="142" spans="2:65" s="12" customFormat="1" ht="10.199999999999999">
      <c r="B142" s="150"/>
      <c r="D142" s="151" t="s">
        <v>187</v>
      </c>
      <c r="E142" s="152" t="s">
        <v>19</v>
      </c>
      <c r="F142" s="153" t="s">
        <v>2166</v>
      </c>
      <c r="H142" s="152" t="s">
        <v>19</v>
      </c>
      <c r="I142" s="154"/>
      <c r="L142" s="150"/>
      <c r="M142" s="155"/>
      <c r="T142" s="156"/>
      <c r="AT142" s="152" t="s">
        <v>187</v>
      </c>
      <c r="AU142" s="152" t="s">
        <v>83</v>
      </c>
      <c r="AV142" s="12" t="s">
        <v>81</v>
      </c>
      <c r="AW142" s="12" t="s">
        <v>34</v>
      </c>
      <c r="AX142" s="12" t="s">
        <v>74</v>
      </c>
      <c r="AY142" s="152" t="s">
        <v>177</v>
      </c>
    </row>
    <row r="143" spans="2:65" s="13" customFormat="1" ht="10.199999999999999">
      <c r="B143" s="157"/>
      <c r="D143" s="151" t="s">
        <v>187</v>
      </c>
      <c r="E143" s="158" t="s">
        <v>19</v>
      </c>
      <c r="F143" s="159" t="s">
        <v>2167</v>
      </c>
      <c r="H143" s="160">
        <v>2.1999999999999999E-2</v>
      </c>
      <c r="I143" s="161"/>
      <c r="L143" s="157"/>
      <c r="M143" s="162"/>
      <c r="T143" s="163"/>
      <c r="AT143" s="158" t="s">
        <v>187</v>
      </c>
      <c r="AU143" s="158" t="s">
        <v>83</v>
      </c>
      <c r="AV143" s="13" t="s">
        <v>83</v>
      </c>
      <c r="AW143" s="13" t="s">
        <v>34</v>
      </c>
      <c r="AX143" s="13" t="s">
        <v>81</v>
      </c>
      <c r="AY143" s="158" t="s">
        <v>177</v>
      </c>
    </row>
    <row r="144" spans="2:65" s="1" customFormat="1" ht="16.5" customHeight="1">
      <c r="B144" s="33"/>
      <c r="C144" s="133" t="s">
        <v>240</v>
      </c>
      <c r="D144" s="133" t="s">
        <v>179</v>
      </c>
      <c r="E144" s="134" t="s">
        <v>2168</v>
      </c>
      <c r="F144" s="135" t="s">
        <v>2169</v>
      </c>
      <c r="G144" s="136" t="s">
        <v>228</v>
      </c>
      <c r="H144" s="137">
        <v>1.0999999999999999E-2</v>
      </c>
      <c r="I144" s="138"/>
      <c r="J144" s="139">
        <f>ROUND(I144*H144,2)</f>
        <v>0</v>
      </c>
      <c r="K144" s="135" t="s">
        <v>182</v>
      </c>
      <c r="L144" s="33"/>
      <c r="M144" s="140" t="s">
        <v>19</v>
      </c>
      <c r="N144" s="141" t="s">
        <v>45</v>
      </c>
      <c r="P144" s="142">
        <f>O144*H144</f>
        <v>0</v>
      </c>
      <c r="Q144" s="142">
        <v>1.0900000000000001</v>
      </c>
      <c r="R144" s="142">
        <f>Q144*H144</f>
        <v>1.1990000000000001E-2</v>
      </c>
      <c r="S144" s="142">
        <v>0</v>
      </c>
      <c r="T144" s="143">
        <f>S144*H144</f>
        <v>0</v>
      </c>
      <c r="AR144" s="144" t="s">
        <v>183</v>
      </c>
      <c r="AT144" s="144" t="s">
        <v>179</v>
      </c>
      <c r="AU144" s="144" t="s">
        <v>83</v>
      </c>
      <c r="AY144" s="18" t="s">
        <v>177</v>
      </c>
      <c r="BE144" s="145">
        <f>IF(N144="základní",J144,0)</f>
        <v>0</v>
      </c>
      <c r="BF144" s="145">
        <f>IF(N144="snížená",J144,0)</f>
        <v>0</v>
      </c>
      <c r="BG144" s="145">
        <f>IF(N144="zákl. přenesená",J144,0)</f>
        <v>0</v>
      </c>
      <c r="BH144" s="145">
        <f>IF(N144="sníž. přenesená",J144,0)</f>
        <v>0</v>
      </c>
      <c r="BI144" s="145">
        <f>IF(N144="nulová",J144,0)</f>
        <v>0</v>
      </c>
      <c r="BJ144" s="18" t="s">
        <v>81</v>
      </c>
      <c r="BK144" s="145">
        <f>ROUND(I144*H144,2)</f>
        <v>0</v>
      </c>
      <c r="BL144" s="18" t="s">
        <v>183</v>
      </c>
      <c r="BM144" s="144" t="s">
        <v>2170</v>
      </c>
    </row>
    <row r="145" spans="2:65" s="1" customFormat="1" ht="10.199999999999999">
      <c r="B145" s="33"/>
      <c r="D145" s="146" t="s">
        <v>185</v>
      </c>
      <c r="F145" s="147" t="s">
        <v>2171</v>
      </c>
      <c r="I145" s="148"/>
      <c r="L145" s="33"/>
      <c r="M145" s="149"/>
      <c r="T145" s="54"/>
      <c r="AT145" s="18" t="s">
        <v>185</v>
      </c>
      <c r="AU145" s="18" t="s">
        <v>83</v>
      </c>
    </row>
    <row r="146" spans="2:65" s="12" customFormat="1" ht="10.199999999999999">
      <c r="B146" s="150"/>
      <c r="D146" s="151" t="s">
        <v>187</v>
      </c>
      <c r="E146" s="152" t="s">
        <v>19</v>
      </c>
      <c r="F146" s="153" t="s">
        <v>2166</v>
      </c>
      <c r="H146" s="152" t="s">
        <v>19</v>
      </c>
      <c r="I146" s="154"/>
      <c r="L146" s="150"/>
      <c r="M146" s="155"/>
      <c r="T146" s="156"/>
      <c r="AT146" s="152" t="s">
        <v>187</v>
      </c>
      <c r="AU146" s="152" t="s">
        <v>83</v>
      </c>
      <c r="AV146" s="12" t="s">
        <v>81</v>
      </c>
      <c r="AW146" s="12" t="s">
        <v>34</v>
      </c>
      <c r="AX146" s="12" t="s">
        <v>74</v>
      </c>
      <c r="AY146" s="152" t="s">
        <v>177</v>
      </c>
    </row>
    <row r="147" spans="2:65" s="13" customFormat="1" ht="10.199999999999999">
      <c r="B147" s="157"/>
      <c r="D147" s="151" t="s">
        <v>187</v>
      </c>
      <c r="E147" s="158" t="s">
        <v>19</v>
      </c>
      <c r="F147" s="159" t="s">
        <v>2172</v>
      </c>
      <c r="H147" s="160">
        <v>1.0999999999999999E-2</v>
      </c>
      <c r="I147" s="161"/>
      <c r="L147" s="157"/>
      <c r="M147" s="162"/>
      <c r="T147" s="163"/>
      <c r="AT147" s="158" t="s">
        <v>187</v>
      </c>
      <c r="AU147" s="158" t="s">
        <v>83</v>
      </c>
      <c r="AV147" s="13" t="s">
        <v>83</v>
      </c>
      <c r="AW147" s="13" t="s">
        <v>34</v>
      </c>
      <c r="AX147" s="13" t="s">
        <v>81</v>
      </c>
      <c r="AY147" s="158" t="s">
        <v>177</v>
      </c>
    </row>
    <row r="148" spans="2:65" s="1" customFormat="1" ht="24.15" customHeight="1">
      <c r="B148" s="33"/>
      <c r="C148" s="133" t="s">
        <v>245</v>
      </c>
      <c r="D148" s="133" t="s">
        <v>179</v>
      </c>
      <c r="E148" s="134" t="s">
        <v>2173</v>
      </c>
      <c r="F148" s="135" t="s">
        <v>2174</v>
      </c>
      <c r="G148" s="136" t="s">
        <v>119</v>
      </c>
      <c r="H148" s="137">
        <v>7.68</v>
      </c>
      <c r="I148" s="138"/>
      <c r="J148" s="139">
        <f>ROUND(I148*H148,2)</f>
        <v>0</v>
      </c>
      <c r="K148" s="135" t="s">
        <v>182</v>
      </c>
      <c r="L148" s="33"/>
      <c r="M148" s="140" t="s">
        <v>19</v>
      </c>
      <c r="N148" s="141" t="s">
        <v>45</v>
      </c>
      <c r="P148" s="142">
        <f>O148*H148</f>
        <v>0</v>
      </c>
      <c r="Q148" s="142">
        <v>8.2580000000000001E-2</v>
      </c>
      <c r="R148" s="142">
        <f>Q148*H148</f>
        <v>0.63421439999999996</v>
      </c>
      <c r="S148" s="142">
        <v>0</v>
      </c>
      <c r="T148" s="143">
        <f>S148*H148</f>
        <v>0</v>
      </c>
      <c r="AR148" s="144" t="s">
        <v>183</v>
      </c>
      <c r="AT148" s="144" t="s">
        <v>179</v>
      </c>
      <c r="AU148" s="144" t="s">
        <v>83</v>
      </c>
      <c r="AY148" s="18" t="s">
        <v>177</v>
      </c>
      <c r="BE148" s="145">
        <f>IF(N148="základní",J148,0)</f>
        <v>0</v>
      </c>
      <c r="BF148" s="145">
        <f>IF(N148="snížená",J148,0)</f>
        <v>0</v>
      </c>
      <c r="BG148" s="145">
        <f>IF(N148="zákl. přenesená",J148,0)</f>
        <v>0</v>
      </c>
      <c r="BH148" s="145">
        <f>IF(N148="sníž. přenesená",J148,0)</f>
        <v>0</v>
      </c>
      <c r="BI148" s="145">
        <f>IF(N148="nulová",J148,0)</f>
        <v>0</v>
      </c>
      <c r="BJ148" s="18" t="s">
        <v>81</v>
      </c>
      <c r="BK148" s="145">
        <f>ROUND(I148*H148,2)</f>
        <v>0</v>
      </c>
      <c r="BL148" s="18" t="s">
        <v>183</v>
      </c>
      <c r="BM148" s="144" t="s">
        <v>2175</v>
      </c>
    </row>
    <row r="149" spans="2:65" s="1" customFormat="1" ht="10.199999999999999">
      <c r="B149" s="33"/>
      <c r="D149" s="146" t="s">
        <v>185</v>
      </c>
      <c r="F149" s="147" t="s">
        <v>2176</v>
      </c>
      <c r="I149" s="148"/>
      <c r="L149" s="33"/>
      <c r="M149" s="149"/>
      <c r="T149" s="54"/>
      <c r="AT149" s="18" t="s">
        <v>185</v>
      </c>
      <c r="AU149" s="18" t="s">
        <v>83</v>
      </c>
    </row>
    <row r="150" spans="2:65" s="13" customFormat="1" ht="10.199999999999999">
      <c r="B150" s="157"/>
      <c r="D150" s="151" t="s">
        <v>187</v>
      </c>
      <c r="E150" s="158" t="s">
        <v>19</v>
      </c>
      <c r="F150" s="159" t="s">
        <v>2177</v>
      </c>
      <c r="H150" s="160">
        <v>10.438000000000001</v>
      </c>
      <c r="I150" s="161"/>
      <c r="L150" s="157"/>
      <c r="M150" s="162"/>
      <c r="T150" s="163"/>
      <c r="AT150" s="158" t="s">
        <v>187</v>
      </c>
      <c r="AU150" s="158" t="s">
        <v>83</v>
      </c>
      <c r="AV150" s="13" t="s">
        <v>83</v>
      </c>
      <c r="AW150" s="13" t="s">
        <v>34</v>
      </c>
      <c r="AX150" s="13" t="s">
        <v>74</v>
      </c>
      <c r="AY150" s="158" t="s">
        <v>177</v>
      </c>
    </row>
    <row r="151" spans="2:65" s="13" customFormat="1" ht="10.199999999999999">
      <c r="B151" s="157"/>
      <c r="D151" s="151" t="s">
        <v>187</v>
      </c>
      <c r="E151" s="158" t="s">
        <v>19</v>
      </c>
      <c r="F151" s="159" t="s">
        <v>2178</v>
      </c>
      <c r="H151" s="160">
        <v>-2.758</v>
      </c>
      <c r="I151" s="161"/>
      <c r="L151" s="157"/>
      <c r="M151" s="162"/>
      <c r="T151" s="163"/>
      <c r="AT151" s="158" t="s">
        <v>187</v>
      </c>
      <c r="AU151" s="158" t="s">
        <v>83</v>
      </c>
      <c r="AV151" s="13" t="s">
        <v>83</v>
      </c>
      <c r="AW151" s="13" t="s">
        <v>34</v>
      </c>
      <c r="AX151" s="13" t="s">
        <v>74</v>
      </c>
      <c r="AY151" s="158" t="s">
        <v>177</v>
      </c>
    </row>
    <row r="152" spans="2:65" s="14" customFormat="1" ht="10.199999999999999">
      <c r="B152" s="164"/>
      <c r="D152" s="151" t="s">
        <v>187</v>
      </c>
      <c r="E152" s="165" t="s">
        <v>19</v>
      </c>
      <c r="F152" s="166" t="s">
        <v>224</v>
      </c>
      <c r="H152" s="167">
        <v>7.6800000000000006</v>
      </c>
      <c r="I152" s="168"/>
      <c r="L152" s="164"/>
      <c r="M152" s="169"/>
      <c r="T152" s="170"/>
      <c r="AT152" s="165" t="s">
        <v>187</v>
      </c>
      <c r="AU152" s="165" t="s">
        <v>83</v>
      </c>
      <c r="AV152" s="14" t="s">
        <v>183</v>
      </c>
      <c r="AW152" s="14" t="s">
        <v>34</v>
      </c>
      <c r="AX152" s="14" t="s">
        <v>81</v>
      </c>
      <c r="AY152" s="165" t="s">
        <v>177</v>
      </c>
    </row>
    <row r="153" spans="2:65" s="1" customFormat="1" ht="24.15" customHeight="1">
      <c r="B153" s="33"/>
      <c r="C153" s="133" t="s">
        <v>8</v>
      </c>
      <c r="D153" s="133" t="s">
        <v>179</v>
      </c>
      <c r="E153" s="134" t="s">
        <v>2179</v>
      </c>
      <c r="F153" s="135" t="s">
        <v>2180</v>
      </c>
      <c r="G153" s="136" t="s">
        <v>119</v>
      </c>
      <c r="H153" s="137">
        <v>16.064</v>
      </c>
      <c r="I153" s="138"/>
      <c r="J153" s="139">
        <f>ROUND(I153*H153,2)</f>
        <v>0</v>
      </c>
      <c r="K153" s="135" t="s">
        <v>182</v>
      </c>
      <c r="L153" s="33"/>
      <c r="M153" s="140" t="s">
        <v>19</v>
      </c>
      <c r="N153" s="141" t="s">
        <v>45</v>
      </c>
      <c r="P153" s="142">
        <f>O153*H153</f>
        <v>0</v>
      </c>
      <c r="Q153" s="142">
        <v>0.12021</v>
      </c>
      <c r="R153" s="142">
        <f>Q153*H153</f>
        <v>1.9310534399999999</v>
      </c>
      <c r="S153" s="142">
        <v>0</v>
      </c>
      <c r="T153" s="143">
        <f>S153*H153</f>
        <v>0</v>
      </c>
      <c r="AR153" s="144" t="s">
        <v>183</v>
      </c>
      <c r="AT153" s="144" t="s">
        <v>179</v>
      </c>
      <c r="AU153" s="144" t="s">
        <v>83</v>
      </c>
      <c r="AY153" s="18" t="s">
        <v>177</v>
      </c>
      <c r="BE153" s="145">
        <f>IF(N153="základní",J153,0)</f>
        <v>0</v>
      </c>
      <c r="BF153" s="145">
        <f>IF(N153="snížená",J153,0)</f>
        <v>0</v>
      </c>
      <c r="BG153" s="145">
        <f>IF(N153="zákl. přenesená",J153,0)</f>
        <v>0</v>
      </c>
      <c r="BH153" s="145">
        <f>IF(N153="sníž. přenesená",J153,0)</f>
        <v>0</v>
      </c>
      <c r="BI153" s="145">
        <f>IF(N153="nulová",J153,0)</f>
        <v>0</v>
      </c>
      <c r="BJ153" s="18" t="s">
        <v>81</v>
      </c>
      <c r="BK153" s="145">
        <f>ROUND(I153*H153,2)</f>
        <v>0</v>
      </c>
      <c r="BL153" s="18" t="s">
        <v>183</v>
      </c>
      <c r="BM153" s="144" t="s">
        <v>2181</v>
      </c>
    </row>
    <row r="154" spans="2:65" s="1" customFormat="1" ht="10.199999999999999">
      <c r="B154" s="33"/>
      <c r="D154" s="146" t="s">
        <v>185</v>
      </c>
      <c r="F154" s="147" t="s">
        <v>2182</v>
      </c>
      <c r="I154" s="148"/>
      <c r="L154" s="33"/>
      <c r="M154" s="149"/>
      <c r="T154" s="54"/>
      <c r="AT154" s="18" t="s">
        <v>185</v>
      </c>
      <c r="AU154" s="18" t="s">
        <v>83</v>
      </c>
    </row>
    <row r="155" spans="2:65" s="13" customFormat="1" ht="10.199999999999999">
      <c r="B155" s="157"/>
      <c r="D155" s="151" t="s">
        <v>187</v>
      </c>
      <c r="E155" s="158" t="s">
        <v>19</v>
      </c>
      <c r="F155" s="159" t="s">
        <v>2183</v>
      </c>
      <c r="H155" s="160">
        <v>17.837</v>
      </c>
      <c r="I155" s="161"/>
      <c r="L155" s="157"/>
      <c r="M155" s="162"/>
      <c r="T155" s="163"/>
      <c r="AT155" s="158" t="s">
        <v>187</v>
      </c>
      <c r="AU155" s="158" t="s">
        <v>83</v>
      </c>
      <c r="AV155" s="13" t="s">
        <v>83</v>
      </c>
      <c r="AW155" s="13" t="s">
        <v>34</v>
      </c>
      <c r="AX155" s="13" t="s">
        <v>74</v>
      </c>
      <c r="AY155" s="158" t="s">
        <v>177</v>
      </c>
    </row>
    <row r="156" spans="2:65" s="13" customFormat="1" ht="10.199999999999999">
      <c r="B156" s="157"/>
      <c r="D156" s="151" t="s">
        <v>187</v>
      </c>
      <c r="E156" s="158" t="s">
        <v>19</v>
      </c>
      <c r="F156" s="159" t="s">
        <v>827</v>
      </c>
      <c r="H156" s="160">
        <v>-1.7729999999999999</v>
      </c>
      <c r="I156" s="161"/>
      <c r="L156" s="157"/>
      <c r="M156" s="162"/>
      <c r="T156" s="163"/>
      <c r="AT156" s="158" t="s">
        <v>187</v>
      </c>
      <c r="AU156" s="158" t="s">
        <v>83</v>
      </c>
      <c r="AV156" s="13" t="s">
        <v>83</v>
      </c>
      <c r="AW156" s="13" t="s">
        <v>34</v>
      </c>
      <c r="AX156" s="13" t="s">
        <v>74</v>
      </c>
      <c r="AY156" s="158" t="s">
        <v>177</v>
      </c>
    </row>
    <row r="157" spans="2:65" s="14" customFormat="1" ht="10.199999999999999">
      <c r="B157" s="164"/>
      <c r="D157" s="151" t="s">
        <v>187</v>
      </c>
      <c r="E157" s="165" t="s">
        <v>19</v>
      </c>
      <c r="F157" s="166" t="s">
        <v>224</v>
      </c>
      <c r="H157" s="167">
        <v>16.064</v>
      </c>
      <c r="I157" s="168"/>
      <c r="L157" s="164"/>
      <c r="M157" s="169"/>
      <c r="T157" s="170"/>
      <c r="AT157" s="165" t="s">
        <v>187</v>
      </c>
      <c r="AU157" s="165" t="s">
        <v>83</v>
      </c>
      <c r="AV157" s="14" t="s">
        <v>183</v>
      </c>
      <c r="AW157" s="14" t="s">
        <v>34</v>
      </c>
      <c r="AX157" s="14" t="s">
        <v>81</v>
      </c>
      <c r="AY157" s="165" t="s">
        <v>177</v>
      </c>
    </row>
    <row r="158" spans="2:65" s="1" customFormat="1" ht="24.15" customHeight="1">
      <c r="B158" s="33"/>
      <c r="C158" s="133" t="s">
        <v>258</v>
      </c>
      <c r="D158" s="133" t="s">
        <v>179</v>
      </c>
      <c r="E158" s="134" t="s">
        <v>2184</v>
      </c>
      <c r="F158" s="135" t="s">
        <v>2185</v>
      </c>
      <c r="G158" s="136" t="s">
        <v>119</v>
      </c>
      <c r="H158" s="137">
        <v>0.27900000000000003</v>
      </c>
      <c r="I158" s="138"/>
      <c r="J158" s="139">
        <f>ROUND(I158*H158,2)</f>
        <v>0</v>
      </c>
      <c r="K158" s="135" t="s">
        <v>2164</v>
      </c>
      <c r="L158" s="33"/>
      <c r="M158" s="140" t="s">
        <v>19</v>
      </c>
      <c r="N158" s="141" t="s">
        <v>45</v>
      </c>
      <c r="P158" s="142">
        <f>O158*H158</f>
        <v>0</v>
      </c>
      <c r="Q158" s="142">
        <v>7.8499999999999993E-3</v>
      </c>
      <c r="R158" s="142">
        <f>Q158*H158</f>
        <v>2.1901500000000001E-3</v>
      </c>
      <c r="S158" s="142">
        <v>0</v>
      </c>
      <c r="T158" s="143">
        <f>S158*H158</f>
        <v>0</v>
      </c>
      <c r="AR158" s="144" t="s">
        <v>183</v>
      </c>
      <c r="AT158" s="144" t="s">
        <v>179</v>
      </c>
      <c r="AU158" s="144" t="s">
        <v>83</v>
      </c>
      <c r="AY158" s="18" t="s">
        <v>177</v>
      </c>
      <c r="BE158" s="145">
        <f>IF(N158="základní",J158,0)</f>
        <v>0</v>
      </c>
      <c r="BF158" s="145">
        <f>IF(N158="snížená",J158,0)</f>
        <v>0</v>
      </c>
      <c r="BG158" s="145">
        <f>IF(N158="zákl. přenesená",J158,0)</f>
        <v>0</v>
      </c>
      <c r="BH158" s="145">
        <f>IF(N158="sníž. přenesená",J158,0)</f>
        <v>0</v>
      </c>
      <c r="BI158" s="145">
        <f>IF(N158="nulová",J158,0)</f>
        <v>0</v>
      </c>
      <c r="BJ158" s="18" t="s">
        <v>81</v>
      </c>
      <c r="BK158" s="145">
        <f>ROUND(I158*H158,2)</f>
        <v>0</v>
      </c>
      <c r="BL158" s="18" t="s">
        <v>183</v>
      </c>
      <c r="BM158" s="144" t="s">
        <v>2186</v>
      </c>
    </row>
    <row r="159" spans="2:65" s="13" customFormat="1" ht="10.199999999999999">
      <c r="B159" s="157"/>
      <c r="D159" s="151" t="s">
        <v>187</v>
      </c>
      <c r="E159" s="158" t="s">
        <v>19</v>
      </c>
      <c r="F159" s="159" t="s">
        <v>2187</v>
      </c>
      <c r="H159" s="160">
        <v>0.27900000000000003</v>
      </c>
      <c r="I159" s="161"/>
      <c r="L159" s="157"/>
      <c r="M159" s="162"/>
      <c r="T159" s="163"/>
      <c r="AT159" s="158" t="s">
        <v>187</v>
      </c>
      <c r="AU159" s="158" t="s">
        <v>83</v>
      </c>
      <c r="AV159" s="13" t="s">
        <v>83</v>
      </c>
      <c r="AW159" s="13" t="s">
        <v>34</v>
      </c>
      <c r="AX159" s="13" t="s">
        <v>81</v>
      </c>
      <c r="AY159" s="158" t="s">
        <v>177</v>
      </c>
    </row>
    <row r="160" spans="2:65" s="11" customFormat="1" ht="22.8" customHeight="1">
      <c r="B160" s="121"/>
      <c r="D160" s="122" t="s">
        <v>73</v>
      </c>
      <c r="E160" s="131" t="s">
        <v>211</v>
      </c>
      <c r="F160" s="131" t="s">
        <v>304</v>
      </c>
      <c r="I160" s="124"/>
      <c r="J160" s="132">
        <f>BK160</f>
        <v>0</v>
      </c>
      <c r="L160" s="121"/>
      <c r="M160" s="126"/>
      <c r="P160" s="127">
        <f>SUM(P161:P191)</f>
        <v>0</v>
      </c>
      <c r="R160" s="127">
        <f>SUM(R161:R191)</f>
        <v>2.5034332400000001</v>
      </c>
      <c r="T160" s="128">
        <f>SUM(T161:T191)</f>
        <v>0</v>
      </c>
      <c r="AR160" s="122" t="s">
        <v>81</v>
      </c>
      <c r="AT160" s="129" t="s">
        <v>73</v>
      </c>
      <c r="AU160" s="129" t="s">
        <v>81</v>
      </c>
      <c r="AY160" s="122" t="s">
        <v>177</v>
      </c>
      <c r="BK160" s="130">
        <f>SUM(BK161:BK191)</f>
        <v>0</v>
      </c>
    </row>
    <row r="161" spans="2:65" s="1" customFormat="1" ht="24.15" customHeight="1">
      <c r="B161" s="33"/>
      <c r="C161" s="133" t="s">
        <v>265</v>
      </c>
      <c r="D161" s="133" t="s">
        <v>179</v>
      </c>
      <c r="E161" s="134" t="s">
        <v>2188</v>
      </c>
      <c r="F161" s="135" t="s">
        <v>2189</v>
      </c>
      <c r="G161" s="136" t="s">
        <v>119</v>
      </c>
      <c r="H161" s="137">
        <v>5.6</v>
      </c>
      <c r="I161" s="138"/>
      <c r="J161" s="139">
        <f>ROUND(I161*H161,2)</f>
        <v>0</v>
      </c>
      <c r="K161" s="135" t="s">
        <v>182</v>
      </c>
      <c r="L161" s="33"/>
      <c r="M161" s="140" t="s">
        <v>19</v>
      </c>
      <c r="N161" s="141" t="s">
        <v>45</v>
      </c>
      <c r="P161" s="142">
        <f>O161*H161</f>
        <v>0</v>
      </c>
      <c r="Q161" s="142">
        <v>5.7000000000000002E-3</v>
      </c>
      <c r="R161" s="142">
        <f>Q161*H161</f>
        <v>3.1919999999999997E-2</v>
      </c>
      <c r="S161" s="142">
        <v>0</v>
      </c>
      <c r="T161" s="143">
        <f>S161*H161</f>
        <v>0</v>
      </c>
      <c r="AR161" s="144" t="s">
        <v>183</v>
      </c>
      <c r="AT161" s="144" t="s">
        <v>179</v>
      </c>
      <c r="AU161" s="144" t="s">
        <v>83</v>
      </c>
      <c r="AY161" s="18" t="s">
        <v>177</v>
      </c>
      <c r="BE161" s="145">
        <f>IF(N161="základní",J161,0)</f>
        <v>0</v>
      </c>
      <c r="BF161" s="145">
        <f>IF(N161="snížená",J161,0)</f>
        <v>0</v>
      </c>
      <c r="BG161" s="145">
        <f>IF(N161="zákl. přenesená",J161,0)</f>
        <v>0</v>
      </c>
      <c r="BH161" s="145">
        <f>IF(N161="sníž. přenesená",J161,0)</f>
        <v>0</v>
      </c>
      <c r="BI161" s="145">
        <f>IF(N161="nulová",J161,0)</f>
        <v>0</v>
      </c>
      <c r="BJ161" s="18" t="s">
        <v>81</v>
      </c>
      <c r="BK161" s="145">
        <f>ROUND(I161*H161,2)</f>
        <v>0</v>
      </c>
      <c r="BL161" s="18" t="s">
        <v>183</v>
      </c>
      <c r="BM161" s="144" t="s">
        <v>2190</v>
      </c>
    </row>
    <row r="162" spans="2:65" s="1" customFormat="1" ht="10.199999999999999">
      <c r="B162" s="33"/>
      <c r="D162" s="146" t="s">
        <v>185</v>
      </c>
      <c r="F162" s="147" t="s">
        <v>2191</v>
      </c>
      <c r="I162" s="148"/>
      <c r="L162" s="33"/>
      <c r="M162" s="149"/>
      <c r="T162" s="54"/>
      <c r="AT162" s="18" t="s">
        <v>185</v>
      </c>
      <c r="AU162" s="18" t="s">
        <v>83</v>
      </c>
    </row>
    <row r="163" spans="2:65" s="12" customFormat="1" ht="10.199999999999999">
      <c r="B163" s="150"/>
      <c r="D163" s="151" t="s">
        <v>187</v>
      </c>
      <c r="E163" s="152" t="s">
        <v>19</v>
      </c>
      <c r="F163" s="153" t="s">
        <v>237</v>
      </c>
      <c r="H163" s="152" t="s">
        <v>19</v>
      </c>
      <c r="I163" s="154"/>
      <c r="L163" s="150"/>
      <c r="M163" s="155"/>
      <c r="T163" s="156"/>
      <c r="AT163" s="152" t="s">
        <v>187</v>
      </c>
      <c r="AU163" s="152" t="s">
        <v>83</v>
      </c>
      <c r="AV163" s="12" t="s">
        <v>81</v>
      </c>
      <c r="AW163" s="12" t="s">
        <v>34</v>
      </c>
      <c r="AX163" s="12" t="s">
        <v>74</v>
      </c>
      <c r="AY163" s="152" t="s">
        <v>177</v>
      </c>
    </row>
    <row r="164" spans="2:65" s="13" customFormat="1" ht="10.199999999999999">
      <c r="B164" s="157"/>
      <c r="D164" s="151" t="s">
        <v>187</v>
      </c>
      <c r="E164" s="158" t="s">
        <v>19</v>
      </c>
      <c r="F164" s="159" t="s">
        <v>2192</v>
      </c>
      <c r="H164" s="160">
        <v>3.2</v>
      </c>
      <c r="I164" s="161"/>
      <c r="L164" s="157"/>
      <c r="M164" s="162"/>
      <c r="T164" s="163"/>
      <c r="AT164" s="158" t="s">
        <v>187</v>
      </c>
      <c r="AU164" s="158" t="s">
        <v>83</v>
      </c>
      <c r="AV164" s="13" t="s">
        <v>83</v>
      </c>
      <c r="AW164" s="13" t="s">
        <v>34</v>
      </c>
      <c r="AX164" s="13" t="s">
        <v>74</v>
      </c>
      <c r="AY164" s="158" t="s">
        <v>177</v>
      </c>
    </row>
    <row r="165" spans="2:65" s="13" customFormat="1" ht="10.199999999999999">
      <c r="B165" s="157"/>
      <c r="D165" s="151" t="s">
        <v>187</v>
      </c>
      <c r="E165" s="158" t="s">
        <v>19</v>
      </c>
      <c r="F165" s="159" t="s">
        <v>2193</v>
      </c>
      <c r="H165" s="160">
        <v>2.4</v>
      </c>
      <c r="I165" s="161"/>
      <c r="L165" s="157"/>
      <c r="M165" s="162"/>
      <c r="T165" s="163"/>
      <c r="AT165" s="158" t="s">
        <v>187</v>
      </c>
      <c r="AU165" s="158" t="s">
        <v>83</v>
      </c>
      <c r="AV165" s="13" t="s">
        <v>83</v>
      </c>
      <c r="AW165" s="13" t="s">
        <v>34</v>
      </c>
      <c r="AX165" s="13" t="s">
        <v>74</v>
      </c>
      <c r="AY165" s="158" t="s">
        <v>177</v>
      </c>
    </row>
    <row r="166" spans="2:65" s="14" customFormat="1" ht="10.199999999999999">
      <c r="B166" s="164"/>
      <c r="D166" s="151" t="s">
        <v>187</v>
      </c>
      <c r="E166" s="165" t="s">
        <v>19</v>
      </c>
      <c r="F166" s="166" t="s">
        <v>224</v>
      </c>
      <c r="H166" s="167">
        <v>5.6</v>
      </c>
      <c r="I166" s="168"/>
      <c r="L166" s="164"/>
      <c r="M166" s="169"/>
      <c r="T166" s="170"/>
      <c r="AT166" s="165" t="s">
        <v>187</v>
      </c>
      <c r="AU166" s="165" t="s">
        <v>83</v>
      </c>
      <c r="AV166" s="14" t="s">
        <v>183</v>
      </c>
      <c r="AW166" s="14" t="s">
        <v>34</v>
      </c>
      <c r="AX166" s="14" t="s">
        <v>81</v>
      </c>
      <c r="AY166" s="165" t="s">
        <v>177</v>
      </c>
    </row>
    <row r="167" spans="2:65" s="1" customFormat="1" ht="24.15" customHeight="1">
      <c r="B167" s="33"/>
      <c r="C167" s="133" t="s">
        <v>271</v>
      </c>
      <c r="D167" s="133" t="s">
        <v>179</v>
      </c>
      <c r="E167" s="134" t="s">
        <v>2194</v>
      </c>
      <c r="F167" s="135" t="s">
        <v>2195</v>
      </c>
      <c r="G167" s="136" t="s">
        <v>119</v>
      </c>
      <c r="H167" s="137">
        <v>58.572000000000003</v>
      </c>
      <c r="I167" s="138"/>
      <c r="J167" s="139">
        <f>ROUND(I167*H167,2)</f>
        <v>0</v>
      </c>
      <c r="K167" s="135" t="s">
        <v>182</v>
      </c>
      <c r="L167" s="33"/>
      <c r="M167" s="140" t="s">
        <v>19</v>
      </c>
      <c r="N167" s="141" t="s">
        <v>45</v>
      </c>
      <c r="P167" s="142">
        <f>O167*H167</f>
        <v>0</v>
      </c>
      <c r="Q167" s="142">
        <v>1.8380000000000001E-2</v>
      </c>
      <c r="R167" s="142">
        <f>Q167*H167</f>
        <v>1.0765533600000001</v>
      </c>
      <c r="S167" s="142">
        <v>0</v>
      </c>
      <c r="T167" s="143">
        <f>S167*H167</f>
        <v>0</v>
      </c>
      <c r="AR167" s="144" t="s">
        <v>183</v>
      </c>
      <c r="AT167" s="144" t="s">
        <v>179</v>
      </c>
      <c r="AU167" s="144" t="s">
        <v>83</v>
      </c>
      <c r="AY167" s="18" t="s">
        <v>177</v>
      </c>
      <c r="BE167" s="145">
        <f>IF(N167="základní",J167,0)</f>
        <v>0</v>
      </c>
      <c r="BF167" s="145">
        <f>IF(N167="snížená",J167,0)</f>
        <v>0</v>
      </c>
      <c r="BG167" s="145">
        <f>IF(N167="zákl. přenesená",J167,0)</f>
        <v>0</v>
      </c>
      <c r="BH167" s="145">
        <f>IF(N167="sníž. přenesená",J167,0)</f>
        <v>0</v>
      </c>
      <c r="BI167" s="145">
        <f>IF(N167="nulová",J167,0)</f>
        <v>0</v>
      </c>
      <c r="BJ167" s="18" t="s">
        <v>81</v>
      </c>
      <c r="BK167" s="145">
        <f>ROUND(I167*H167,2)</f>
        <v>0</v>
      </c>
      <c r="BL167" s="18" t="s">
        <v>183</v>
      </c>
      <c r="BM167" s="144" t="s">
        <v>2196</v>
      </c>
    </row>
    <row r="168" spans="2:65" s="1" customFormat="1" ht="10.199999999999999">
      <c r="B168" s="33"/>
      <c r="D168" s="146" t="s">
        <v>185</v>
      </c>
      <c r="F168" s="147" t="s">
        <v>2197</v>
      </c>
      <c r="I168" s="148"/>
      <c r="L168" s="33"/>
      <c r="M168" s="149"/>
      <c r="T168" s="54"/>
      <c r="AT168" s="18" t="s">
        <v>185</v>
      </c>
      <c r="AU168" s="18" t="s">
        <v>83</v>
      </c>
    </row>
    <row r="169" spans="2:65" s="12" customFormat="1" ht="10.199999999999999">
      <c r="B169" s="150"/>
      <c r="D169" s="151" t="s">
        <v>187</v>
      </c>
      <c r="E169" s="152" t="s">
        <v>19</v>
      </c>
      <c r="F169" s="153" t="s">
        <v>2198</v>
      </c>
      <c r="H169" s="152" t="s">
        <v>19</v>
      </c>
      <c r="I169" s="154"/>
      <c r="L169" s="150"/>
      <c r="M169" s="155"/>
      <c r="T169" s="156"/>
      <c r="AT169" s="152" t="s">
        <v>187</v>
      </c>
      <c r="AU169" s="152" t="s">
        <v>83</v>
      </c>
      <c r="AV169" s="12" t="s">
        <v>81</v>
      </c>
      <c r="AW169" s="12" t="s">
        <v>34</v>
      </c>
      <c r="AX169" s="12" t="s">
        <v>74</v>
      </c>
      <c r="AY169" s="152" t="s">
        <v>177</v>
      </c>
    </row>
    <row r="170" spans="2:65" s="13" customFormat="1" ht="10.199999999999999">
      <c r="B170" s="157"/>
      <c r="D170" s="151" t="s">
        <v>187</v>
      </c>
      <c r="E170" s="158" t="s">
        <v>19</v>
      </c>
      <c r="F170" s="159" t="s">
        <v>2199</v>
      </c>
      <c r="H170" s="160">
        <v>3.2</v>
      </c>
      <c r="I170" s="161"/>
      <c r="L170" s="157"/>
      <c r="M170" s="162"/>
      <c r="T170" s="163"/>
      <c r="AT170" s="158" t="s">
        <v>187</v>
      </c>
      <c r="AU170" s="158" t="s">
        <v>83</v>
      </c>
      <c r="AV170" s="13" t="s">
        <v>83</v>
      </c>
      <c r="AW170" s="13" t="s">
        <v>34</v>
      </c>
      <c r="AX170" s="13" t="s">
        <v>74</v>
      </c>
      <c r="AY170" s="158" t="s">
        <v>177</v>
      </c>
    </row>
    <row r="171" spans="2:65" s="13" customFormat="1" ht="10.199999999999999">
      <c r="B171" s="157"/>
      <c r="D171" s="151" t="s">
        <v>187</v>
      </c>
      <c r="E171" s="158" t="s">
        <v>19</v>
      </c>
      <c r="F171" s="159" t="s">
        <v>2200</v>
      </c>
      <c r="H171" s="160">
        <v>7.8840000000000003</v>
      </c>
      <c r="I171" s="161"/>
      <c r="L171" s="157"/>
      <c r="M171" s="162"/>
      <c r="T171" s="163"/>
      <c r="AT171" s="158" t="s">
        <v>187</v>
      </c>
      <c r="AU171" s="158" t="s">
        <v>83</v>
      </c>
      <c r="AV171" s="13" t="s">
        <v>83</v>
      </c>
      <c r="AW171" s="13" t="s">
        <v>34</v>
      </c>
      <c r="AX171" s="13" t="s">
        <v>74</v>
      </c>
      <c r="AY171" s="158" t="s">
        <v>177</v>
      </c>
    </row>
    <row r="172" spans="2:65" s="13" customFormat="1" ht="10.199999999999999">
      <c r="B172" s="157"/>
      <c r="D172" s="151" t="s">
        <v>187</v>
      </c>
      <c r="E172" s="158" t="s">
        <v>19</v>
      </c>
      <c r="F172" s="159" t="s">
        <v>2201</v>
      </c>
      <c r="H172" s="160">
        <v>15.36</v>
      </c>
      <c r="I172" s="161"/>
      <c r="L172" s="157"/>
      <c r="M172" s="162"/>
      <c r="T172" s="163"/>
      <c r="AT172" s="158" t="s">
        <v>187</v>
      </c>
      <c r="AU172" s="158" t="s">
        <v>83</v>
      </c>
      <c r="AV172" s="13" t="s">
        <v>83</v>
      </c>
      <c r="AW172" s="13" t="s">
        <v>34</v>
      </c>
      <c r="AX172" s="13" t="s">
        <v>74</v>
      </c>
      <c r="AY172" s="158" t="s">
        <v>177</v>
      </c>
    </row>
    <row r="173" spans="2:65" s="13" customFormat="1" ht="10.199999999999999">
      <c r="B173" s="157"/>
      <c r="D173" s="151" t="s">
        <v>187</v>
      </c>
      <c r="E173" s="158" t="s">
        <v>19</v>
      </c>
      <c r="F173" s="159" t="s">
        <v>2202</v>
      </c>
      <c r="H173" s="160">
        <v>32.128</v>
      </c>
      <c r="I173" s="161"/>
      <c r="L173" s="157"/>
      <c r="M173" s="162"/>
      <c r="T173" s="163"/>
      <c r="AT173" s="158" t="s">
        <v>187</v>
      </c>
      <c r="AU173" s="158" t="s">
        <v>83</v>
      </c>
      <c r="AV173" s="13" t="s">
        <v>83</v>
      </c>
      <c r="AW173" s="13" t="s">
        <v>34</v>
      </c>
      <c r="AX173" s="13" t="s">
        <v>74</v>
      </c>
      <c r="AY173" s="158" t="s">
        <v>177</v>
      </c>
    </row>
    <row r="174" spans="2:65" s="14" customFormat="1" ht="10.199999999999999">
      <c r="B174" s="164"/>
      <c r="D174" s="151" t="s">
        <v>187</v>
      </c>
      <c r="E174" s="165" t="s">
        <v>19</v>
      </c>
      <c r="F174" s="166" t="s">
        <v>224</v>
      </c>
      <c r="H174" s="167">
        <v>58.572000000000003</v>
      </c>
      <c r="I174" s="168"/>
      <c r="L174" s="164"/>
      <c r="M174" s="169"/>
      <c r="T174" s="170"/>
      <c r="AT174" s="165" t="s">
        <v>187</v>
      </c>
      <c r="AU174" s="165" t="s">
        <v>83</v>
      </c>
      <c r="AV174" s="14" t="s">
        <v>183</v>
      </c>
      <c r="AW174" s="14" t="s">
        <v>34</v>
      </c>
      <c r="AX174" s="14" t="s">
        <v>81</v>
      </c>
      <c r="AY174" s="165" t="s">
        <v>177</v>
      </c>
    </row>
    <row r="175" spans="2:65" s="1" customFormat="1" ht="24.15" customHeight="1">
      <c r="B175" s="33"/>
      <c r="C175" s="133" t="s">
        <v>276</v>
      </c>
      <c r="D175" s="133" t="s">
        <v>179</v>
      </c>
      <c r="E175" s="134" t="s">
        <v>2203</v>
      </c>
      <c r="F175" s="135" t="s">
        <v>2204</v>
      </c>
      <c r="G175" s="136" t="s">
        <v>119</v>
      </c>
      <c r="H175" s="137">
        <v>12</v>
      </c>
      <c r="I175" s="138"/>
      <c r="J175" s="139">
        <f>ROUND(I175*H175,2)</f>
        <v>0</v>
      </c>
      <c r="K175" s="135" t="s">
        <v>182</v>
      </c>
      <c r="L175" s="33"/>
      <c r="M175" s="140" t="s">
        <v>19</v>
      </c>
      <c r="N175" s="141" t="s">
        <v>45</v>
      </c>
      <c r="P175" s="142">
        <f>O175*H175</f>
        <v>0</v>
      </c>
      <c r="Q175" s="142">
        <v>1.7000000000000001E-2</v>
      </c>
      <c r="R175" s="142">
        <f>Q175*H175</f>
        <v>0.20400000000000001</v>
      </c>
      <c r="S175" s="142">
        <v>0</v>
      </c>
      <c r="T175" s="143">
        <f>S175*H175</f>
        <v>0</v>
      </c>
      <c r="AR175" s="144" t="s">
        <v>183</v>
      </c>
      <c r="AT175" s="144" t="s">
        <v>179</v>
      </c>
      <c r="AU175" s="144" t="s">
        <v>83</v>
      </c>
      <c r="AY175" s="18" t="s">
        <v>177</v>
      </c>
      <c r="BE175" s="145">
        <f>IF(N175="základní",J175,0)</f>
        <v>0</v>
      </c>
      <c r="BF175" s="145">
        <f>IF(N175="snížená",J175,0)</f>
        <v>0</v>
      </c>
      <c r="BG175" s="145">
        <f>IF(N175="zákl. přenesená",J175,0)</f>
        <v>0</v>
      </c>
      <c r="BH175" s="145">
        <f>IF(N175="sníž. přenesená",J175,0)</f>
        <v>0</v>
      </c>
      <c r="BI175" s="145">
        <f>IF(N175="nulová",J175,0)</f>
        <v>0</v>
      </c>
      <c r="BJ175" s="18" t="s">
        <v>81</v>
      </c>
      <c r="BK175" s="145">
        <f>ROUND(I175*H175,2)</f>
        <v>0</v>
      </c>
      <c r="BL175" s="18" t="s">
        <v>183</v>
      </c>
      <c r="BM175" s="144" t="s">
        <v>2205</v>
      </c>
    </row>
    <row r="176" spans="2:65" s="1" customFormat="1" ht="10.199999999999999">
      <c r="B176" s="33"/>
      <c r="D176" s="146" t="s">
        <v>185</v>
      </c>
      <c r="F176" s="147" t="s">
        <v>2206</v>
      </c>
      <c r="I176" s="148"/>
      <c r="L176" s="33"/>
      <c r="M176" s="149"/>
      <c r="T176" s="54"/>
      <c r="AT176" s="18" t="s">
        <v>185</v>
      </c>
      <c r="AU176" s="18" t="s">
        <v>83</v>
      </c>
    </row>
    <row r="177" spans="2:65" s="12" customFormat="1" ht="10.199999999999999">
      <c r="B177" s="150"/>
      <c r="D177" s="151" t="s">
        <v>187</v>
      </c>
      <c r="E177" s="152" t="s">
        <v>19</v>
      </c>
      <c r="F177" s="153" t="s">
        <v>237</v>
      </c>
      <c r="H177" s="152" t="s">
        <v>19</v>
      </c>
      <c r="I177" s="154"/>
      <c r="L177" s="150"/>
      <c r="M177" s="155"/>
      <c r="T177" s="156"/>
      <c r="AT177" s="152" t="s">
        <v>187</v>
      </c>
      <c r="AU177" s="152" t="s">
        <v>83</v>
      </c>
      <c r="AV177" s="12" t="s">
        <v>81</v>
      </c>
      <c r="AW177" s="12" t="s">
        <v>34</v>
      </c>
      <c r="AX177" s="12" t="s">
        <v>74</v>
      </c>
      <c r="AY177" s="152" t="s">
        <v>177</v>
      </c>
    </row>
    <row r="178" spans="2:65" s="13" customFormat="1" ht="10.199999999999999">
      <c r="B178" s="157"/>
      <c r="D178" s="151" t="s">
        <v>187</v>
      </c>
      <c r="E178" s="158" t="s">
        <v>19</v>
      </c>
      <c r="F178" s="159" t="s">
        <v>2207</v>
      </c>
      <c r="H178" s="160">
        <v>12</v>
      </c>
      <c r="I178" s="161"/>
      <c r="L178" s="157"/>
      <c r="M178" s="162"/>
      <c r="T178" s="163"/>
      <c r="AT178" s="158" t="s">
        <v>187</v>
      </c>
      <c r="AU178" s="158" t="s">
        <v>83</v>
      </c>
      <c r="AV178" s="13" t="s">
        <v>83</v>
      </c>
      <c r="AW178" s="13" t="s">
        <v>34</v>
      </c>
      <c r="AX178" s="13" t="s">
        <v>81</v>
      </c>
      <c r="AY178" s="158" t="s">
        <v>177</v>
      </c>
    </row>
    <row r="179" spans="2:65" s="1" customFormat="1" ht="21.75" customHeight="1">
      <c r="B179" s="33"/>
      <c r="C179" s="133" t="s">
        <v>283</v>
      </c>
      <c r="D179" s="133" t="s">
        <v>179</v>
      </c>
      <c r="E179" s="134" t="s">
        <v>2208</v>
      </c>
      <c r="F179" s="135" t="s">
        <v>2209</v>
      </c>
      <c r="G179" s="136" t="s">
        <v>192</v>
      </c>
      <c r="H179" s="137">
        <v>0.29399999999999998</v>
      </c>
      <c r="I179" s="138"/>
      <c r="J179" s="139">
        <f>ROUND(I179*H179,2)</f>
        <v>0</v>
      </c>
      <c r="K179" s="135" t="s">
        <v>182</v>
      </c>
      <c r="L179" s="33"/>
      <c r="M179" s="140" t="s">
        <v>19</v>
      </c>
      <c r="N179" s="141" t="s">
        <v>45</v>
      </c>
      <c r="P179" s="142">
        <f>O179*H179</f>
        <v>0</v>
      </c>
      <c r="Q179" s="142">
        <v>2.3010199999999998</v>
      </c>
      <c r="R179" s="142">
        <f>Q179*H179</f>
        <v>0.67649987999999994</v>
      </c>
      <c r="S179" s="142">
        <v>0</v>
      </c>
      <c r="T179" s="143">
        <f>S179*H179</f>
        <v>0</v>
      </c>
      <c r="AR179" s="144" t="s">
        <v>183</v>
      </c>
      <c r="AT179" s="144" t="s">
        <v>179</v>
      </c>
      <c r="AU179" s="144" t="s">
        <v>83</v>
      </c>
      <c r="AY179" s="18" t="s">
        <v>177</v>
      </c>
      <c r="BE179" s="145">
        <f>IF(N179="základní",J179,0)</f>
        <v>0</v>
      </c>
      <c r="BF179" s="145">
        <f>IF(N179="snížená",J179,0)</f>
        <v>0</v>
      </c>
      <c r="BG179" s="145">
        <f>IF(N179="zákl. přenesená",J179,0)</f>
        <v>0</v>
      </c>
      <c r="BH179" s="145">
        <f>IF(N179="sníž. přenesená",J179,0)</f>
        <v>0</v>
      </c>
      <c r="BI179" s="145">
        <f>IF(N179="nulová",J179,0)</f>
        <v>0</v>
      </c>
      <c r="BJ179" s="18" t="s">
        <v>81</v>
      </c>
      <c r="BK179" s="145">
        <f>ROUND(I179*H179,2)</f>
        <v>0</v>
      </c>
      <c r="BL179" s="18" t="s">
        <v>183</v>
      </c>
      <c r="BM179" s="144" t="s">
        <v>2210</v>
      </c>
    </row>
    <row r="180" spans="2:65" s="1" customFormat="1" ht="10.199999999999999">
      <c r="B180" s="33"/>
      <c r="D180" s="146" t="s">
        <v>185</v>
      </c>
      <c r="F180" s="147" t="s">
        <v>2211</v>
      </c>
      <c r="I180" s="148"/>
      <c r="L180" s="33"/>
      <c r="M180" s="149"/>
      <c r="T180" s="54"/>
      <c r="AT180" s="18" t="s">
        <v>185</v>
      </c>
      <c r="AU180" s="18" t="s">
        <v>83</v>
      </c>
    </row>
    <row r="181" spans="2:65" s="12" customFormat="1" ht="10.199999999999999">
      <c r="B181" s="150"/>
      <c r="D181" s="151" t="s">
        <v>187</v>
      </c>
      <c r="E181" s="152" t="s">
        <v>19</v>
      </c>
      <c r="F181" s="153" t="s">
        <v>2212</v>
      </c>
      <c r="H181" s="152" t="s">
        <v>19</v>
      </c>
      <c r="I181" s="154"/>
      <c r="L181" s="150"/>
      <c r="M181" s="155"/>
      <c r="T181" s="156"/>
      <c r="AT181" s="152" t="s">
        <v>187</v>
      </c>
      <c r="AU181" s="152" t="s">
        <v>83</v>
      </c>
      <c r="AV181" s="12" t="s">
        <v>81</v>
      </c>
      <c r="AW181" s="12" t="s">
        <v>34</v>
      </c>
      <c r="AX181" s="12" t="s">
        <v>74</v>
      </c>
      <c r="AY181" s="152" t="s">
        <v>177</v>
      </c>
    </row>
    <row r="182" spans="2:65" s="13" customFormat="1" ht="10.199999999999999">
      <c r="B182" s="157"/>
      <c r="D182" s="151" t="s">
        <v>187</v>
      </c>
      <c r="E182" s="158" t="s">
        <v>19</v>
      </c>
      <c r="F182" s="159" t="s">
        <v>2213</v>
      </c>
      <c r="H182" s="160">
        <v>0.16800000000000001</v>
      </c>
      <c r="I182" s="161"/>
      <c r="L182" s="157"/>
      <c r="M182" s="162"/>
      <c r="T182" s="163"/>
      <c r="AT182" s="158" t="s">
        <v>187</v>
      </c>
      <c r="AU182" s="158" t="s">
        <v>83</v>
      </c>
      <c r="AV182" s="13" t="s">
        <v>83</v>
      </c>
      <c r="AW182" s="13" t="s">
        <v>34</v>
      </c>
      <c r="AX182" s="13" t="s">
        <v>74</v>
      </c>
      <c r="AY182" s="158" t="s">
        <v>177</v>
      </c>
    </row>
    <row r="183" spans="2:65" s="12" customFormat="1" ht="10.199999999999999">
      <c r="B183" s="150"/>
      <c r="D183" s="151" t="s">
        <v>187</v>
      </c>
      <c r="E183" s="152" t="s">
        <v>19</v>
      </c>
      <c r="F183" s="153" t="s">
        <v>2214</v>
      </c>
      <c r="H183" s="152" t="s">
        <v>19</v>
      </c>
      <c r="I183" s="154"/>
      <c r="L183" s="150"/>
      <c r="M183" s="155"/>
      <c r="T183" s="156"/>
      <c r="AT183" s="152" t="s">
        <v>187</v>
      </c>
      <c r="AU183" s="152" t="s">
        <v>83</v>
      </c>
      <c r="AV183" s="12" t="s">
        <v>81</v>
      </c>
      <c r="AW183" s="12" t="s">
        <v>34</v>
      </c>
      <c r="AX183" s="12" t="s">
        <v>74</v>
      </c>
      <c r="AY183" s="152" t="s">
        <v>177</v>
      </c>
    </row>
    <row r="184" spans="2:65" s="13" customFormat="1" ht="10.199999999999999">
      <c r="B184" s="157"/>
      <c r="D184" s="151" t="s">
        <v>187</v>
      </c>
      <c r="E184" s="158" t="s">
        <v>19</v>
      </c>
      <c r="F184" s="159" t="s">
        <v>2215</v>
      </c>
      <c r="H184" s="160">
        <v>0.126</v>
      </c>
      <c r="I184" s="161"/>
      <c r="L184" s="157"/>
      <c r="M184" s="162"/>
      <c r="T184" s="163"/>
      <c r="AT184" s="158" t="s">
        <v>187</v>
      </c>
      <c r="AU184" s="158" t="s">
        <v>83</v>
      </c>
      <c r="AV184" s="13" t="s">
        <v>83</v>
      </c>
      <c r="AW184" s="13" t="s">
        <v>34</v>
      </c>
      <c r="AX184" s="13" t="s">
        <v>74</v>
      </c>
      <c r="AY184" s="158" t="s">
        <v>177</v>
      </c>
    </row>
    <row r="185" spans="2:65" s="14" customFormat="1" ht="10.199999999999999">
      <c r="B185" s="164"/>
      <c r="D185" s="151" t="s">
        <v>187</v>
      </c>
      <c r="E185" s="165" t="s">
        <v>19</v>
      </c>
      <c r="F185" s="166" t="s">
        <v>224</v>
      </c>
      <c r="H185" s="167">
        <v>0.29400000000000004</v>
      </c>
      <c r="I185" s="168"/>
      <c r="L185" s="164"/>
      <c r="M185" s="169"/>
      <c r="T185" s="170"/>
      <c r="AT185" s="165" t="s">
        <v>187</v>
      </c>
      <c r="AU185" s="165" t="s">
        <v>83</v>
      </c>
      <c r="AV185" s="14" t="s">
        <v>183</v>
      </c>
      <c r="AW185" s="14" t="s">
        <v>34</v>
      </c>
      <c r="AX185" s="14" t="s">
        <v>81</v>
      </c>
      <c r="AY185" s="165" t="s">
        <v>177</v>
      </c>
    </row>
    <row r="186" spans="2:65" s="1" customFormat="1" ht="24.15" customHeight="1">
      <c r="B186" s="33"/>
      <c r="C186" s="133" t="s">
        <v>291</v>
      </c>
      <c r="D186" s="133" t="s">
        <v>179</v>
      </c>
      <c r="E186" s="134" t="s">
        <v>2216</v>
      </c>
      <c r="F186" s="135" t="s">
        <v>2217</v>
      </c>
      <c r="G186" s="136" t="s">
        <v>383</v>
      </c>
      <c r="H186" s="137">
        <v>2</v>
      </c>
      <c r="I186" s="138"/>
      <c r="J186" s="139">
        <f>ROUND(I186*H186,2)</f>
        <v>0</v>
      </c>
      <c r="K186" s="135" t="s">
        <v>182</v>
      </c>
      <c r="L186" s="33"/>
      <c r="M186" s="140" t="s">
        <v>19</v>
      </c>
      <c r="N186" s="141" t="s">
        <v>45</v>
      </c>
      <c r="P186" s="142">
        <f>O186*H186</f>
        <v>0</v>
      </c>
      <c r="Q186" s="142">
        <v>1.7770000000000001E-2</v>
      </c>
      <c r="R186" s="142">
        <f>Q186*H186</f>
        <v>3.5540000000000002E-2</v>
      </c>
      <c r="S186" s="142">
        <v>0</v>
      </c>
      <c r="T186" s="143">
        <f>S186*H186</f>
        <v>0</v>
      </c>
      <c r="AR186" s="144" t="s">
        <v>183</v>
      </c>
      <c r="AT186" s="144" t="s">
        <v>179</v>
      </c>
      <c r="AU186" s="144" t="s">
        <v>83</v>
      </c>
      <c r="AY186" s="18" t="s">
        <v>177</v>
      </c>
      <c r="BE186" s="145">
        <f>IF(N186="základní",J186,0)</f>
        <v>0</v>
      </c>
      <c r="BF186" s="145">
        <f>IF(N186="snížená",J186,0)</f>
        <v>0</v>
      </c>
      <c r="BG186" s="145">
        <f>IF(N186="zákl. přenesená",J186,0)</f>
        <v>0</v>
      </c>
      <c r="BH186" s="145">
        <f>IF(N186="sníž. přenesená",J186,0)</f>
        <v>0</v>
      </c>
      <c r="BI186" s="145">
        <f>IF(N186="nulová",J186,0)</f>
        <v>0</v>
      </c>
      <c r="BJ186" s="18" t="s">
        <v>81</v>
      </c>
      <c r="BK186" s="145">
        <f>ROUND(I186*H186,2)</f>
        <v>0</v>
      </c>
      <c r="BL186" s="18" t="s">
        <v>183</v>
      </c>
      <c r="BM186" s="144" t="s">
        <v>2218</v>
      </c>
    </row>
    <row r="187" spans="2:65" s="1" customFormat="1" ht="10.199999999999999">
      <c r="B187" s="33"/>
      <c r="D187" s="146" t="s">
        <v>185</v>
      </c>
      <c r="F187" s="147" t="s">
        <v>2219</v>
      </c>
      <c r="I187" s="148"/>
      <c r="L187" s="33"/>
      <c r="M187" s="149"/>
      <c r="T187" s="54"/>
      <c r="AT187" s="18" t="s">
        <v>185</v>
      </c>
      <c r="AU187" s="18" t="s">
        <v>83</v>
      </c>
    </row>
    <row r="188" spans="2:65" s="1" customFormat="1" ht="16.5" customHeight="1">
      <c r="B188" s="33"/>
      <c r="C188" s="178" t="s">
        <v>298</v>
      </c>
      <c r="D188" s="178" t="s">
        <v>327</v>
      </c>
      <c r="E188" s="179" t="s">
        <v>2220</v>
      </c>
      <c r="F188" s="180" t="s">
        <v>2221</v>
      </c>
      <c r="G188" s="181" t="s">
        <v>383</v>
      </c>
      <c r="H188" s="182">
        <v>2</v>
      </c>
      <c r="I188" s="183"/>
      <c r="J188" s="184">
        <f>ROUND(I188*H188,2)</f>
        <v>0</v>
      </c>
      <c r="K188" s="180" t="s">
        <v>182</v>
      </c>
      <c r="L188" s="185"/>
      <c r="M188" s="186" t="s">
        <v>19</v>
      </c>
      <c r="N188" s="187" t="s">
        <v>45</v>
      </c>
      <c r="P188" s="142">
        <f>O188*H188</f>
        <v>0</v>
      </c>
      <c r="Q188" s="142">
        <v>1.225E-2</v>
      </c>
      <c r="R188" s="142">
        <f>Q188*H188</f>
        <v>2.4500000000000001E-2</v>
      </c>
      <c r="S188" s="142">
        <v>0</v>
      </c>
      <c r="T188" s="143">
        <f>S188*H188</f>
        <v>0</v>
      </c>
      <c r="AR188" s="144" t="s">
        <v>225</v>
      </c>
      <c r="AT188" s="144" t="s">
        <v>327</v>
      </c>
      <c r="AU188" s="144" t="s">
        <v>83</v>
      </c>
      <c r="AY188" s="18" t="s">
        <v>177</v>
      </c>
      <c r="BE188" s="145">
        <f>IF(N188="základní",J188,0)</f>
        <v>0</v>
      </c>
      <c r="BF188" s="145">
        <f>IF(N188="snížená",J188,0)</f>
        <v>0</v>
      </c>
      <c r="BG188" s="145">
        <f>IF(N188="zákl. přenesená",J188,0)</f>
        <v>0</v>
      </c>
      <c r="BH188" s="145">
        <f>IF(N188="sníž. přenesená",J188,0)</f>
        <v>0</v>
      </c>
      <c r="BI188" s="145">
        <f>IF(N188="nulová",J188,0)</f>
        <v>0</v>
      </c>
      <c r="BJ188" s="18" t="s">
        <v>81</v>
      </c>
      <c r="BK188" s="145">
        <f>ROUND(I188*H188,2)</f>
        <v>0</v>
      </c>
      <c r="BL188" s="18" t="s">
        <v>183</v>
      </c>
      <c r="BM188" s="144" t="s">
        <v>2222</v>
      </c>
    </row>
    <row r="189" spans="2:65" s="1" customFormat="1" ht="24.15" customHeight="1">
      <c r="B189" s="33"/>
      <c r="C189" s="133" t="s">
        <v>305</v>
      </c>
      <c r="D189" s="133" t="s">
        <v>179</v>
      </c>
      <c r="E189" s="134" t="s">
        <v>2223</v>
      </c>
      <c r="F189" s="135" t="s">
        <v>2224</v>
      </c>
      <c r="G189" s="136" t="s">
        <v>383</v>
      </c>
      <c r="H189" s="137">
        <v>1</v>
      </c>
      <c r="I189" s="138"/>
      <c r="J189" s="139">
        <f>ROUND(I189*H189,2)</f>
        <v>0</v>
      </c>
      <c r="K189" s="135" t="s">
        <v>182</v>
      </c>
      <c r="L189" s="33"/>
      <c r="M189" s="140" t="s">
        <v>19</v>
      </c>
      <c r="N189" s="141" t="s">
        <v>45</v>
      </c>
      <c r="P189" s="142">
        <f>O189*H189</f>
        <v>0</v>
      </c>
      <c r="Q189" s="142">
        <v>0.44169999999999998</v>
      </c>
      <c r="R189" s="142">
        <f>Q189*H189</f>
        <v>0.44169999999999998</v>
      </c>
      <c r="S189" s="142">
        <v>0</v>
      </c>
      <c r="T189" s="143">
        <f>S189*H189</f>
        <v>0</v>
      </c>
      <c r="AR189" s="144" t="s">
        <v>183</v>
      </c>
      <c r="AT189" s="144" t="s">
        <v>179</v>
      </c>
      <c r="AU189" s="144" t="s">
        <v>83</v>
      </c>
      <c r="AY189" s="18" t="s">
        <v>177</v>
      </c>
      <c r="BE189" s="145">
        <f>IF(N189="základní",J189,0)</f>
        <v>0</v>
      </c>
      <c r="BF189" s="145">
        <f>IF(N189="snížená",J189,0)</f>
        <v>0</v>
      </c>
      <c r="BG189" s="145">
        <f>IF(N189="zákl. přenesená",J189,0)</f>
        <v>0</v>
      </c>
      <c r="BH189" s="145">
        <f>IF(N189="sníž. přenesená",J189,0)</f>
        <v>0</v>
      </c>
      <c r="BI189" s="145">
        <f>IF(N189="nulová",J189,0)</f>
        <v>0</v>
      </c>
      <c r="BJ189" s="18" t="s">
        <v>81</v>
      </c>
      <c r="BK189" s="145">
        <f>ROUND(I189*H189,2)</f>
        <v>0</v>
      </c>
      <c r="BL189" s="18" t="s">
        <v>183</v>
      </c>
      <c r="BM189" s="144" t="s">
        <v>2225</v>
      </c>
    </row>
    <row r="190" spans="2:65" s="1" customFormat="1" ht="10.199999999999999">
      <c r="B190" s="33"/>
      <c r="D190" s="146" t="s">
        <v>185</v>
      </c>
      <c r="F190" s="147" t="s">
        <v>2226</v>
      </c>
      <c r="I190" s="148"/>
      <c r="L190" s="33"/>
      <c r="M190" s="149"/>
      <c r="T190" s="54"/>
      <c r="AT190" s="18" t="s">
        <v>185</v>
      </c>
      <c r="AU190" s="18" t="s">
        <v>83</v>
      </c>
    </row>
    <row r="191" spans="2:65" s="1" customFormat="1" ht="21.75" customHeight="1">
      <c r="B191" s="33"/>
      <c r="C191" s="178" t="s">
        <v>7</v>
      </c>
      <c r="D191" s="178" t="s">
        <v>327</v>
      </c>
      <c r="E191" s="179" t="s">
        <v>2227</v>
      </c>
      <c r="F191" s="180" t="s">
        <v>2228</v>
      </c>
      <c r="G191" s="181" t="s">
        <v>383</v>
      </c>
      <c r="H191" s="182">
        <v>1</v>
      </c>
      <c r="I191" s="183"/>
      <c r="J191" s="184">
        <f>ROUND(I191*H191,2)</f>
        <v>0</v>
      </c>
      <c r="K191" s="180" t="s">
        <v>182</v>
      </c>
      <c r="L191" s="185"/>
      <c r="M191" s="186" t="s">
        <v>19</v>
      </c>
      <c r="N191" s="187" t="s">
        <v>45</v>
      </c>
      <c r="P191" s="142">
        <f>O191*H191</f>
        <v>0</v>
      </c>
      <c r="Q191" s="142">
        <v>1.272E-2</v>
      </c>
      <c r="R191" s="142">
        <f>Q191*H191</f>
        <v>1.272E-2</v>
      </c>
      <c r="S191" s="142">
        <v>0</v>
      </c>
      <c r="T191" s="143">
        <f>S191*H191</f>
        <v>0</v>
      </c>
      <c r="AR191" s="144" t="s">
        <v>225</v>
      </c>
      <c r="AT191" s="144" t="s">
        <v>327</v>
      </c>
      <c r="AU191" s="144" t="s">
        <v>83</v>
      </c>
      <c r="AY191" s="18" t="s">
        <v>177</v>
      </c>
      <c r="BE191" s="145">
        <f>IF(N191="základní",J191,0)</f>
        <v>0</v>
      </c>
      <c r="BF191" s="145">
        <f>IF(N191="snížená",J191,0)</f>
        <v>0</v>
      </c>
      <c r="BG191" s="145">
        <f>IF(N191="zákl. přenesená",J191,0)</f>
        <v>0</v>
      </c>
      <c r="BH191" s="145">
        <f>IF(N191="sníž. přenesená",J191,0)</f>
        <v>0</v>
      </c>
      <c r="BI191" s="145">
        <f>IF(N191="nulová",J191,0)</f>
        <v>0</v>
      </c>
      <c r="BJ191" s="18" t="s">
        <v>81</v>
      </c>
      <c r="BK191" s="145">
        <f>ROUND(I191*H191,2)</f>
        <v>0</v>
      </c>
      <c r="BL191" s="18" t="s">
        <v>183</v>
      </c>
      <c r="BM191" s="144" t="s">
        <v>2229</v>
      </c>
    </row>
    <row r="192" spans="2:65" s="11" customFormat="1" ht="22.8" customHeight="1">
      <c r="B192" s="121"/>
      <c r="D192" s="122" t="s">
        <v>73</v>
      </c>
      <c r="E192" s="131" t="s">
        <v>232</v>
      </c>
      <c r="F192" s="131" t="s">
        <v>365</v>
      </c>
      <c r="I192" s="124"/>
      <c r="J192" s="132">
        <f>BK192</f>
        <v>0</v>
      </c>
      <c r="L192" s="121"/>
      <c r="M192" s="126"/>
      <c r="P192" s="127">
        <f>SUM(P193:P270)</f>
        <v>0</v>
      </c>
      <c r="R192" s="127">
        <f>SUM(R193:R270)</f>
        <v>0.26353500000000002</v>
      </c>
      <c r="T192" s="128">
        <f>SUM(T193:T270)</f>
        <v>11.257014999999999</v>
      </c>
      <c r="AR192" s="122" t="s">
        <v>81</v>
      </c>
      <c r="AT192" s="129" t="s">
        <v>73</v>
      </c>
      <c r="AU192" s="129" t="s">
        <v>81</v>
      </c>
      <c r="AY192" s="122" t="s">
        <v>177</v>
      </c>
      <c r="BK192" s="130">
        <f>SUM(BK193:BK270)</f>
        <v>0</v>
      </c>
    </row>
    <row r="193" spans="2:65" s="1" customFormat="1" ht="16.5" customHeight="1">
      <c r="B193" s="33"/>
      <c r="C193" s="133" t="s">
        <v>326</v>
      </c>
      <c r="D193" s="133" t="s">
        <v>179</v>
      </c>
      <c r="E193" s="134" t="s">
        <v>2230</v>
      </c>
      <c r="F193" s="135" t="s">
        <v>2231</v>
      </c>
      <c r="G193" s="136" t="s">
        <v>198</v>
      </c>
      <c r="H193" s="137">
        <v>14</v>
      </c>
      <c r="I193" s="138"/>
      <c r="J193" s="139">
        <f>ROUND(I193*H193,2)</f>
        <v>0</v>
      </c>
      <c r="K193" s="135" t="s">
        <v>199</v>
      </c>
      <c r="L193" s="33"/>
      <c r="M193" s="140" t="s">
        <v>19</v>
      </c>
      <c r="N193" s="141" t="s">
        <v>45</v>
      </c>
      <c r="P193" s="142">
        <f>O193*H193</f>
        <v>0</v>
      </c>
      <c r="Q193" s="142">
        <v>0.01</v>
      </c>
      <c r="R193" s="142">
        <f>Q193*H193</f>
        <v>0.14000000000000001</v>
      </c>
      <c r="S193" s="142">
        <v>0</v>
      </c>
      <c r="T193" s="143">
        <f>S193*H193</f>
        <v>0</v>
      </c>
      <c r="AR193" s="144" t="s">
        <v>183</v>
      </c>
      <c r="AT193" s="144" t="s">
        <v>179</v>
      </c>
      <c r="AU193" s="144" t="s">
        <v>83</v>
      </c>
      <c r="AY193" s="18" t="s">
        <v>177</v>
      </c>
      <c r="BE193" s="145">
        <f>IF(N193="základní",J193,0)</f>
        <v>0</v>
      </c>
      <c r="BF193" s="145">
        <f>IF(N193="snížená",J193,0)</f>
        <v>0</v>
      </c>
      <c r="BG193" s="145">
        <f>IF(N193="zákl. přenesená",J193,0)</f>
        <v>0</v>
      </c>
      <c r="BH193" s="145">
        <f>IF(N193="sníž. přenesená",J193,0)</f>
        <v>0</v>
      </c>
      <c r="BI193" s="145">
        <f>IF(N193="nulová",J193,0)</f>
        <v>0</v>
      </c>
      <c r="BJ193" s="18" t="s">
        <v>81</v>
      </c>
      <c r="BK193" s="145">
        <f>ROUND(I193*H193,2)</f>
        <v>0</v>
      </c>
      <c r="BL193" s="18" t="s">
        <v>183</v>
      </c>
      <c r="BM193" s="144" t="s">
        <v>2232</v>
      </c>
    </row>
    <row r="194" spans="2:65" s="12" customFormat="1" ht="10.199999999999999">
      <c r="B194" s="150"/>
      <c r="D194" s="151" t="s">
        <v>187</v>
      </c>
      <c r="E194" s="152" t="s">
        <v>19</v>
      </c>
      <c r="F194" s="153" t="s">
        <v>2125</v>
      </c>
      <c r="H194" s="152" t="s">
        <v>19</v>
      </c>
      <c r="I194" s="154"/>
      <c r="L194" s="150"/>
      <c r="M194" s="155"/>
      <c r="T194" s="156"/>
      <c r="AT194" s="152" t="s">
        <v>187</v>
      </c>
      <c r="AU194" s="152" t="s">
        <v>83</v>
      </c>
      <c r="AV194" s="12" t="s">
        <v>81</v>
      </c>
      <c r="AW194" s="12" t="s">
        <v>34</v>
      </c>
      <c r="AX194" s="12" t="s">
        <v>74</v>
      </c>
      <c r="AY194" s="152" t="s">
        <v>177</v>
      </c>
    </row>
    <row r="195" spans="2:65" s="12" customFormat="1" ht="10.199999999999999">
      <c r="B195" s="150"/>
      <c r="D195" s="151" t="s">
        <v>187</v>
      </c>
      <c r="E195" s="152" t="s">
        <v>19</v>
      </c>
      <c r="F195" s="153" t="s">
        <v>2233</v>
      </c>
      <c r="H195" s="152" t="s">
        <v>19</v>
      </c>
      <c r="I195" s="154"/>
      <c r="L195" s="150"/>
      <c r="M195" s="155"/>
      <c r="T195" s="156"/>
      <c r="AT195" s="152" t="s">
        <v>187</v>
      </c>
      <c r="AU195" s="152" t="s">
        <v>83</v>
      </c>
      <c r="AV195" s="12" t="s">
        <v>81</v>
      </c>
      <c r="AW195" s="12" t="s">
        <v>34</v>
      </c>
      <c r="AX195" s="12" t="s">
        <v>74</v>
      </c>
      <c r="AY195" s="152" t="s">
        <v>177</v>
      </c>
    </row>
    <row r="196" spans="2:65" s="13" customFormat="1" ht="10.199999999999999">
      <c r="B196" s="157"/>
      <c r="D196" s="151" t="s">
        <v>187</v>
      </c>
      <c r="E196" s="158" t="s">
        <v>19</v>
      </c>
      <c r="F196" s="159" t="s">
        <v>265</v>
      </c>
      <c r="H196" s="160">
        <v>14</v>
      </c>
      <c r="I196" s="161"/>
      <c r="L196" s="157"/>
      <c r="M196" s="162"/>
      <c r="T196" s="163"/>
      <c r="AT196" s="158" t="s">
        <v>187</v>
      </c>
      <c r="AU196" s="158" t="s">
        <v>83</v>
      </c>
      <c r="AV196" s="13" t="s">
        <v>83</v>
      </c>
      <c r="AW196" s="13" t="s">
        <v>34</v>
      </c>
      <c r="AX196" s="13" t="s">
        <v>81</v>
      </c>
      <c r="AY196" s="158" t="s">
        <v>177</v>
      </c>
    </row>
    <row r="197" spans="2:65" s="1" customFormat="1" ht="16.5" customHeight="1">
      <c r="B197" s="33"/>
      <c r="C197" s="133" t="s">
        <v>332</v>
      </c>
      <c r="D197" s="133" t="s">
        <v>179</v>
      </c>
      <c r="E197" s="134" t="s">
        <v>2234</v>
      </c>
      <c r="F197" s="135" t="s">
        <v>2235</v>
      </c>
      <c r="G197" s="136" t="s">
        <v>119</v>
      </c>
      <c r="H197" s="137">
        <v>7.0679999999999996</v>
      </c>
      <c r="I197" s="138"/>
      <c r="J197" s="139">
        <f>ROUND(I197*H197,2)</f>
        <v>0</v>
      </c>
      <c r="K197" s="135" t="s">
        <v>182</v>
      </c>
      <c r="L197" s="33"/>
      <c r="M197" s="140" t="s">
        <v>19</v>
      </c>
      <c r="N197" s="141" t="s">
        <v>45</v>
      </c>
      <c r="P197" s="142">
        <f>O197*H197</f>
        <v>0</v>
      </c>
      <c r="Q197" s="142">
        <v>0</v>
      </c>
      <c r="R197" s="142">
        <f>Q197*H197</f>
        <v>0</v>
      </c>
      <c r="S197" s="142">
        <v>0.08</v>
      </c>
      <c r="T197" s="143">
        <f>S197*H197</f>
        <v>0.56543999999999994</v>
      </c>
      <c r="AR197" s="144" t="s">
        <v>183</v>
      </c>
      <c r="AT197" s="144" t="s">
        <v>179</v>
      </c>
      <c r="AU197" s="144" t="s">
        <v>83</v>
      </c>
      <c r="AY197" s="18" t="s">
        <v>177</v>
      </c>
      <c r="BE197" s="145">
        <f>IF(N197="základní",J197,0)</f>
        <v>0</v>
      </c>
      <c r="BF197" s="145">
        <f>IF(N197="snížená",J197,0)</f>
        <v>0</v>
      </c>
      <c r="BG197" s="145">
        <f>IF(N197="zákl. přenesená",J197,0)</f>
        <v>0</v>
      </c>
      <c r="BH197" s="145">
        <f>IF(N197="sníž. přenesená",J197,0)</f>
        <v>0</v>
      </c>
      <c r="BI197" s="145">
        <f>IF(N197="nulová",J197,0)</f>
        <v>0</v>
      </c>
      <c r="BJ197" s="18" t="s">
        <v>81</v>
      </c>
      <c r="BK197" s="145">
        <f>ROUND(I197*H197,2)</f>
        <v>0</v>
      </c>
      <c r="BL197" s="18" t="s">
        <v>183</v>
      </c>
      <c r="BM197" s="144" t="s">
        <v>2236</v>
      </c>
    </row>
    <row r="198" spans="2:65" s="1" customFormat="1" ht="10.199999999999999">
      <c r="B198" s="33"/>
      <c r="D198" s="146" t="s">
        <v>185</v>
      </c>
      <c r="F198" s="147" t="s">
        <v>2237</v>
      </c>
      <c r="I198" s="148"/>
      <c r="L198" s="33"/>
      <c r="M198" s="149"/>
      <c r="T198" s="54"/>
      <c r="AT198" s="18" t="s">
        <v>185</v>
      </c>
      <c r="AU198" s="18" t="s">
        <v>83</v>
      </c>
    </row>
    <row r="199" spans="2:65" s="13" customFormat="1" ht="10.199999999999999">
      <c r="B199" s="157"/>
      <c r="D199" s="151" t="s">
        <v>187</v>
      </c>
      <c r="E199" s="158" t="s">
        <v>19</v>
      </c>
      <c r="F199" s="159" t="s">
        <v>2238</v>
      </c>
      <c r="H199" s="160">
        <v>7.0679999999999996</v>
      </c>
      <c r="I199" s="161"/>
      <c r="L199" s="157"/>
      <c r="M199" s="162"/>
      <c r="T199" s="163"/>
      <c r="AT199" s="158" t="s">
        <v>187</v>
      </c>
      <c r="AU199" s="158" t="s">
        <v>83</v>
      </c>
      <c r="AV199" s="13" t="s">
        <v>83</v>
      </c>
      <c r="AW199" s="13" t="s">
        <v>34</v>
      </c>
      <c r="AX199" s="13" t="s">
        <v>81</v>
      </c>
      <c r="AY199" s="158" t="s">
        <v>177</v>
      </c>
    </row>
    <row r="200" spans="2:65" s="1" customFormat="1" ht="16.5" customHeight="1">
      <c r="B200" s="33"/>
      <c r="C200" s="133" t="s">
        <v>337</v>
      </c>
      <c r="D200" s="133" t="s">
        <v>179</v>
      </c>
      <c r="E200" s="134" t="s">
        <v>2239</v>
      </c>
      <c r="F200" s="135" t="s">
        <v>2240</v>
      </c>
      <c r="G200" s="136" t="s">
        <v>119</v>
      </c>
      <c r="H200" s="137">
        <v>6.8819999999999997</v>
      </c>
      <c r="I200" s="138"/>
      <c r="J200" s="139">
        <f>ROUND(I200*H200,2)</f>
        <v>0</v>
      </c>
      <c r="K200" s="135" t="s">
        <v>182</v>
      </c>
      <c r="L200" s="33"/>
      <c r="M200" s="140" t="s">
        <v>19</v>
      </c>
      <c r="N200" s="141" t="s">
        <v>45</v>
      </c>
      <c r="P200" s="142">
        <f>O200*H200</f>
        <v>0</v>
      </c>
      <c r="Q200" s="142">
        <v>0</v>
      </c>
      <c r="R200" s="142">
        <f>Q200*H200</f>
        <v>0</v>
      </c>
      <c r="S200" s="142">
        <v>0.14000000000000001</v>
      </c>
      <c r="T200" s="143">
        <f>S200*H200</f>
        <v>0.96348</v>
      </c>
      <c r="AR200" s="144" t="s">
        <v>183</v>
      </c>
      <c r="AT200" s="144" t="s">
        <v>179</v>
      </c>
      <c r="AU200" s="144" t="s">
        <v>83</v>
      </c>
      <c r="AY200" s="18" t="s">
        <v>177</v>
      </c>
      <c r="BE200" s="145">
        <f>IF(N200="základní",J200,0)</f>
        <v>0</v>
      </c>
      <c r="BF200" s="145">
        <f>IF(N200="snížená",J200,0)</f>
        <v>0</v>
      </c>
      <c r="BG200" s="145">
        <f>IF(N200="zákl. přenesená",J200,0)</f>
        <v>0</v>
      </c>
      <c r="BH200" s="145">
        <f>IF(N200="sníž. přenesená",J200,0)</f>
        <v>0</v>
      </c>
      <c r="BI200" s="145">
        <f>IF(N200="nulová",J200,0)</f>
        <v>0</v>
      </c>
      <c r="BJ200" s="18" t="s">
        <v>81</v>
      </c>
      <c r="BK200" s="145">
        <f>ROUND(I200*H200,2)</f>
        <v>0</v>
      </c>
      <c r="BL200" s="18" t="s">
        <v>183</v>
      </c>
      <c r="BM200" s="144" t="s">
        <v>2241</v>
      </c>
    </row>
    <row r="201" spans="2:65" s="1" customFormat="1" ht="10.199999999999999">
      <c r="B201" s="33"/>
      <c r="D201" s="146" t="s">
        <v>185</v>
      </c>
      <c r="F201" s="147" t="s">
        <v>2242</v>
      </c>
      <c r="I201" s="148"/>
      <c r="L201" s="33"/>
      <c r="M201" s="149"/>
      <c r="T201" s="54"/>
      <c r="AT201" s="18" t="s">
        <v>185</v>
      </c>
      <c r="AU201" s="18" t="s">
        <v>83</v>
      </c>
    </row>
    <row r="202" spans="2:65" s="13" customFormat="1" ht="10.199999999999999">
      <c r="B202" s="157"/>
      <c r="D202" s="151" t="s">
        <v>187</v>
      </c>
      <c r="E202" s="158" t="s">
        <v>19</v>
      </c>
      <c r="F202" s="159" t="s">
        <v>2243</v>
      </c>
      <c r="H202" s="160">
        <v>6.8819999999999997</v>
      </c>
      <c r="I202" s="161"/>
      <c r="L202" s="157"/>
      <c r="M202" s="162"/>
      <c r="T202" s="163"/>
      <c r="AT202" s="158" t="s">
        <v>187</v>
      </c>
      <c r="AU202" s="158" t="s">
        <v>83</v>
      </c>
      <c r="AV202" s="13" t="s">
        <v>83</v>
      </c>
      <c r="AW202" s="13" t="s">
        <v>34</v>
      </c>
      <c r="AX202" s="13" t="s">
        <v>81</v>
      </c>
      <c r="AY202" s="158" t="s">
        <v>177</v>
      </c>
    </row>
    <row r="203" spans="2:65" s="1" customFormat="1" ht="16.5" customHeight="1">
      <c r="B203" s="33"/>
      <c r="C203" s="133" t="s">
        <v>344</v>
      </c>
      <c r="D203" s="133" t="s">
        <v>179</v>
      </c>
      <c r="E203" s="134" t="s">
        <v>2244</v>
      </c>
      <c r="F203" s="135" t="s">
        <v>2245</v>
      </c>
      <c r="G203" s="136" t="s">
        <v>192</v>
      </c>
      <c r="H203" s="137">
        <v>0.76400000000000001</v>
      </c>
      <c r="I203" s="138"/>
      <c r="J203" s="139">
        <f>ROUND(I203*H203,2)</f>
        <v>0</v>
      </c>
      <c r="K203" s="135" t="s">
        <v>182</v>
      </c>
      <c r="L203" s="33"/>
      <c r="M203" s="140" t="s">
        <v>19</v>
      </c>
      <c r="N203" s="141" t="s">
        <v>45</v>
      </c>
      <c r="P203" s="142">
        <f>O203*H203</f>
        <v>0</v>
      </c>
      <c r="Q203" s="142">
        <v>0</v>
      </c>
      <c r="R203" s="142">
        <f>Q203*H203</f>
        <v>0</v>
      </c>
      <c r="S203" s="142">
        <v>2.2000000000000002</v>
      </c>
      <c r="T203" s="143">
        <f>S203*H203</f>
        <v>1.6808000000000001</v>
      </c>
      <c r="AR203" s="144" t="s">
        <v>183</v>
      </c>
      <c r="AT203" s="144" t="s">
        <v>179</v>
      </c>
      <c r="AU203" s="144" t="s">
        <v>83</v>
      </c>
      <c r="AY203" s="18" t="s">
        <v>177</v>
      </c>
      <c r="BE203" s="145">
        <f>IF(N203="základní",J203,0)</f>
        <v>0</v>
      </c>
      <c r="BF203" s="145">
        <f>IF(N203="snížená",J203,0)</f>
        <v>0</v>
      </c>
      <c r="BG203" s="145">
        <f>IF(N203="zákl. přenesená",J203,0)</f>
        <v>0</v>
      </c>
      <c r="BH203" s="145">
        <f>IF(N203="sníž. přenesená",J203,0)</f>
        <v>0</v>
      </c>
      <c r="BI203" s="145">
        <f>IF(N203="nulová",J203,0)</f>
        <v>0</v>
      </c>
      <c r="BJ203" s="18" t="s">
        <v>81</v>
      </c>
      <c r="BK203" s="145">
        <f>ROUND(I203*H203,2)</f>
        <v>0</v>
      </c>
      <c r="BL203" s="18" t="s">
        <v>183</v>
      </c>
      <c r="BM203" s="144" t="s">
        <v>2246</v>
      </c>
    </row>
    <row r="204" spans="2:65" s="1" customFormat="1" ht="10.199999999999999">
      <c r="B204" s="33"/>
      <c r="D204" s="146" t="s">
        <v>185</v>
      </c>
      <c r="F204" s="147" t="s">
        <v>2247</v>
      </c>
      <c r="I204" s="148"/>
      <c r="L204" s="33"/>
      <c r="M204" s="149"/>
      <c r="T204" s="54"/>
      <c r="AT204" s="18" t="s">
        <v>185</v>
      </c>
      <c r="AU204" s="18" t="s">
        <v>83</v>
      </c>
    </row>
    <row r="205" spans="2:65" s="12" customFormat="1" ht="10.199999999999999">
      <c r="B205" s="150"/>
      <c r="D205" s="151" t="s">
        <v>187</v>
      </c>
      <c r="E205" s="152" t="s">
        <v>19</v>
      </c>
      <c r="F205" s="153" t="s">
        <v>2125</v>
      </c>
      <c r="H205" s="152" t="s">
        <v>19</v>
      </c>
      <c r="I205" s="154"/>
      <c r="L205" s="150"/>
      <c r="M205" s="155"/>
      <c r="T205" s="156"/>
      <c r="AT205" s="152" t="s">
        <v>187</v>
      </c>
      <c r="AU205" s="152" t="s">
        <v>83</v>
      </c>
      <c r="AV205" s="12" t="s">
        <v>81</v>
      </c>
      <c r="AW205" s="12" t="s">
        <v>34</v>
      </c>
      <c r="AX205" s="12" t="s">
        <v>74</v>
      </c>
      <c r="AY205" s="152" t="s">
        <v>177</v>
      </c>
    </row>
    <row r="206" spans="2:65" s="13" customFormat="1" ht="10.199999999999999">
      <c r="B206" s="157"/>
      <c r="D206" s="151" t="s">
        <v>187</v>
      </c>
      <c r="E206" s="158" t="s">
        <v>19</v>
      </c>
      <c r="F206" s="159" t="s">
        <v>2135</v>
      </c>
      <c r="H206" s="160">
        <v>0.11</v>
      </c>
      <c r="I206" s="161"/>
      <c r="L206" s="157"/>
      <c r="M206" s="162"/>
      <c r="T206" s="163"/>
      <c r="AT206" s="158" t="s">
        <v>187</v>
      </c>
      <c r="AU206" s="158" t="s">
        <v>83</v>
      </c>
      <c r="AV206" s="13" t="s">
        <v>83</v>
      </c>
      <c r="AW206" s="13" t="s">
        <v>34</v>
      </c>
      <c r="AX206" s="13" t="s">
        <v>74</v>
      </c>
      <c r="AY206" s="158" t="s">
        <v>177</v>
      </c>
    </row>
    <row r="207" spans="2:65" s="12" customFormat="1" ht="10.199999999999999">
      <c r="B207" s="150"/>
      <c r="D207" s="151" t="s">
        <v>187</v>
      </c>
      <c r="E207" s="152" t="s">
        <v>19</v>
      </c>
      <c r="F207" s="153" t="s">
        <v>2248</v>
      </c>
      <c r="H207" s="152" t="s">
        <v>19</v>
      </c>
      <c r="I207" s="154"/>
      <c r="L207" s="150"/>
      <c r="M207" s="155"/>
      <c r="T207" s="156"/>
      <c r="AT207" s="152" t="s">
        <v>187</v>
      </c>
      <c r="AU207" s="152" t="s">
        <v>83</v>
      </c>
      <c r="AV207" s="12" t="s">
        <v>81</v>
      </c>
      <c r="AW207" s="12" t="s">
        <v>34</v>
      </c>
      <c r="AX207" s="12" t="s">
        <v>74</v>
      </c>
      <c r="AY207" s="152" t="s">
        <v>177</v>
      </c>
    </row>
    <row r="208" spans="2:65" s="13" customFormat="1" ht="10.199999999999999">
      <c r="B208" s="157"/>
      <c r="D208" s="151" t="s">
        <v>187</v>
      </c>
      <c r="E208" s="158" t="s">
        <v>19</v>
      </c>
      <c r="F208" s="159" t="s">
        <v>2249</v>
      </c>
      <c r="H208" s="160">
        <v>0.16600000000000001</v>
      </c>
      <c r="I208" s="161"/>
      <c r="L208" s="157"/>
      <c r="M208" s="162"/>
      <c r="T208" s="163"/>
      <c r="AT208" s="158" t="s">
        <v>187</v>
      </c>
      <c r="AU208" s="158" t="s">
        <v>83</v>
      </c>
      <c r="AV208" s="13" t="s">
        <v>83</v>
      </c>
      <c r="AW208" s="13" t="s">
        <v>34</v>
      </c>
      <c r="AX208" s="13" t="s">
        <v>74</v>
      </c>
      <c r="AY208" s="158" t="s">
        <v>177</v>
      </c>
    </row>
    <row r="209" spans="2:65" s="13" customFormat="1" ht="10.199999999999999">
      <c r="B209" s="157"/>
      <c r="D209" s="151" t="s">
        <v>187</v>
      </c>
      <c r="E209" s="158" t="s">
        <v>19</v>
      </c>
      <c r="F209" s="159" t="s">
        <v>2250</v>
      </c>
      <c r="H209" s="160">
        <v>0.48799999999999999</v>
      </c>
      <c r="I209" s="161"/>
      <c r="L209" s="157"/>
      <c r="M209" s="162"/>
      <c r="T209" s="163"/>
      <c r="AT209" s="158" t="s">
        <v>187</v>
      </c>
      <c r="AU209" s="158" t="s">
        <v>83</v>
      </c>
      <c r="AV209" s="13" t="s">
        <v>83</v>
      </c>
      <c r="AW209" s="13" t="s">
        <v>34</v>
      </c>
      <c r="AX209" s="13" t="s">
        <v>74</v>
      </c>
      <c r="AY209" s="158" t="s">
        <v>177</v>
      </c>
    </row>
    <row r="210" spans="2:65" s="14" customFormat="1" ht="10.199999999999999">
      <c r="B210" s="164"/>
      <c r="D210" s="151" t="s">
        <v>187</v>
      </c>
      <c r="E210" s="165" t="s">
        <v>19</v>
      </c>
      <c r="F210" s="166" t="s">
        <v>224</v>
      </c>
      <c r="H210" s="167">
        <v>0.76400000000000001</v>
      </c>
      <c r="I210" s="168"/>
      <c r="L210" s="164"/>
      <c r="M210" s="169"/>
      <c r="T210" s="170"/>
      <c r="AT210" s="165" t="s">
        <v>187</v>
      </c>
      <c r="AU210" s="165" t="s">
        <v>83</v>
      </c>
      <c r="AV210" s="14" t="s">
        <v>183</v>
      </c>
      <c r="AW210" s="14" t="s">
        <v>34</v>
      </c>
      <c r="AX210" s="14" t="s">
        <v>81</v>
      </c>
      <c r="AY210" s="165" t="s">
        <v>177</v>
      </c>
    </row>
    <row r="211" spans="2:65" s="1" customFormat="1" ht="21.75" customHeight="1">
      <c r="B211" s="33"/>
      <c r="C211" s="133" t="s">
        <v>358</v>
      </c>
      <c r="D211" s="133" t="s">
        <v>179</v>
      </c>
      <c r="E211" s="134" t="s">
        <v>2251</v>
      </c>
      <c r="F211" s="135" t="s">
        <v>2252</v>
      </c>
      <c r="G211" s="136" t="s">
        <v>192</v>
      </c>
      <c r="H211" s="137">
        <v>0.11</v>
      </c>
      <c r="I211" s="138"/>
      <c r="J211" s="139">
        <f>ROUND(I211*H211,2)</f>
        <v>0</v>
      </c>
      <c r="K211" s="135" t="s">
        <v>182</v>
      </c>
      <c r="L211" s="33"/>
      <c r="M211" s="140" t="s">
        <v>19</v>
      </c>
      <c r="N211" s="141" t="s">
        <v>45</v>
      </c>
      <c r="P211" s="142">
        <f>O211*H211</f>
        <v>0</v>
      </c>
      <c r="Q211" s="142">
        <v>0</v>
      </c>
      <c r="R211" s="142">
        <f>Q211*H211</f>
        <v>0</v>
      </c>
      <c r="S211" s="142">
        <v>4.3999999999999997E-2</v>
      </c>
      <c r="T211" s="143">
        <f>S211*H211</f>
        <v>4.8399999999999997E-3</v>
      </c>
      <c r="AR211" s="144" t="s">
        <v>183</v>
      </c>
      <c r="AT211" s="144" t="s">
        <v>179</v>
      </c>
      <c r="AU211" s="144" t="s">
        <v>83</v>
      </c>
      <c r="AY211" s="18" t="s">
        <v>177</v>
      </c>
      <c r="BE211" s="145">
        <f>IF(N211="základní",J211,0)</f>
        <v>0</v>
      </c>
      <c r="BF211" s="145">
        <f>IF(N211="snížená",J211,0)</f>
        <v>0</v>
      </c>
      <c r="BG211" s="145">
        <f>IF(N211="zákl. přenesená",J211,0)</f>
        <v>0</v>
      </c>
      <c r="BH211" s="145">
        <f>IF(N211="sníž. přenesená",J211,0)</f>
        <v>0</v>
      </c>
      <c r="BI211" s="145">
        <f>IF(N211="nulová",J211,0)</f>
        <v>0</v>
      </c>
      <c r="BJ211" s="18" t="s">
        <v>81</v>
      </c>
      <c r="BK211" s="145">
        <f>ROUND(I211*H211,2)</f>
        <v>0</v>
      </c>
      <c r="BL211" s="18" t="s">
        <v>183</v>
      </c>
      <c r="BM211" s="144" t="s">
        <v>2253</v>
      </c>
    </row>
    <row r="212" spans="2:65" s="1" customFormat="1" ht="10.199999999999999">
      <c r="B212" s="33"/>
      <c r="D212" s="146" t="s">
        <v>185</v>
      </c>
      <c r="F212" s="147" t="s">
        <v>2254</v>
      </c>
      <c r="I212" s="148"/>
      <c r="L212" s="33"/>
      <c r="M212" s="149"/>
      <c r="T212" s="54"/>
      <c r="AT212" s="18" t="s">
        <v>185</v>
      </c>
      <c r="AU212" s="18" t="s">
        <v>83</v>
      </c>
    </row>
    <row r="213" spans="2:65" s="1" customFormat="1" ht="24.15" customHeight="1">
      <c r="B213" s="33"/>
      <c r="C213" s="133" t="s">
        <v>366</v>
      </c>
      <c r="D213" s="133" t="s">
        <v>179</v>
      </c>
      <c r="E213" s="134" t="s">
        <v>2255</v>
      </c>
      <c r="F213" s="135" t="s">
        <v>2256</v>
      </c>
      <c r="G213" s="136" t="s">
        <v>119</v>
      </c>
      <c r="H213" s="137">
        <v>7.641</v>
      </c>
      <c r="I213" s="138"/>
      <c r="J213" s="139">
        <f>ROUND(I213*H213,2)</f>
        <v>0</v>
      </c>
      <c r="K213" s="135" t="s">
        <v>182</v>
      </c>
      <c r="L213" s="33"/>
      <c r="M213" s="140" t="s">
        <v>19</v>
      </c>
      <c r="N213" s="141" t="s">
        <v>45</v>
      </c>
      <c r="P213" s="142">
        <f>O213*H213</f>
        <v>0</v>
      </c>
      <c r="Q213" s="142">
        <v>0</v>
      </c>
      <c r="R213" s="142">
        <f>Q213*H213</f>
        <v>0</v>
      </c>
      <c r="S213" s="142">
        <v>3.5000000000000003E-2</v>
      </c>
      <c r="T213" s="143">
        <f>S213*H213</f>
        <v>0.26743500000000003</v>
      </c>
      <c r="AR213" s="144" t="s">
        <v>183</v>
      </c>
      <c r="AT213" s="144" t="s">
        <v>179</v>
      </c>
      <c r="AU213" s="144" t="s">
        <v>83</v>
      </c>
      <c r="AY213" s="18" t="s">
        <v>177</v>
      </c>
      <c r="BE213" s="145">
        <f>IF(N213="základní",J213,0)</f>
        <v>0</v>
      </c>
      <c r="BF213" s="145">
        <f>IF(N213="snížená",J213,0)</f>
        <v>0</v>
      </c>
      <c r="BG213" s="145">
        <f>IF(N213="zákl. přenesená",J213,0)</f>
        <v>0</v>
      </c>
      <c r="BH213" s="145">
        <f>IF(N213="sníž. přenesená",J213,0)</f>
        <v>0</v>
      </c>
      <c r="BI213" s="145">
        <f>IF(N213="nulová",J213,0)</f>
        <v>0</v>
      </c>
      <c r="BJ213" s="18" t="s">
        <v>81</v>
      </c>
      <c r="BK213" s="145">
        <f>ROUND(I213*H213,2)</f>
        <v>0</v>
      </c>
      <c r="BL213" s="18" t="s">
        <v>183</v>
      </c>
      <c r="BM213" s="144" t="s">
        <v>2257</v>
      </c>
    </row>
    <row r="214" spans="2:65" s="1" customFormat="1" ht="10.199999999999999">
      <c r="B214" s="33"/>
      <c r="D214" s="146" t="s">
        <v>185</v>
      </c>
      <c r="F214" s="147" t="s">
        <v>2258</v>
      </c>
      <c r="I214" s="148"/>
      <c r="L214" s="33"/>
      <c r="M214" s="149"/>
      <c r="T214" s="54"/>
      <c r="AT214" s="18" t="s">
        <v>185</v>
      </c>
      <c r="AU214" s="18" t="s">
        <v>83</v>
      </c>
    </row>
    <row r="215" spans="2:65" s="12" customFormat="1" ht="10.199999999999999">
      <c r="B215" s="150"/>
      <c r="D215" s="151" t="s">
        <v>187</v>
      </c>
      <c r="E215" s="152" t="s">
        <v>19</v>
      </c>
      <c r="F215" s="153" t="s">
        <v>2125</v>
      </c>
      <c r="H215" s="152" t="s">
        <v>19</v>
      </c>
      <c r="I215" s="154"/>
      <c r="L215" s="150"/>
      <c r="M215" s="155"/>
      <c r="T215" s="156"/>
      <c r="AT215" s="152" t="s">
        <v>187</v>
      </c>
      <c r="AU215" s="152" t="s">
        <v>83</v>
      </c>
      <c r="AV215" s="12" t="s">
        <v>81</v>
      </c>
      <c r="AW215" s="12" t="s">
        <v>34</v>
      </c>
      <c r="AX215" s="12" t="s">
        <v>74</v>
      </c>
      <c r="AY215" s="152" t="s">
        <v>177</v>
      </c>
    </row>
    <row r="216" spans="2:65" s="13" customFormat="1" ht="10.199999999999999">
      <c r="B216" s="157"/>
      <c r="D216" s="151" t="s">
        <v>187</v>
      </c>
      <c r="E216" s="158" t="s">
        <v>19</v>
      </c>
      <c r="F216" s="159" t="s">
        <v>2259</v>
      </c>
      <c r="H216" s="160">
        <v>1.1040000000000001</v>
      </c>
      <c r="I216" s="161"/>
      <c r="L216" s="157"/>
      <c r="M216" s="162"/>
      <c r="T216" s="163"/>
      <c r="AT216" s="158" t="s">
        <v>187</v>
      </c>
      <c r="AU216" s="158" t="s">
        <v>83</v>
      </c>
      <c r="AV216" s="13" t="s">
        <v>83</v>
      </c>
      <c r="AW216" s="13" t="s">
        <v>34</v>
      </c>
      <c r="AX216" s="13" t="s">
        <v>74</v>
      </c>
      <c r="AY216" s="158" t="s">
        <v>177</v>
      </c>
    </row>
    <row r="217" spans="2:65" s="12" customFormat="1" ht="10.199999999999999">
      <c r="B217" s="150"/>
      <c r="D217" s="151" t="s">
        <v>187</v>
      </c>
      <c r="E217" s="152" t="s">
        <v>19</v>
      </c>
      <c r="F217" s="153" t="s">
        <v>2248</v>
      </c>
      <c r="H217" s="152" t="s">
        <v>19</v>
      </c>
      <c r="I217" s="154"/>
      <c r="L217" s="150"/>
      <c r="M217" s="155"/>
      <c r="T217" s="156"/>
      <c r="AT217" s="152" t="s">
        <v>187</v>
      </c>
      <c r="AU217" s="152" t="s">
        <v>83</v>
      </c>
      <c r="AV217" s="12" t="s">
        <v>81</v>
      </c>
      <c r="AW217" s="12" t="s">
        <v>34</v>
      </c>
      <c r="AX217" s="12" t="s">
        <v>74</v>
      </c>
      <c r="AY217" s="152" t="s">
        <v>177</v>
      </c>
    </row>
    <row r="218" spans="2:65" s="13" customFormat="1" ht="10.199999999999999">
      <c r="B218" s="157"/>
      <c r="D218" s="151" t="s">
        <v>187</v>
      </c>
      <c r="E218" s="158" t="s">
        <v>19</v>
      </c>
      <c r="F218" s="159" t="s">
        <v>2260</v>
      </c>
      <c r="H218" s="160">
        <v>1.661</v>
      </c>
      <c r="I218" s="161"/>
      <c r="L218" s="157"/>
      <c r="M218" s="162"/>
      <c r="T218" s="163"/>
      <c r="AT218" s="158" t="s">
        <v>187</v>
      </c>
      <c r="AU218" s="158" t="s">
        <v>83</v>
      </c>
      <c r="AV218" s="13" t="s">
        <v>83</v>
      </c>
      <c r="AW218" s="13" t="s">
        <v>34</v>
      </c>
      <c r="AX218" s="13" t="s">
        <v>74</v>
      </c>
      <c r="AY218" s="158" t="s">
        <v>177</v>
      </c>
    </row>
    <row r="219" spans="2:65" s="13" customFormat="1" ht="10.199999999999999">
      <c r="B219" s="157"/>
      <c r="D219" s="151" t="s">
        <v>187</v>
      </c>
      <c r="E219" s="158" t="s">
        <v>19</v>
      </c>
      <c r="F219" s="159" t="s">
        <v>2261</v>
      </c>
      <c r="H219" s="160">
        <v>4.8760000000000003</v>
      </c>
      <c r="I219" s="161"/>
      <c r="L219" s="157"/>
      <c r="M219" s="162"/>
      <c r="T219" s="163"/>
      <c r="AT219" s="158" t="s">
        <v>187</v>
      </c>
      <c r="AU219" s="158" t="s">
        <v>83</v>
      </c>
      <c r="AV219" s="13" t="s">
        <v>83</v>
      </c>
      <c r="AW219" s="13" t="s">
        <v>34</v>
      </c>
      <c r="AX219" s="13" t="s">
        <v>74</v>
      </c>
      <c r="AY219" s="158" t="s">
        <v>177</v>
      </c>
    </row>
    <row r="220" spans="2:65" s="14" customFormat="1" ht="10.199999999999999">
      <c r="B220" s="164"/>
      <c r="D220" s="151" t="s">
        <v>187</v>
      </c>
      <c r="E220" s="165" t="s">
        <v>19</v>
      </c>
      <c r="F220" s="166" t="s">
        <v>224</v>
      </c>
      <c r="H220" s="167">
        <v>7.641</v>
      </c>
      <c r="I220" s="168"/>
      <c r="L220" s="164"/>
      <c r="M220" s="169"/>
      <c r="T220" s="170"/>
      <c r="AT220" s="165" t="s">
        <v>187</v>
      </c>
      <c r="AU220" s="165" t="s">
        <v>83</v>
      </c>
      <c r="AV220" s="14" t="s">
        <v>183</v>
      </c>
      <c r="AW220" s="14" t="s">
        <v>34</v>
      </c>
      <c r="AX220" s="14" t="s">
        <v>81</v>
      </c>
      <c r="AY220" s="165" t="s">
        <v>177</v>
      </c>
    </row>
    <row r="221" spans="2:65" s="1" customFormat="1" ht="16.5" customHeight="1">
      <c r="B221" s="33"/>
      <c r="C221" s="133" t="s">
        <v>375</v>
      </c>
      <c r="D221" s="133" t="s">
        <v>179</v>
      </c>
      <c r="E221" s="134" t="s">
        <v>2262</v>
      </c>
      <c r="F221" s="135" t="s">
        <v>2263</v>
      </c>
      <c r="G221" s="136" t="s">
        <v>119</v>
      </c>
      <c r="H221" s="137">
        <v>3.57</v>
      </c>
      <c r="I221" s="138"/>
      <c r="J221" s="139">
        <f>ROUND(I221*H221,2)</f>
        <v>0</v>
      </c>
      <c r="K221" s="135" t="s">
        <v>199</v>
      </c>
      <c r="L221" s="33"/>
      <c r="M221" s="140" t="s">
        <v>19</v>
      </c>
      <c r="N221" s="141" t="s">
        <v>45</v>
      </c>
      <c r="P221" s="142">
        <f>O221*H221</f>
        <v>0</v>
      </c>
      <c r="Q221" s="142">
        <v>0</v>
      </c>
      <c r="R221" s="142">
        <f>Q221*H221</f>
        <v>0</v>
      </c>
      <c r="S221" s="142">
        <v>1.4</v>
      </c>
      <c r="T221" s="143">
        <f>S221*H221</f>
        <v>4.9979999999999993</v>
      </c>
      <c r="AR221" s="144" t="s">
        <v>276</v>
      </c>
      <c r="AT221" s="144" t="s">
        <v>179</v>
      </c>
      <c r="AU221" s="144" t="s">
        <v>83</v>
      </c>
      <c r="AY221" s="18" t="s">
        <v>177</v>
      </c>
      <c r="BE221" s="145">
        <f>IF(N221="základní",J221,0)</f>
        <v>0</v>
      </c>
      <c r="BF221" s="145">
        <f>IF(N221="snížená",J221,0)</f>
        <v>0</v>
      </c>
      <c r="BG221" s="145">
        <f>IF(N221="zákl. přenesená",J221,0)</f>
        <v>0</v>
      </c>
      <c r="BH221" s="145">
        <f>IF(N221="sníž. přenesená",J221,0)</f>
        <v>0</v>
      </c>
      <c r="BI221" s="145">
        <f>IF(N221="nulová",J221,0)</f>
        <v>0</v>
      </c>
      <c r="BJ221" s="18" t="s">
        <v>81</v>
      </c>
      <c r="BK221" s="145">
        <f>ROUND(I221*H221,2)</f>
        <v>0</v>
      </c>
      <c r="BL221" s="18" t="s">
        <v>276</v>
      </c>
      <c r="BM221" s="144" t="s">
        <v>2264</v>
      </c>
    </row>
    <row r="222" spans="2:65" s="13" customFormat="1" ht="10.199999999999999">
      <c r="B222" s="157"/>
      <c r="D222" s="151" t="s">
        <v>187</v>
      </c>
      <c r="E222" s="158" t="s">
        <v>19</v>
      </c>
      <c r="F222" s="159" t="s">
        <v>2265</v>
      </c>
      <c r="H222" s="160">
        <v>3.57</v>
      </c>
      <c r="I222" s="161"/>
      <c r="L222" s="157"/>
      <c r="M222" s="162"/>
      <c r="T222" s="163"/>
      <c r="AT222" s="158" t="s">
        <v>187</v>
      </c>
      <c r="AU222" s="158" t="s">
        <v>83</v>
      </c>
      <c r="AV222" s="13" t="s">
        <v>83</v>
      </c>
      <c r="AW222" s="13" t="s">
        <v>34</v>
      </c>
      <c r="AX222" s="13" t="s">
        <v>81</v>
      </c>
      <c r="AY222" s="158" t="s">
        <v>177</v>
      </c>
    </row>
    <row r="223" spans="2:65" s="1" customFormat="1" ht="24.15" customHeight="1">
      <c r="B223" s="33"/>
      <c r="C223" s="133" t="s">
        <v>380</v>
      </c>
      <c r="D223" s="133" t="s">
        <v>179</v>
      </c>
      <c r="E223" s="134" t="s">
        <v>2266</v>
      </c>
      <c r="F223" s="135" t="s">
        <v>2267</v>
      </c>
      <c r="G223" s="136" t="s">
        <v>119</v>
      </c>
      <c r="H223" s="137">
        <v>31.99</v>
      </c>
      <c r="I223" s="138"/>
      <c r="J223" s="139">
        <f>ROUND(I223*H223,2)</f>
        <v>0</v>
      </c>
      <c r="K223" s="135" t="s">
        <v>182</v>
      </c>
      <c r="L223" s="33"/>
      <c r="M223" s="140" t="s">
        <v>19</v>
      </c>
      <c r="N223" s="141" t="s">
        <v>45</v>
      </c>
      <c r="P223" s="142">
        <f>O223*H223</f>
        <v>0</v>
      </c>
      <c r="Q223" s="142">
        <v>0</v>
      </c>
      <c r="R223" s="142">
        <f>Q223*H223</f>
        <v>0</v>
      </c>
      <c r="S223" s="142">
        <v>1.4999999999999999E-2</v>
      </c>
      <c r="T223" s="143">
        <f>S223*H223</f>
        <v>0.47984999999999994</v>
      </c>
      <c r="AR223" s="144" t="s">
        <v>183</v>
      </c>
      <c r="AT223" s="144" t="s">
        <v>179</v>
      </c>
      <c r="AU223" s="144" t="s">
        <v>83</v>
      </c>
      <c r="AY223" s="18" t="s">
        <v>177</v>
      </c>
      <c r="BE223" s="145">
        <f>IF(N223="základní",J223,0)</f>
        <v>0</v>
      </c>
      <c r="BF223" s="145">
        <f>IF(N223="snížená",J223,0)</f>
        <v>0</v>
      </c>
      <c r="BG223" s="145">
        <f>IF(N223="zákl. přenesená",J223,0)</f>
        <v>0</v>
      </c>
      <c r="BH223" s="145">
        <f>IF(N223="sníž. přenesená",J223,0)</f>
        <v>0</v>
      </c>
      <c r="BI223" s="145">
        <f>IF(N223="nulová",J223,0)</f>
        <v>0</v>
      </c>
      <c r="BJ223" s="18" t="s">
        <v>81</v>
      </c>
      <c r="BK223" s="145">
        <f>ROUND(I223*H223,2)</f>
        <v>0</v>
      </c>
      <c r="BL223" s="18" t="s">
        <v>183</v>
      </c>
      <c r="BM223" s="144" t="s">
        <v>2268</v>
      </c>
    </row>
    <row r="224" spans="2:65" s="1" customFormat="1" ht="10.199999999999999">
      <c r="B224" s="33"/>
      <c r="D224" s="146" t="s">
        <v>185</v>
      </c>
      <c r="F224" s="147" t="s">
        <v>2269</v>
      </c>
      <c r="I224" s="148"/>
      <c r="L224" s="33"/>
      <c r="M224" s="149"/>
      <c r="T224" s="54"/>
      <c r="AT224" s="18" t="s">
        <v>185</v>
      </c>
      <c r="AU224" s="18" t="s">
        <v>83</v>
      </c>
    </row>
    <row r="225" spans="2:65" s="13" customFormat="1" ht="10.199999999999999">
      <c r="B225" s="157"/>
      <c r="D225" s="151" t="s">
        <v>187</v>
      </c>
      <c r="E225" s="158" t="s">
        <v>19</v>
      </c>
      <c r="F225" s="159" t="s">
        <v>2270</v>
      </c>
      <c r="H225" s="160">
        <v>41.86</v>
      </c>
      <c r="I225" s="161"/>
      <c r="L225" s="157"/>
      <c r="M225" s="162"/>
      <c r="T225" s="163"/>
      <c r="AT225" s="158" t="s">
        <v>187</v>
      </c>
      <c r="AU225" s="158" t="s">
        <v>83</v>
      </c>
      <c r="AV225" s="13" t="s">
        <v>83</v>
      </c>
      <c r="AW225" s="13" t="s">
        <v>34</v>
      </c>
      <c r="AX225" s="13" t="s">
        <v>74</v>
      </c>
      <c r="AY225" s="158" t="s">
        <v>177</v>
      </c>
    </row>
    <row r="226" spans="2:65" s="13" customFormat="1" ht="10.199999999999999">
      <c r="B226" s="157"/>
      <c r="D226" s="151" t="s">
        <v>187</v>
      </c>
      <c r="E226" s="158" t="s">
        <v>19</v>
      </c>
      <c r="F226" s="159" t="s">
        <v>2271</v>
      </c>
      <c r="H226" s="160">
        <v>-4.32</v>
      </c>
      <c r="I226" s="161"/>
      <c r="L226" s="157"/>
      <c r="M226" s="162"/>
      <c r="T226" s="163"/>
      <c r="AT226" s="158" t="s">
        <v>187</v>
      </c>
      <c r="AU226" s="158" t="s">
        <v>83</v>
      </c>
      <c r="AV226" s="13" t="s">
        <v>83</v>
      </c>
      <c r="AW226" s="13" t="s">
        <v>34</v>
      </c>
      <c r="AX226" s="13" t="s">
        <v>74</v>
      </c>
      <c r="AY226" s="158" t="s">
        <v>177</v>
      </c>
    </row>
    <row r="227" spans="2:65" s="13" customFormat="1" ht="10.199999999999999">
      <c r="B227" s="157"/>
      <c r="D227" s="151" t="s">
        <v>187</v>
      </c>
      <c r="E227" s="158" t="s">
        <v>19</v>
      </c>
      <c r="F227" s="159" t="s">
        <v>2272</v>
      </c>
      <c r="H227" s="160">
        <v>-2.4</v>
      </c>
      <c r="I227" s="161"/>
      <c r="L227" s="157"/>
      <c r="M227" s="162"/>
      <c r="T227" s="163"/>
      <c r="AT227" s="158" t="s">
        <v>187</v>
      </c>
      <c r="AU227" s="158" t="s">
        <v>83</v>
      </c>
      <c r="AV227" s="13" t="s">
        <v>83</v>
      </c>
      <c r="AW227" s="13" t="s">
        <v>34</v>
      </c>
      <c r="AX227" s="13" t="s">
        <v>74</v>
      </c>
      <c r="AY227" s="158" t="s">
        <v>177</v>
      </c>
    </row>
    <row r="228" spans="2:65" s="13" customFormat="1" ht="10.199999999999999">
      <c r="B228" s="157"/>
      <c r="D228" s="151" t="s">
        <v>187</v>
      </c>
      <c r="E228" s="158" t="s">
        <v>19</v>
      </c>
      <c r="F228" s="159" t="s">
        <v>2273</v>
      </c>
      <c r="H228" s="160">
        <v>-2.1059999999999999</v>
      </c>
      <c r="I228" s="161"/>
      <c r="L228" s="157"/>
      <c r="M228" s="162"/>
      <c r="T228" s="163"/>
      <c r="AT228" s="158" t="s">
        <v>187</v>
      </c>
      <c r="AU228" s="158" t="s">
        <v>83</v>
      </c>
      <c r="AV228" s="13" t="s">
        <v>83</v>
      </c>
      <c r="AW228" s="13" t="s">
        <v>34</v>
      </c>
      <c r="AX228" s="13" t="s">
        <v>74</v>
      </c>
      <c r="AY228" s="158" t="s">
        <v>177</v>
      </c>
    </row>
    <row r="229" spans="2:65" s="13" customFormat="1" ht="10.199999999999999">
      <c r="B229" s="157"/>
      <c r="D229" s="151" t="s">
        <v>187</v>
      </c>
      <c r="E229" s="158" t="s">
        <v>19</v>
      </c>
      <c r="F229" s="159" t="s">
        <v>2274</v>
      </c>
      <c r="H229" s="160">
        <v>-1.044</v>
      </c>
      <c r="I229" s="161"/>
      <c r="L229" s="157"/>
      <c r="M229" s="162"/>
      <c r="T229" s="163"/>
      <c r="AT229" s="158" t="s">
        <v>187</v>
      </c>
      <c r="AU229" s="158" t="s">
        <v>83</v>
      </c>
      <c r="AV229" s="13" t="s">
        <v>83</v>
      </c>
      <c r="AW229" s="13" t="s">
        <v>34</v>
      </c>
      <c r="AX229" s="13" t="s">
        <v>74</v>
      </c>
      <c r="AY229" s="158" t="s">
        <v>177</v>
      </c>
    </row>
    <row r="230" spans="2:65" s="14" customFormat="1" ht="10.199999999999999">
      <c r="B230" s="164"/>
      <c r="D230" s="151" t="s">
        <v>187</v>
      </c>
      <c r="E230" s="165" t="s">
        <v>19</v>
      </c>
      <c r="F230" s="166" t="s">
        <v>224</v>
      </c>
      <c r="H230" s="167">
        <v>31.99</v>
      </c>
      <c r="I230" s="168"/>
      <c r="L230" s="164"/>
      <c r="M230" s="169"/>
      <c r="T230" s="170"/>
      <c r="AT230" s="165" t="s">
        <v>187</v>
      </c>
      <c r="AU230" s="165" t="s">
        <v>83</v>
      </c>
      <c r="AV230" s="14" t="s">
        <v>183</v>
      </c>
      <c r="AW230" s="14" t="s">
        <v>34</v>
      </c>
      <c r="AX230" s="14" t="s">
        <v>81</v>
      </c>
      <c r="AY230" s="165" t="s">
        <v>177</v>
      </c>
    </row>
    <row r="231" spans="2:65" s="1" customFormat="1" ht="24.15" customHeight="1">
      <c r="B231" s="33"/>
      <c r="C231" s="133" t="s">
        <v>386</v>
      </c>
      <c r="D231" s="133" t="s">
        <v>179</v>
      </c>
      <c r="E231" s="134" t="s">
        <v>2275</v>
      </c>
      <c r="F231" s="135" t="s">
        <v>2276</v>
      </c>
      <c r="G231" s="136" t="s">
        <v>119</v>
      </c>
      <c r="H231" s="137">
        <v>4.18</v>
      </c>
      <c r="I231" s="138"/>
      <c r="J231" s="139">
        <f>ROUND(I231*H231,2)</f>
        <v>0</v>
      </c>
      <c r="K231" s="135" t="s">
        <v>182</v>
      </c>
      <c r="L231" s="33"/>
      <c r="M231" s="140" t="s">
        <v>19</v>
      </c>
      <c r="N231" s="141" t="s">
        <v>45</v>
      </c>
      <c r="P231" s="142">
        <f>O231*H231</f>
        <v>0</v>
      </c>
      <c r="Q231" s="142">
        <v>0</v>
      </c>
      <c r="R231" s="142">
        <f>Q231*H231</f>
        <v>0</v>
      </c>
      <c r="S231" s="142">
        <v>7.5999999999999998E-2</v>
      </c>
      <c r="T231" s="143">
        <f>S231*H231</f>
        <v>0.31767999999999996</v>
      </c>
      <c r="AR231" s="144" t="s">
        <v>183</v>
      </c>
      <c r="AT231" s="144" t="s">
        <v>179</v>
      </c>
      <c r="AU231" s="144" t="s">
        <v>83</v>
      </c>
      <c r="AY231" s="18" t="s">
        <v>177</v>
      </c>
      <c r="BE231" s="145">
        <f>IF(N231="základní",J231,0)</f>
        <v>0</v>
      </c>
      <c r="BF231" s="145">
        <f>IF(N231="snížená",J231,0)</f>
        <v>0</v>
      </c>
      <c r="BG231" s="145">
        <f>IF(N231="zákl. přenesená",J231,0)</f>
        <v>0</v>
      </c>
      <c r="BH231" s="145">
        <f>IF(N231="sníž. přenesená",J231,0)</f>
        <v>0</v>
      </c>
      <c r="BI231" s="145">
        <f>IF(N231="nulová",J231,0)</f>
        <v>0</v>
      </c>
      <c r="BJ231" s="18" t="s">
        <v>81</v>
      </c>
      <c r="BK231" s="145">
        <f>ROUND(I231*H231,2)</f>
        <v>0</v>
      </c>
      <c r="BL231" s="18" t="s">
        <v>183</v>
      </c>
      <c r="BM231" s="144" t="s">
        <v>2277</v>
      </c>
    </row>
    <row r="232" spans="2:65" s="1" customFormat="1" ht="10.199999999999999">
      <c r="B232" s="33"/>
      <c r="D232" s="146" t="s">
        <v>185</v>
      </c>
      <c r="F232" s="147" t="s">
        <v>2278</v>
      </c>
      <c r="I232" s="148"/>
      <c r="L232" s="33"/>
      <c r="M232" s="149"/>
      <c r="T232" s="54"/>
      <c r="AT232" s="18" t="s">
        <v>185</v>
      </c>
      <c r="AU232" s="18" t="s">
        <v>83</v>
      </c>
    </row>
    <row r="233" spans="2:65" s="12" customFormat="1" ht="10.199999999999999">
      <c r="B233" s="150"/>
      <c r="D233" s="151" t="s">
        <v>187</v>
      </c>
      <c r="E233" s="152" t="s">
        <v>19</v>
      </c>
      <c r="F233" s="153" t="s">
        <v>2279</v>
      </c>
      <c r="H233" s="152" t="s">
        <v>19</v>
      </c>
      <c r="I233" s="154"/>
      <c r="L233" s="150"/>
      <c r="M233" s="155"/>
      <c r="T233" s="156"/>
      <c r="AT233" s="152" t="s">
        <v>187</v>
      </c>
      <c r="AU233" s="152" t="s">
        <v>83</v>
      </c>
      <c r="AV233" s="12" t="s">
        <v>81</v>
      </c>
      <c r="AW233" s="12" t="s">
        <v>34</v>
      </c>
      <c r="AX233" s="12" t="s">
        <v>74</v>
      </c>
      <c r="AY233" s="152" t="s">
        <v>177</v>
      </c>
    </row>
    <row r="234" spans="2:65" s="13" customFormat="1" ht="10.199999999999999">
      <c r="B234" s="157"/>
      <c r="D234" s="151" t="s">
        <v>187</v>
      </c>
      <c r="E234" s="158" t="s">
        <v>19</v>
      </c>
      <c r="F234" s="159" t="s">
        <v>2280</v>
      </c>
      <c r="H234" s="160">
        <v>3.04</v>
      </c>
      <c r="I234" s="161"/>
      <c r="L234" s="157"/>
      <c r="M234" s="162"/>
      <c r="T234" s="163"/>
      <c r="AT234" s="158" t="s">
        <v>187</v>
      </c>
      <c r="AU234" s="158" t="s">
        <v>83</v>
      </c>
      <c r="AV234" s="13" t="s">
        <v>83</v>
      </c>
      <c r="AW234" s="13" t="s">
        <v>34</v>
      </c>
      <c r="AX234" s="13" t="s">
        <v>74</v>
      </c>
      <c r="AY234" s="158" t="s">
        <v>177</v>
      </c>
    </row>
    <row r="235" spans="2:65" s="13" customFormat="1" ht="10.199999999999999">
      <c r="B235" s="157"/>
      <c r="D235" s="151" t="s">
        <v>187</v>
      </c>
      <c r="E235" s="158" t="s">
        <v>19</v>
      </c>
      <c r="F235" s="159" t="s">
        <v>2281</v>
      </c>
      <c r="H235" s="160">
        <v>1.1399999999999999</v>
      </c>
      <c r="I235" s="161"/>
      <c r="L235" s="157"/>
      <c r="M235" s="162"/>
      <c r="T235" s="163"/>
      <c r="AT235" s="158" t="s">
        <v>187</v>
      </c>
      <c r="AU235" s="158" t="s">
        <v>83</v>
      </c>
      <c r="AV235" s="13" t="s">
        <v>83</v>
      </c>
      <c r="AW235" s="13" t="s">
        <v>34</v>
      </c>
      <c r="AX235" s="13" t="s">
        <v>74</v>
      </c>
      <c r="AY235" s="158" t="s">
        <v>177</v>
      </c>
    </row>
    <row r="236" spans="2:65" s="14" customFormat="1" ht="10.199999999999999">
      <c r="B236" s="164"/>
      <c r="D236" s="151" t="s">
        <v>187</v>
      </c>
      <c r="E236" s="165" t="s">
        <v>19</v>
      </c>
      <c r="F236" s="166" t="s">
        <v>224</v>
      </c>
      <c r="H236" s="167">
        <v>4.18</v>
      </c>
      <c r="I236" s="168"/>
      <c r="L236" s="164"/>
      <c r="M236" s="169"/>
      <c r="T236" s="170"/>
      <c r="AT236" s="165" t="s">
        <v>187</v>
      </c>
      <c r="AU236" s="165" t="s">
        <v>83</v>
      </c>
      <c r="AV236" s="14" t="s">
        <v>183</v>
      </c>
      <c r="AW236" s="14" t="s">
        <v>34</v>
      </c>
      <c r="AX236" s="14" t="s">
        <v>81</v>
      </c>
      <c r="AY236" s="165" t="s">
        <v>177</v>
      </c>
    </row>
    <row r="237" spans="2:65" s="1" customFormat="1" ht="21.75" customHeight="1">
      <c r="B237" s="33"/>
      <c r="C237" s="133" t="s">
        <v>391</v>
      </c>
      <c r="D237" s="133" t="s">
        <v>179</v>
      </c>
      <c r="E237" s="134" t="s">
        <v>2282</v>
      </c>
      <c r="F237" s="135" t="s">
        <v>2283</v>
      </c>
      <c r="G237" s="136" t="s">
        <v>119</v>
      </c>
      <c r="H237" s="137">
        <v>9.99</v>
      </c>
      <c r="I237" s="138"/>
      <c r="J237" s="139">
        <f>ROUND(I237*H237,2)</f>
        <v>0</v>
      </c>
      <c r="K237" s="135" t="s">
        <v>182</v>
      </c>
      <c r="L237" s="33"/>
      <c r="M237" s="140" t="s">
        <v>19</v>
      </c>
      <c r="N237" s="141" t="s">
        <v>45</v>
      </c>
      <c r="P237" s="142">
        <f>O237*H237</f>
        <v>0</v>
      </c>
      <c r="Q237" s="142">
        <v>0</v>
      </c>
      <c r="R237" s="142">
        <f>Q237*H237</f>
        <v>0</v>
      </c>
      <c r="S237" s="142">
        <v>5.0999999999999997E-2</v>
      </c>
      <c r="T237" s="143">
        <f>S237*H237</f>
        <v>0.50949</v>
      </c>
      <c r="AR237" s="144" t="s">
        <v>183</v>
      </c>
      <c r="AT237" s="144" t="s">
        <v>179</v>
      </c>
      <c r="AU237" s="144" t="s">
        <v>83</v>
      </c>
      <c r="AY237" s="18" t="s">
        <v>177</v>
      </c>
      <c r="BE237" s="145">
        <f>IF(N237="základní",J237,0)</f>
        <v>0</v>
      </c>
      <c r="BF237" s="145">
        <f>IF(N237="snížená",J237,0)</f>
        <v>0</v>
      </c>
      <c r="BG237" s="145">
        <f>IF(N237="zákl. přenesená",J237,0)</f>
        <v>0</v>
      </c>
      <c r="BH237" s="145">
        <f>IF(N237="sníž. přenesená",J237,0)</f>
        <v>0</v>
      </c>
      <c r="BI237" s="145">
        <f>IF(N237="nulová",J237,0)</f>
        <v>0</v>
      </c>
      <c r="BJ237" s="18" t="s">
        <v>81</v>
      </c>
      <c r="BK237" s="145">
        <f>ROUND(I237*H237,2)</f>
        <v>0</v>
      </c>
      <c r="BL237" s="18" t="s">
        <v>183</v>
      </c>
      <c r="BM237" s="144" t="s">
        <v>2284</v>
      </c>
    </row>
    <row r="238" spans="2:65" s="1" customFormat="1" ht="10.199999999999999">
      <c r="B238" s="33"/>
      <c r="D238" s="146" t="s">
        <v>185</v>
      </c>
      <c r="F238" s="147" t="s">
        <v>2285</v>
      </c>
      <c r="I238" s="148"/>
      <c r="L238" s="33"/>
      <c r="M238" s="149"/>
      <c r="T238" s="54"/>
      <c r="AT238" s="18" t="s">
        <v>185</v>
      </c>
      <c r="AU238" s="18" t="s">
        <v>83</v>
      </c>
    </row>
    <row r="239" spans="2:65" s="13" customFormat="1" ht="10.199999999999999">
      <c r="B239" s="157"/>
      <c r="D239" s="151" t="s">
        <v>187</v>
      </c>
      <c r="E239" s="158" t="s">
        <v>19</v>
      </c>
      <c r="F239" s="159" t="s">
        <v>2286</v>
      </c>
      <c r="H239" s="160">
        <v>6.48</v>
      </c>
      <c r="I239" s="161"/>
      <c r="L239" s="157"/>
      <c r="M239" s="162"/>
      <c r="T239" s="163"/>
      <c r="AT239" s="158" t="s">
        <v>187</v>
      </c>
      <c r="AU239" s="158" t="s">
        <v>83</v>
      </c>
      <c r="AV239" s="13" t="s">
        <v>83</v>
      </c>
      <c r="AW239" s="13" t="s">
        <v>34</v>
      </c>
      <c r="AX239" s="13" t="s">
        <v>74</v>
      </c>
      <c r="AY239" s="158" t="s">
        <v>177</v>
      </c>
    </row>
    <row r="240" spans="2:65" s="13" customFormat="1" ht="10.199999999999999">
      <c r="B240" s="157"/>
      <c r="D240" s="151" t="s">
        <v>187</v>
      </c>
      <c r="E240" s="158" t="s">
        <v>19</v>
      </c>
      <c r="F240" s="159" t="s">
        <v>2153</v>
      </c>
      <c r="H240" s="160">
        <v>0.36</v>
      </c>
      <c r="I240" s="161"/>
      <c r="L240" s="157"/>
      <c r="M240" s="162"/>
      <c r="T240" s="163"/>
      <c r="AT240" s="158" t="s">
        <v>187</v>
      </c>
      <c r="AU240" s="158" t="s">
        <v>83</v>
      </c>
      <c r="AV240" s="13" t="s">
        <v>83</v>
      </c>
      <c r="AW240" s="13" t="s">
        <v>34</v>
      </c>
      <c r="AX240" s="13" t="s">
        <v>74</v>
      </c>
      <c r="AY240" s="158" t="s">
        <v>177</v>
      </c>
    </row>
    <row r="241" spans="2:65" s="13" customFormat="1" ht="10.199999999999999">
      <c r="B241" s="157"/>
      <c r="D241" s="151" t="s">
        <v>187</v>
      </c>
      <c r="E241" s="158" t="s">
        <v>19</v>
      </c>
      <c r="F241" s="159" t="s">
        <v>2287</v>
      </c>
      <c r="H241" s="160">
        <v>2.1059999999999999</v>
      </c>
      <c r="I241" s="161"/>
      <c r="L241" s="157"/>
      <c r="M241" s="162"/>
      <c r="T241" s="163"/>
      <c r="AT241" s="158" t="s">
        <v>187</v>
      </c>
      <c r="AU241" s="158" t="s">
        <v>83</v>
      </c>
      <c r="AV241" s="13" t="s">
        <v>83</v>
      </c>
      <c r="AW241" s="13" t="s">
        <v>34</v>
      </c>
      <c r="AX241" s="13" t="s">
        <v>74</v>
      </c>
      <c r="AY241" s="158" t="s">
        <v>177</v>
      </c>
    </row>
    <row r="242" spans="2:65" s="13" customFormat="1" ht="10.199999999999999">
      <c r="B242" s="157"/>
      <c r="D242" s="151" t="s">
        <v>187</v>
      </c>
      <c r="E242" s="158" t="s">
        <v>19</v>
      </c>
      <c r="F242" s="159" t="s">
        <v>2152</v>
      </c>
      <c r="H242" s="160">
        <v>1.044</v>
      </c>
      <c r="I242" s="161"/>
      <c r="L242" s="157"/>
      <c r="M242" s="162"/>
      <c r="T242" s="163"/>
      <c r="AT242" s="158" t="s">
        <v>187</v>
      </c>
      <c r="AU242" s="158" t="s">
        <v>83</v>
      </c>
      <c r="AV242" s="13" t="s">
        <v>83</v>
      </c>
      <c r="AW242" s="13" t="s">
        <v>34</v>
      </c>
      <c r="AX242" s="13" t="s">
        <v>74</v>
      </c>
      <c r="AY242" s="158" t="s">
        <v>177</v>
      </c>
    </row>
    <row r="243" spans="2:65" s="14" customFormat="1" ht="10.199999999999999">
      <c r="B243" s="164"/>
      <c r="D243" s="151" t="s">
        <v>187</v>
      </c>
      <c r="E243" s="165" t="s">
        <v>19</v>
      </c>
      <c r="F243" s="166" t="s">
        <v>224</v>
      </c>
      <c r="H243" s="167">
        <v>9.990000000000002</v>
      </c>
      <c r="I243" s="168"/>
      <c r="L243" s="164"/>
      <c r="M243" s="169"/>
      <c r="T243" s="170"/>
      <c r="AT243" s="165" t="s">
        <v>187</v>
      </c>
      <c r="AU243" s="165" t="s">
        <v>83</v>
      </c>
      <c r="AV243" s="14" t="s">
        <v>183</v>
      </c>
      <c r="AW243" s="14" t="s">
        <v>34</v>
      </c>
      <c r="AX243" s="14" t="s">
        <v>81</v>
      </c>
      <c r="AY243" s="165" t="s">
        <v>177</v>
      </c>
    </row>
    <row r="244" spans="2:65" s="1" customFormat="1" ht="21.75" customHeight="1">
      <c r="B244" s="33"/>
      <c r="C244" s="133" t="s">
        <v>406</v>
      </c>
      <c r="D244" s="133" t="s">
        <v>179</v>
      </c>
      <c r="E244" s="134" t="s">
        <v>2288</v>
      </c>
      <c r="F244" s="135" t="s">
        <v>2289</v>
      </c>
      <c r="G244" s="136" t="s">
        <v>119</v>
      </c>
      <c r="H244" s="137">
        <v>2.4</v>
      </c>
      <c r="I244" s="138"/>
      <c r="J244" s="139">
        <f>ROUND(I244*H244,2)</f>
        <v>0</v>
      </c>
      <c r="K244" s="135" t="s">
        <v>182</v>
      </c>
      <c r="L244" s="33"/>
      <c r="M244" s="140" t="s">
        <v>19</v>
      </c>
      <c r="N244" s="141" t="s">
        <v>45</v>
      </c>
      <c r="P244" s="142">
        <f>O244*H244</f>
        <v>0</v>
      </c>
      <c r="Q244" s="142">
        <v>0</v>
      </c>
      <c r="R244" s="142">
        <f>Q244*H244</f>
        <v>0</v>
      </c>
      <c r="S244" s="142">
        <v>6.2E-2</v>
      </c>
      <c r="T244" s="143">
        <f>S244*H244</f>
        <v>0.14879999999999999</v>
      </c>
      <c r="AR244" s="144" t="s">
        <v>183</v>
      </c>
      <c r="AT244" s="144" t="s">
        <v>179</v>
      </c>
      <c r="AU244" s="144" t="s">
        <v>83</v>
      </c>
      <c r="AY244" s="18" t="s">
        <v>177</v>
      </c>
      <c r="BE244" s="145">
        <f>IF(N244="základní",J244,0)</f>
        <v>0</v>
      </c>
      <c r="BF244" s="145">
        <f>IF(N244="snížená",J244,0)</f>
        <v>0</v>
      </c>
      <c r="BG244" s="145">
        <f>IF(N244="zákl. přenesená",J244,0)</f>
        <v>0</v>
      </c>
      <c r="BH244" s="145">
        <f>IF(N244="sníž. přenesená",J244,0)</f>
        <v>0</v>
      </c>
      <c r="BI244" s="145">
        <f>IF(N244="nulová",J244,0)</f>
        <v>0</v>
      </c>
      <c r="BJ244" s="18" t="s">
        <v>81</v>
      </c>
      <c r="BK244" s="145">
        <f>ROUND(I244*H244,2)</f>
        <v>0</v>
      </c>
      <c r="BL244" s="18" t="s">
        <v>183</v>
      </c>
      <c r="BM244" s="144" t="s">
        <v>2290</v>
      </c>
    </row>
    <row r="245" spans="2:65" s="1" customFormat="1" ht="10.199999999999999">
      <c r="B245" s="33"/>
      <c r="D245" s="146" t="s">
        <v>185</v>
      </c>
      <c r="F245" s="147" t="s">
        <v>2291</v>
      </c>
      <c r="I245" s="148"/>
      <c r="L245" s="33"/>
      <c r="M245" s="149"/>
      <c r="T245" s="54"/>
      <c r="AT245" s="18" t="s">
        <v>185</v>
      </c>
      <c r="AU245" s="18" t="s">
        <v>83</v>
      </c>
    </row>
    <row r="246" spans="2:65" s="13" customFormat="1" ht="10.199999999999999">
      <c r="B246" s="157"/>
      <c r="D246" s="151" t="s">
        <v>187</v>
      </c>
      <c r="E246" s="158" t="s">
        <v>19</v>
      </c>
      <c r="F246" s="159" t="s">
        <v>2292</v>
      </c>
      <c r="H246" s="160">
        <v>2.4</v>
      </c>
      <c r="I246" s="161"/>
      <c r="L246" s="157"/>
      <c r="M246" s="162"/>
      <c r="T246" s="163"/>
      <c r="AT246" s="158" t="s">
        <v>187</v>
      </c>
      <c r="AU246" s="158" t="s">
        <v>83</v>
      </c>
      <c r="AV246" s="13" t="s">
        <v>83</v>
      </c>
      <c r="AW246" s="13" t="s">
        <v>34</v>
      </c>
      <c r="AX246" s="13" t="s">
        <v>81</v>
      </c>
      <c r="AY246" s="158" t="s">
        <v>177</v>
      </c>
    </row>
    <row r="247" spans="2:65" s="1" customFormat="1" ht="24.15" customHeight="1">
      <c r="B247" s="33"/>
      <c r="C247" s="133" t="s">
        <v>415</v>
      </c>
      <c r="D247" s="133" t="s">
        <v>179</v>
      </c>
      <c r="E247" s="134" t="s">
        <v>2293</v>
      </c>
      <c r="F247" s="135" t="s">
        <v>2294</v>
      </c>
      <c r="G247" s="136" t="s">
        <v>119</v>
      </c>
      <c r="H247" s="137">
        <v>0.66</v>
      </c>
      <c r="I247" s="138"/>
      <c r="J247" s="139">
        <f>ROUND(I247*H247,2)</f>
        <v>0</v>
      </c>
      <c r="K247" s="135" t="s">
        <v>182</v>
      </c>
      <c r="L247" s="33"/>
      <c r="M247" s="140" t="s">
        <v>19</v>
      </c>
      <c r="N247" s="141" t="s">
        <v>45</v>
      </c>
      <c r="P247" s="142">
        <f>O247*H247</f>
        <v>0</v>
      </c>
      <c r="Q247" s="142">
        <v>0</v>
      </c>
      <c r="R247" s="142">
        <f>Q247*H247</f>
        <v>0</v>
      </c>
      <c r="S247" s="142">
        <v>0.16500000000000001</v>
      </c>
      <c r="T247" s="143">
        <f>S247*H247</f>
        <v>0.10890000000000001</v>
      </c>
      <c r="AR247" s="144" t="s">
        <v>183</v>
      </c>
      <c r="AT247" s="144" t="s">
        <v>179</v>
      </c>
      <c r="AU247" s="144" t="s">
        <v>83</v>
      </c>
      <c r="AY247" s="18" t="s">
        <v>177</v>
      </c>
      <c r="BE247" s="145">
        <f>IF(N247="základní",J247,0)</f>
        <v>0</v>
      </c>
      <c r="BF247" s="145">
        <f>IF(N247="snížená",J247,0)</f>
        <v>0</v>
      </c>
      <c r="BG247" s="145">
        <f>IF(N247="zákl. přenesená",J247,0)</f>
        <v>0</v>
      </c>
      <c r="BH247" s="145">
        <f>IF(N247="sníž. přenesená",J247,0)</f>
        <v>0</v>
      </c>
      <c r="BI247" s="145">
        <f>IF(N247="nulová",J247,0)</f>
        <v>0</v>
      </c>
      <c r="BJ247" s="18" t="s">
        <v>81</v>
      </c>
      <c r="BK247" s="145">
        <f>ROUND(I247*H247,2)</f>
        <v>0</v>
      </c>
      <c r="BL247" s="18" t="s">
        <v>183</v>
      </c>
      <c r="BM247" s="144" t="s">
        <v>2295</v>
      </c>
    </row>
    <row r="248" spans="2:65" s="1" customFormat="1" ht="10.199999999999999">
      <c r="B248" s="33"/>
      <c r="D248" s="146" t="s">
        <v>185</v>
      </c>
      <c r="F248" s="147" t="s">
        <v>2296</v>
      </c>
      <c r="I248" s="148"/>
      <c r="L248" s="33"/>
      <c r="M248" s="149"/>
      <c r="T248" s="54"/>
      <c r="AT248" s="18" t="s">
        <v>185</v>
      </c>
      <c r="AU248" s="18" t="s">
        <v>83</v>
      </c>
    </row>
    <row r="249" spans="2:65" s="12" customFormat="1" ht="10.199999999999999">
      <c r="B249" s="150"/>
      <c r="D249" s="151" t="s">
        <v>187</v>
      </c>
      <c r="E249" s="152" t="s">
        <v>19</v>
      </c>
      <c r="F249" s="153" t="s">
        <v>2166</v>
      </c>
      <c r="H249" s="152" t="s">
        <v>19</v>
      </c>
      <c r="I249" s="154"/>
      <c r="L249" s="150"/>
      <c r="M249" s="155"/>
      <c r="T249" s="156"/>
      <c r="AT249" s="152" t="s">
        <v>187</v>
      </c>
      <c r="AU249" s="152" t="s">
        <v>83</v>
      </c>
      <c r="AV249" s="12" t="s">
        <v>81</v>
      </c>
      <c r="AW249" s="12" t="s">
        <v>34</v>
      </c>
      <c r="AX249" s="12" t="s">
        <v>74</v>
      </c>
      <c r="AY249" s="152" t="s">
        <v>177</v>
      </c>
    </row>
    <row r="250" spans="2:65" s="13" customFormat="1" ht="10.199999999999999">
      <c r="B250" s="157"/>
      <c r="D250" s="151" t="s">
        <v>187</v>
      </c>
      <c r="E250" s="158" t="s">
        <v>19</v>
      </c>
      <c r="F250" s="159" t="s">
        <v>2297</v>
      </c>
      <c r="H250" s="160">
        <v>0.66</v>
      </c>
      <c r="I250" s="161"/>
      <c r="L250" s="157"/>
      <c r="M250" s="162"/>
      <c r="T250" s="163"/>
      <c r="AT250" s="158" t="s">
        <v>187</v>
      </c>
      <c r="AU250" s="158" t="s">
        <v>83</v>
      </c>
      <c r="AV250" s="13" t="s">
        <v>83</v>
      </c>
      <c r="AW250" s="13" t="s">
        <v>34</v>
      </c>
      <c r="AX250" s="13" t="s">
        <v>81</v>
      </c>
      <c r="AY250" s="158" t="s">
        <v>177</v>
      </c>
    </row>
    <row r="251" spans="2:65" s="1" customFormat="1" ht="21.75" customHeight="1">
      <c r="B251" s="33"/>
      <c r="C251" s="133" t="s">
        <v>420</v>
      </c>
      <c r="D251" s="133" t="s">
        <v>179</v>
      </c>
      <c r="E251" s="134" t="s">
        <v>2298</v>
      </c>
      <c r="F251" s="135" t="s">
        <v>2299</v>
      </c>
      <c r="G251" s="136" t="s">
        <v>347</v>
      </c>
      <c r="H251" s="137">
        <v>15.6</v>
      </c>
      <c r="I251" s="138"/>
      <c r="J251" s="139">
        <f>ROUND(I251*H251,2)</f>
        <v>0</v>
      </c>
      <c r="K251" s="135" t="s">
        <v>182</v>
      </c>
      <c r="L251" s="33"/>
      <c r="M251" s="140" t="s">
        <v>19</v>
      </c>
      <c r="N251" s="141" t="s">
        <v>45</v>
      </c>
      <c r="P251" s="142">
        <f>O251*H251</f>
        <v>0</v>
      </c>
      <c r="Q251" s="142">
        <v>0</v>
      </c>
      <c r="R251" s="142">
        <f>Q251*H251</f>
        <v>0</v>
      </c>
      <c r="S251" s="142">
        <v>6.0000000000000001E-3</v>
      </c>
      <c r="T251" s="143">
        <f>S251*H251</f>
        <v>9.3600000000000003E-2</v>
      </c>
      <c r="AR251" s="144" t="s">
        <v>183</v>
      </c>
      <c r="AT251" s="144" t="s">
        <v>179</v>
      </c>
      <c r="AU251" s="144" t="s">
        <v>83</v>
      </c>
      <c r="AY251" s="18" t="s">
        <v>177</v>
      </c>
      <c r="BE251" s="145">
        <f>IF(N251="základní",J251,0)</f>
        <v>0</v>
      </c>
      <c r="BF251" s="145">
        <f>IF(N251="snížená",J251,0)</f>
        <v>0</v>
      </c>
      <c r="BG251" s="145">
        <f>IF(N251="zákl. přenesená",J251,0)</f>
        <v>0</v>
      </c>
      <c r="BH251" s="145">
        <f>IF(N251="sníž. přenesená",J251,0)</f>
        <v>0</v>
      </c>
      <c r="BI251" s="145">
        <f>IF(N251="nulová",J251,0)</f>
        <v>0</v>
      </c>
      <c r="BJ251" s="18" t="s">
        <v>81</v>
      </c>
      <c r="BK251" s="145">
        <f>ROUND(I251*H251,2)</f>
        <v>0</v>
      </c>
      <c r="BL251" s="18" t="s">
        <v>183</v>
      </c>
      <c r="BM251" s="144" t="s">
        <v>2300</v>
      </c>
    </row>
    <row r="252" spans="2:65" s="1" customFormat="1" ht="10.199999999999999">
      <c r="B252" s="33"/>
      <c r="D252" s="146" t="s">
        <v>185</v>
      </c>
      <c r="F252" s="147" t="s">
        <v>2301</v>
      </c>
      <c r="I252" s="148"/>
      <c r="L252" s="33"/>
      <c r="M252" s="149"/>
      <c r="T252" s="54"/>
      <c r="AT252" s="18" t="s">
        <v>185</v>
      </c>
      <c r="AU252" s="18" t="s">
        <v>83</v>
      </c>
    </row>
    <row r="253" spans="2:65" s="13" customFormat="1" ht="10.199999999999999">
      <c r="B253" s="157"/>
      <c r="D253" s="151" t="s">
        <v>187</v>
      </c>
      <c r="E253" s="158" t="s">
        <v>19</v>
      </c>
      <c r="F253" s="159" t="s">
        <v>2302</v>
      </c>
      <c r="H253" s="160">
        <v>14.4</v>
      </c>
      <c r="I253" s="161"/>
      <c r="L253" s="157"/>
      <c r="M253" s="162"/>
      <c r="T253" s="163"/>
      <c r="AT253" s="158" t="s">
        <v>187</v>
      </c>
      <c r="AU253" s="158" t="s">
        <v>83</v>
      </c>
      <c r="AV253" s="13" t="s">
        <v>83</v>
      </c>
      <c r="AW253" s="13" t="s">
        <v>34</v>
      </c>
      <c r="AX253" s="13" t="s">
        <v>74</v>
      </c>
      <c r="AY253" s="158" t="s">
        <v>177</v>
      </c>
    </row>
    <row r="254" spans="2:65" s="13" customFormat="1" ht="10.199999999999999">
      <c r="B254" s="157"/>
      <c r="D254" s="151" t="s">
        <v>187</v>
      </c>
      <c r="E254" s="158" t="s">
        <v>19</v>
      </c>
      <c r="F254" s="159" t="s">
        <v>2303</v>
      </c>
      <c r="H254" s="160">
        <v>1.2</v>
      </c>
      <c r="I254" s="161"/>
      <c r="L254" s="157"/>
      <c r="M254" s="162"/>
      <c r="T254" s="163"/>
      <c r="AT254" s="158" t="s">
        <v>187</v>
      </c>
      <c r="AU254" s="158" t="s">
        <v>83</v>
      </c>
      <c r="AV254" s="13" t="s">
        <v>83</v>
      </c>
      <c r="AW254" s="13" t="s">
        <v>34</v>
      </c>
      <c r="AX254" s="13" t="s">
        <v>74</v>
      </c>
      <c r="AY254" s="158" t="s">
        <v>177</v>
      </c>
    </row>
    <row r="255" spans="2:65" s="14" customFormat="1" ht="10.199999999999999">
      <c r="B255" s="164"/>
      <c r="D255" s="151" t="s">
        <v>187</v>
      </c>
      <c r="E255" s="165" t="s">
        <v>19</v>
      </c>
      <c r="F255" s="166" t="s">
        <v>224</v>
      </c>
      <c r="H255" s="167">
        <v>15.6</v>
      </c>
      <c r="I255" s="168"/>
      <c r="L255" s="164"/>
      <c r="M255" s="169"/>
      <c r="T255" s="170"/>
      <c r="AT255" s="165" t="s">
        <v>187</v>
      </c>
      <c r="AU255" s="165" t="s">
        <v>83</v>
      </c>
      <c r="AV255" s="14" t="s">
        <v>183</v>
      </c>
      <c r="AW255" s="14" t="s">
        <v>34</v>
      </c>
      <c r="AX255" s="14" t="s">
        <v>81</v>
      </c>
      <c r="AY255" s="165" t="s">
        <v>177</v>
      </c>
    </row>
    <row r="256" spans="2:65" s="1" customFormat="1" ht="16.5" customHeight="1">
      <c r="B256" s="33"/>
      <c r="C256" s="133" t="s">
        <v>426</v>
      </c>
      <c r="D256" s="133" t="s">
        <v>179</v>
      </c>
      <c r="E256" s="134" t="s">
        <v>2304</v>
      </c>
      <c r="F256" s="135" t="s">
        <v>2305</v>
      </c>
      <c r="G256" s="136" t="s">
        <v>347</v>
      </c>
      <c r="H256" s="137">
        <v>15.35</v>
      </c>
      <c r="I256" s="138"/>
      <c r="J256" s="139">
        <f>ROUND(I256*H256,2)</f>
        <v>0</v>
      </c>
      <c r="K256" s="135" t="s">
        <v>199</v>
      </c>
      <c r="L256" s="33"/>
      <c r="M256" s="140" t="s">
        <v>19</v>
      </c>
      <c r="N256" s="141" t="s">
        <v>45</v>
      </c>
      <c r="P256" s="142">
        <f>O256*H256</f>
        <v>0</v>
      </c>
      <c r="Q256" s="142">
        <v>8.0000000000000002E-3</v>
      </c>
      <c r="R256" s="142">
        <f>Q256*H256</f>
        <v>0.12280000000000001</v>
      </c>
      <c r="S256" s="142">
        <v>0</v>
      </c>
      <c r="T256" s="143">
        <f>S256*H256</f>
        <v>0</v>
      </c>
      <c r="AR256" s="144" t="s">
        <v>183</v>
      </c>
      <c r="AT256" s="144" t="s">
        <v>179</v>
      </c>
      <c r="AU256" s="144" t="s">
        <v>83</v>
      </c>
      <c r="AY256" s="18" t="s">
        <v>177</v>
      </c>
      <c r="BE256" s="145">
        <f>IF(N256="základní",J256,0)</f>
        <v>0</v>
      </c>
      <c r="BF256" s="145">
        <f>IF(N256="snížená",J256,0)</f>
        <v>0</v>
      </c>
      <c r="BG256" s="145">
        <f>IF(N256="zákl. přenesená",J256,0)</f>
        <v>0</v>
      </c>
      <c r="BH256" s="145">
        <f>IF(N256="sníž. přenesená",J256,0)</f>
        <v>0</v>
      </c>
      <c r="BI256" s="145">
        <f>IF(N256="nulová",J256,0)</f>
        <v>0</v>
      </c>
      <c r="BJ256" s="18" t="s">
        <v>81</v>
      </c>
      <c r="BK256" s="145">
        <f>ROUND(I256*H256,2)</f>
        <v>0</v>
      </c>
      <c r="BL256" s="18" t="s">
        <v>183</v>
      </c>
      <c r="BM256" s="144" t="s">
        <v>2306</v>
      </c>
    </row>
    <row r="257" spans="2:65" s="13" customFormat="1" ht="10.199999999999999">
      <c r="B257" s="157"/>
      <c r="D257" s="151" t="s">
        <v>187</v>
      </c>
      <c r="E257" s="158" t="s">
        <v>19</v>
      </c>
      <c r="F257" s="159" t="s">
        <v>2307</v>
      </c>
      <c r="H257" s="160">
        <v>15.35</v>
      </c>
      <c r="I257" s="161"/>
      <c r="L257" s="157"/>
      <c r="M257" s="162"/>
      <c r="T257" s="163"/>
      <c r="AT257" s="158" t="s">
        <v>187</v>
      </c>
      <c r="AU257" s="158" t="s">
        <v>83</v>
      </c>
      <c r="AV257" s="13" t="s">
        <v>83</v>
      </c>
      <c r="AW257" s="13" t="s">
        <v>34</v>
      </c>
      <c r="AX257" s="13" t="s">
        <v>81</v>
      </c>
      <c r="AY257" s="158" t="s">
        <v>177</v>
      </c>
    </row>
    <row r="258" spans="2:65" s="1" customFormat="1" ht="24.15" customHeight="1">
      <c r="B258" s="33"/>
      <c r="C258" s="133" t="s">
        <v>433</v>
      </c>
      <c r="D258" s="133" t="s">
        <v>179</v>
      </c>
      <c r="E258" s="134" t="s">
        <v>2308</v>
      </c>
      <c r="F258" s="135" t="s">
        <v>2309</v>
      </c>
      <c r="G258" s="136" t="s">
        <v>347</v>
      </c>
      <c r="H258" s="137">
        <v>1.8</v>
      </c>
      <c r="I258" s="138"/>
      <c r="J258" s="139">
        <f>ROUND(I258*H258,2)</f>
        <v>0</v>
      </c>
      <c r="K258" s="135" t="s">
        <v>182</v>
      </c>
      <c r="L258" s="33"/>
      <c r="M258" s="140" t="s">
        <v>19</v>
      </c>
      <c r="N258" s="141" t="s">
        <v>45</v>
      </c>
      <c r="P258" s="142">
        <f>O258*H258</f>
        <v>0</v>
      </c>
      <c r="Q258" s="142">
        <v>0</v>
      </c>
      <c r="R258" s="142">
        <f>Q258*H258</f>
        <v>0</v>
      </c>
      <c r="S258" s="142">
        <v>2.7E-2</v>
      </c>
      <c r="T258" s="143">
        <f>S258*H258</f>
        <v>4.8599999999999997E-2</v>
      </c>
      <c r="AR258" s="144" t="s">
        <v>183</v>
      </c>
      <c r="AT258" s="144" t="s">
        <v>179</v>
      </c>
      <c r="AU258" s="144" t="s">
        <v>83</v>
      </c>
      <c r="AY258" s="18" t="s">
        <v>177</v>
      </c>
      <c r="BE258" s="145">
        <f>IF(N258="základní",J258,0)</f>
        <v>0</v>
      </c>
      <c r="BF258" s="145">
        <f>IF(N258="snížená",J258,0)</f>
        <v>0</v>
      </c>
      <c r="BG258" s="145">
        <f>IF(N258="zákl. přenesená",J258,0)</f>
        <v>0</v>
      </c>
      <c r="BH258" s="145">
        <f>IF(N258="sníž. přenesená",J258,0)</f>
        <v>0</v>
      </c>
      <c r="BI258" s="145">
        <f>IF(N258="nulová",J258,0)</f>
        <v>0</v>
      </c>
      <c r="BJ258" s="18" t="s">
        <v>81</v>
      </c>
      <c r="BK258" s="145">
        <f>ROUND(I258*H258,2)</f>
        <v>0</v>
      </c>
      <c r="BL258" s="18" t="s">
        <v>183</v>
      </c>
      <c r="BM258" s="144" t="s">
        <v>2310</v>
      </c>
    </row>
    <row r="259" spans="2:65" s="1" customFormat="1" ht="10.199999999999999">
      <c r="B259" s="33"/>
      <c r="D259" s="146" t="s">
        <v>185</v>
      </c>
      <c r="F259" s="147" t="s">
        <v>2311</v>
      </c>
      <c r="I259" s="148"/>
      <c r="L259" s="33"/>
      <c r="M259" s="149"/>
      <c r="T259" s="54"/>
      <c r="AT259" s="18" t="s">
        <v>185</v>
      </c>
      <c r="AU259" s="18" t="s">
        <v>83</v>
      </c>
    </row>
    <row r="260" spans="2:65" s="12" customFormat="1" ht="10.199999999999999">
      <c r="B260" s="150"/>
      <c r="D260" s="151" t="s">
        <v>187</v>
      </c>
      <c r="E260" s="152" t="s">
        <v>19</v>
      </c>
      <c r="F260" s="153" t="s">
        <v>2312</v>
      </c>
      <c r="H260" s="152" t="s">
        <v>19</v>
      </c>
      <c r="I260" s="154"/>
      <c r="L260" s="150"/>
      <c r="M260" s="155"/>
      <c r="T260" s="156"/>
      <c r="AT260" s="152" t="s">
        <v>187</v>
      </c>
      <c r="AU260" s="152" t="s">
        <v>83</v>
      </c>
      <c r="AV260" s="12" t="s">
        <v>81</v>
      </c>
      <c r="AW260" s="12" t="s">
        <v>34</v>
      </c>
      <c r="AX260" s="12" t="s">
        <v>74</v>
      </c>
      <c r="AY260" s="152" t="s">
        <v>177</v>
      </c>
    </row>
    <row r="261" spans="2:65" s="13" customFormat="1" ht="10.199999999999999">
      <c r="B261" s="157"/>
      <c r="D261" s="151" t="s">
        <v>187</v>
      </c>
      <c r="E261" s="158" t="s">
        <v>19</v>
      </c>
      <c r="F261" s="159" t="s">
        <v>2313</v>
      </c>
      <c r="H261" s="160">
        <v>1.8</v>
      </c>
      <c r="I261" s="161"/>
      <c r="L261" s="157"/>
      <c r="M261" s="162"/>
      <c r="T261" s="163"/>
      <c r="AT261" s="158" t="s">
        <v>187</v>
      </c>
      <c r="AU261" s="158" t="s">
        <v>83</v>
      </c>
      <c r="AV261" s="13" t="s">
        <v>83</v>
      </c>
      <c r="AW261" s="13" t="s">
        <v>34</v>
      </c>
      <c r="AX261" s="13" t="s">
        <v>81</v>
      </c>
      <c r="AY261" s="158" t="s">
        <v>177</v>
      </c>
    </row>
    <row r="262" spans="2:65" s="1" customFormat="1" ht="24.15" customHeight="1">
      <c r="B262" s="33"/>
      <c r="C262" s="133" t="s">
        <v>438</v>
      </c>
      <c r="D262" s="133" t="s">
        <v>179</v>
      </c>
      <c r="E262" s="134" t="s">
        <v>2314</v>
      </c>
      <c r="F262" s="135" t="s">
        <v>2315</v>
      </c>
      <c r="G262" s="136" t="s">
        <v>347</v>
      </c>
      <c r="H262" s="137">
        <v>0.5</v>
      </c>
      <c r="I262" s="138"/>
      <c r="J262" s="139">
        <f>ROUND(I262*H262,2)</f>
        <v>0</v>
      </c>
      <c r="K262" s="135" t="s">
        <v>182</v>
      </c>
      <c r="L262" s="33"/>
      <c r="M262" s="140" t="s">
        <v>19</v>
      </c>
      <c r="N262" s="141" t="s">
        <v>45</v>
      </c>
      <c r="P262" s="142">
        <f>O262*H262</f>
        <v>0</v>
      </c>
      <c r="Q262" s="142">
        <v>1.47E-3</v>
      </c>
      <c r="R262" s="142">
        <f>Q262*H262</f>
        <v>7.3499999999999998E-4</v>
      </c>
      <c r="S262" s="142">
        <v>3.9E-2</v>
      </c>
      <c r="T262" s="143">
        <f>S262*H262</f>
        <v>1.95E-2</v>
      </c>
      <c r="AR262" s="144" t="s">
        <v>183</v>
      </c>
      <c r="AT262" s="144" t="s">
        <v>179</v>
      </c>
      <c r="AU262" s="144" t="s">
        <v>83</v>
      </c>
      <c r="AY262" s="18" t="s">
        <v>177</v>
      </c>
      <c r="BE262" s="145">
        <f>IF(N262="základní",J262,0)</f>
        <v>0</v>
      </c>
      <c r="BF262" s="145">
        <f>IF(N262="snížená",J262,0)</f>
        <v>0</v>
      </c>
      <c r="BG262" s="145">
        <f>IF(N262="zákl. přenesená",J262,0)</f>
        <v>0</v>
      </c>
      <c r="BH262" s="145">
        <f>IF(N262="sníž. přenesená",J262,0)</f>
        <v>0</v>
      </c>
      <c r="BI262" s="145">
        <f>IF(N262="nulová",J262,0)</f>
        <v>0</v>
      </c>
      <c r="BJ262" s="18" t="s">
        <v>81</v>
      </c>
      <c r="BK262" s="145">
        <f>ROUND(I262*H262,2)</f>
        <v>0</v>
      </c>
      <c r="BL262" s="18" t="s">
        <v>183</v>
      </c>
      <c r="BM262" s="144" t="s">
        <v>2316</v>
      </c>
    </row>
    <row r="263" spans="2:65" s="1" customFormat="1" ht="10.199999999999999">
      <c r="B263" s="33"/>
      <c r="D263" s="146" t="s">
        <v>185</v>
      </c>
      <c r="F263" s="147" t="s">
        <v>2317</v>
      </c>
      <c r="I263" s="148"/>
      <c r="L263" s="33"/>
      <c r="M263" s="149"/>
      <c r="T263" s="54"/>
      <c r="AT263" s="18" t="s">
        <v>185</v>
      </c>
      <c r="AU263" s="18" t="s">
        <v>83</v>
      </c>
    </row>
    <row r="264" spans="2:65" s="12" customFormat="1" ht="10.199999999999999">
      <c r="B264" s="150"/>
      <c r="D264" s="151" t="s">
        <v>187</v>
      </c>
      <c r="E264" s="152" t="s">
        <v>19</v>
      </c>
      <c r="F264" s="153" t="s">
        <v>2318</v>
      </c>
      <c r="H264" s="152" t="s">
        <v>19</v>
      </c>
      <c r="I264" s="154"/>
      <c r="L264" s="150"/>
      <c r="M264" s="155"/>
      <c r="T264" s="156"/>
      <c r="AT264" s="152" t="s">
        <v>187</v>
      </c>
      <c r="AU264" s="152" t="s">
        <v>83</v>
      </c>
      <c r="AV264" s="12" t="s">
        <v>81</v>
      </c>
      <c r="AW264" s="12" t="s">
        <v>34</v>
      </c>
      <c r="AX264" s="12" t="s">
        <v>74</v>
      </c>
      <c r="AY264" s="152" t="s">
        <v>177</v>
      </c>
    </row>
    <row r="265" spans="2:65" s="13" customFormat="1" ht="10.199999999999999">
      <c r="B265" s="157"/>
      <c r="D265" s="151" t="s">
        <v>187</v>
      </c>
      <c r="E265" s="158" t="s">
        <v>19</v>
      </c>
      <c r="F265" s="159" t="s">
        <v>664</v>
      </c>
      <c r="H265" s="160">
        <v>0.5</v>
      </c>
      <c r="I265" s="161"/>
      <c r="L265" s="157"/>
      <c r="M265" s="162"/>
      <c r="T265" s="163"/>
      <c r="AT265" s="158" t="s">
        <v>187</v>
      </c>
      <c r="AU265" s="158" t="s">
        <v>83</v>
      </c>
      <c r="AV265" s="13" t="s">
        <v>83</v>
      </c>
      <c r="AW265" s="13" t="s">
        <v>34</v>
      </c>
      <c r="AX265" s="13" t="s">
        <v>81</v>
      </c>
      <c r="AY265" s="158" t="s">
        <v>177</v>
      </c>
    </row>
    <row r="266" spans="2:65" s="1" customFormat="1" ht="24.15" customHeight="1">
      <c r="B266" s="33"/>
      <c r="C266" s="133" t="s">
        <v>443</v>
      </c>
      <c r="D266" s="133" t="s">
        <v>179</v>
      </c>
      <c r="E266" s="134" t="s">
        <v>2319</v>
      </c>
      <c r="F266" s="135" t="s">
        <v>2320</v>
      </c>
      <c r="G266" s="136" t="s">
        <v>119</v>
      </c>
      <c r="H266" s="137">
        <v>15.45</v>
      </c>
      <c r="I266" s="138"/>
      <c r="J266" s="139">
        <f>ROUND(I266*H266,2)</f>
        <v>0</v>
      </c>
      <c r="K266" s="135" t="s">
        <v>182</v>
      </c>
      <c r="L266" s="33"/>
      <c r="M266" s="140" t="s">
        <v>19</v>
      </c>
      <c r="N266" s="141" t="s">
        <v>45</v>
      </c>
      <c r="P266" s="142">
        <f>O266*H266</f>
        <v>0</v>
      </c>
      <c r="Q266" s="142">
        <v>0</v>
      </c>
      <c r="R266" s="142">
        <f>Q266*H266</f>
        <v>0</v>
      </c>
      <c r="S266" s="142">
        <v>6.8000000000000005E-2</v>
      </c>
      <c r="T266" s="143">
        <f>S266*H266</f>
        <v>1.0506</v>
      </c>
      <c r="AR266" s="144" t="s">
        <v>183</v>
      </c>
      <c r="AT266" s="144" t="s">
        <v>179</v>
      </c>
      <c r="AU266" s="144" t="s">
        <v>83</v>
      </c>
      <c r="AY266" s="18" t="s">
        <v>177</v>
      </c>
      <c r="BE266" s="145">
        <f>IF(N266="základní",J266,0)</f>
        <v>0</v>
      </c>
      <c r="BF266" s="145">
        <f>IF(N266="snížená",J266,0)</f>
        <v>0</v>
      </c>
      <c r="BG266" s="145">
        <f>IF(N266="zákl. přenesená",J266,0)</f>
        <v>0</v>
      </c>
      <c r="BH266" s="145">
        <f>IF(N266="sníž. přenesená",J266,0)</f>
        <v>0</v>
      </c>
      <c r="BI266" s="145">
        <f>IF(N266="nulová",J266,0)</f>
        <v>0</v>
      </c>
      <c r="BJ266" s="18" t="s">
        <v>81</v>
      </c>
      <c r="BK266" s="145">
        <f>ROUND(I266*H266,2)</f>
        <v>0</v>
      </c>
      <c r="BL266" s="18" t="s">
        <v>183</v>
      </c>
      <c r="BM266" s="144" t="s">
        <v>2321</v>
      </c>
    </row>
    <row r="267" spans="2:65" s="1" customFormat="1" ht="10.199999999999999">
      <c r="B267" s="33"/>
      <c r="D267" s="146" t="s">
        <v>185</v>
      </c>
      <c r="F267" s="147" t="s">
        <v>2322</v>
      </c>
      <c r="I267" s="148"/>
      <c r="L267" s="33"/>
      <c r="M267" s="149"/>
      <c r="T267" s="54"/>
      <c r="AT267" s="18" t="s">
        <v>185</v>
      </c>
      <c r="AU267" s="18" t="s">
        <v>83</v>
      </c>
    </row>
    <row r="268" spans="2:65" s="13" customFormat="1" ht="10.199999999999999">
      <c r="B268" s="157"/>
      <c r="D268" s="151" t="s">
        <v>187</v>
      </c>
      <c r="E268" s="158" t="s">
        <v>19</v>
      </c>
      <c r="F268" s="159" t="s">
        <v>2323</v>
      </c>
      <c r="H268" s="160">
        <v>7.53</v>
      </c>
      <c r="I268" s="161"/>
      <c r="L268" s="157"/>
      <c r="M268" s="162"/>
      <c r="T268" s="163"/>
      <c r="AT268" s="158" t="s">
        <v>187</v>
      </c>
      <c r="AU268" s="158" t="s">
        <v>83</v>
      </c>
      <c r="AV268" s="13" t="s">
        <v>83</v>
      </c>
      <c r="AW268" s="13" t="s">
        <v>34</v>
      </c>
      <c r="AX268" s="13" t="s">
        <v>74</v>
      </c>
      <c r="AY268" s="158" t="s">
        <v>177</v>
      </c>
    </row>
    <row r="269" spans="2:65" s="13" customFormat="1" ht="10.199999999999999">
      <c r="B269" s="157"/>
      <c r="D269" s="151" t="s">
        <v>187</v>
      </c>
      <c r="E269" s="158" t="s">
        <v>19</v>
      </c>
      <c r="F269" s="159" t="s">
        <v>2324</v>
      </c>
      <c r="H269" s="160">
        <v>7.92</v>
      </c>
      <c r="I269" s="161"/>
      <c r="L269" s="157"/>
      <c r="M269" s="162"/>
      <c r="T269" s="163"/>
      <c r="AT269" s="158" t="s">
        <v>187</v>
      </c>
      <c r="AU269" s="158" t="s">
        <v>83</v>
      </c>
      <c r="AV269" s="13" t="s">
        <v>83</v>
      </c>
      <c r="AW269" s="13" t="s">
        <v>34</v>
      </c>
      <c r="AX269" s="13" t="s">
        <v>74</v>
      </c>
      <c r="AY269" s="158" t="s">
        <v>177</v>
      </c>
    </row>
    <row r="270" spans="2:65" s="14" customFormat="1" ht="10.199999999999999">
      <c r="B270" s="164"/>
      <c r="D270" s="151" t="s">
        <v>187</v>
      </c>
      <c r="E270" s="165" t="s">
        <v>19</v>
      </c>
      <c r="F270" s="166" t="s">
        <v>224</v>
      </c>
      <c r="H270" s="167">
        <v>15.45</v>
      </c>
      <c r="I270" s="168"/>
      <c r="L270" s="164"/>
      <c r="M270" s="169"/>
      <c r="T270" s="170"/>
      <c r="AT270" s="165" t="s">
        <v>187</v>
      </c>
      <c r="AU270" s="165" t="s">
        <v>83</v>
      </c>
      <c r="AV270" s="14" t="s">
        <v>183</v>
      </c>
      <c r="AW270" s="14" t="s">
        <v>34</v>
      </c>
      <c r="AX270" s="14" t="s">
        <v>81</v>
      </c>
      <c r="AY270" s="165" t="s">
        <v>177</v>
      </c>
    </row>
    <row r="271" spans="2:65" s="11" customFormat="1" ht="22.8" customHeight="1">
      <c r="B271" s="121"/>
      <c r="D271" s="122" t="s">
        <v>73</v>
      </c>
      <c r="E271" s="131" t="s">
        <v>2325</v>
      </c>
      <c r="F271" s="131" t="s">
        <v>2326</v>
      </c>
      <c r="I271" s="124"/>
      <c r="J271" s="132">
        <f>BK271</f>
        <v>0</v>
      </c>
      <c r="L271" s="121"/>
      <c r="M271" s="126"/>
      <c r="P271" s="127">
        <f>SUM(P272:P279)</f>
        <v>0</v>
      </c>
      <c r="R271" s="127">
        <f>SUM(R272:R279)</f>
        <v>0</v>
      </c>
      <c r="T271" s="128">
        <f>SUM(T272:T279)</f>
        <v>0</v>
      </c>
      <c r="AR271" s="122" t="s">
        <v>81</v>
      </c>
      <c r="AT271" s="129" t="s">
        <v>73</v>
      </c>
      <c r="AU271" s="129" t="s">
        <v>81</v>
      </c>
      <c r="AY271" s="122" t="s">
        <v>177</v>
      </c>
      <c r="BK271" s="130">
        <f>SUM(BK272:BK279)</f>
        <v>0</v>
      </c>
    </row>
    <row r="272" spans="2:65" s="1" customFormat="1" ht="24.15" customHeight="1">
      <c r="B272" s="33"/>
      <c r="C272" s="133" t="s">
        <v>448</v>
      </c>
      <c r="D272" s="133" t="s">
        <v>179</v>
      </c>
      <c r="E272" s="134" t="s">
        <v>2327</v>
      </c>
      <c r="F272" s="135" t="s">
        <v>2328</v>
      </c>
      <c r="G272" s="136" t="s">
        <v>228</v>
      </c>
      <c r="H272" s="137">
        <v>11.292999999999999</v>
      </c>
      <c r="I272" s="138"/>
      <c r="J272" s="139">
        <f>ROUND(I272*H272,2)</f>
        <v>0</v>
      </c>
      <c r="K272" s="135" t="s">
        <v>182</v>
      </c>
      <c r="L272" s="33"/>
      <c r="M272" s="140" t="s">
        <v>19</v>
      </c>
      <c r="N272" s="141" t="s">
        <v>45</v>
      </c>
      <c r="P272" s="142">
        <f>O272*H272</f>
        <v>0</v>
      </c>
      <c r="Q272" s="142">
        <v>0</v>
      </c>
      <c r="R272" s="142">
        <f>Q272*H272</f>
        <v>0</v>
      </c>
      <c r="S272" s="142">
        <v>0</v>
      </c>
      <c r="T272" s="143">
        <f>S272*H272</f>
        <v>0</v>
      </c>
      <c r="AR272" s="144" t="s">
        <v>183</v>
      </c>
      <c r="AT272" s="144" t="s">
        <v>179</v>
      </c>
      <c r="AU272" s="144" t="s">
        <v>83</v>
      </c>
      <c r="AY272" s="18" t="s">
        <v>177</v>
      </c>
      <c r="BE272" s="145">
        <f>IF(N272="základní",J272,0)</f>
        <v>0</v>
      </c>
      <c r="BF272" s="145">
        <f>IF(N272="snížená",J272,0)</f>
        <v>0</v>
      </c>
      <c r="BG272" s="145">
        <f>IF(N272="zákl. přenesená",J272,0)</f>
        <v>0</v>
      </c>
      <c r="BH272" s="145">
        <f>IF(N272="sníž. přenesená",J272,0)</f>
        <v>0</v>
      </c>
      <c r="BI272" s="145">
        <f>IF(N272="nulová",J272,0)</f>
        <v>0</v>
      </c>
      <c r="BJ272" s="18" t="s">
        <v>81</v>
      </c>
      <c r="BK272" s="145">
        <f>ROUND(I272*H272,2)</f>
        <v>0</v>
      </c>
      <c r="BL272" s="18" t="s">
        <v>183</v>
      </c>
      <c r="BM272" s="144" t="s">
        <v>2329</v>
      </c>
    </row>
    <row r="273" spans="2:65" s="1" customFormat="1" ht="10.199999999999999">
      <c r="B273" s="33"/>
      <c r="D273" s="146" t="s">
        <v>185</v>
      </c>
      <c r="F273" s="147" t="s">
        <v>2330</v>
      </c>
      <c r="I273" s="148"/>
      <c r="L273" s="33"/>
      <c r="M273" s="149"/>
      <c r="T273" s="54"/>
      <c r="AT273" s="18" t="s">
        <v>185</v>
      </c>
      <c r="AU273" s="18" t="s">
        <v>83</v>
      </c>
    </row>
    <row r="274" spans="2:65" s="1" customFormat="1" ht="21.75" customHeight="1">
      <c r="B274" s="33"/>
      <c r="C274" s="133" t="s">
        <v>455</v>
      </c>
      <c r="D274" s="133" t="s">
        <v>179</v>
      </c>
      <c r="E274" s="134" t="s">
        <v>2331</v>
      </c>
      <c r="F274" s="135" t="s">
        <v>2332</v>
      </c>
      <c r="G274" s="136" t="s">
        <v>228</v>
      </c>
      <c r="H274" s="137">
        <v>11.292999999999999</v>
      </c>
      <c r="I274" s="138"/>
      <c r="J274" s="139">
        <f>ROUND(I274*H274,2)</f>
        <v>0</v>
      </c>
      <c r="K274" s="135" t="s">
        <v>182</v>
      </c>
      <c r="L274" s="33"/>
      <c r="M274" s="140" t="s">
        <v>19</v>
      </c>
      <c r="N274" s="141" t="s">
        <v>45</v>
      </c>
      <c r="P274" s="142">
        <f>O274*H274</f>
        <v>0</v>
      </c>
      <c r="Q274" s="142">
        <v>0</v>
      </c>
      <c r="R274" s="142">
        <f>Q274*H274</f>
        <v>0</v>
      </c>
      <c r="S274" s="142">
        <v>0</v>
      </c>
      <c r="T274" s="143">
        <f>S274*H274</f>
        <v>0</v>
      </c>
      <c r="AR274" s="144" t="s">
        <v>183</v>
      </c>
      <c r="AT274" s="144" t="s">
        <v>179</v>
      </c>
      <c r="AU274" s="144" t="s">
        <v>83</v>
      </c>
      <c r="AY274" s="18" t="s">
        <v>177</v>
      </c>
      <c r="BE274" s="145">
        <f>IF(N274="základní",J274,0)</f>
        <v>0</v>
      </c>
      <c r="BF274" s="145">
        <f>IF(N274="snížená",J274,0)</f>
        <v>0</v>
      </c>
      <c r="BG274" s="145">
        <f>IF(N274="zákl. přenesená",J274,0)</f>
        <v>0</v>
      </c>
      <c r="BH274" s="145">
        <f>IF(N274="sníž. přenesená",J274,0)</f>
        <v>0</v>
      </c>
      <c r="BI274" s="145">
        <f>IF(N274="nulová",J274,0)</f>
        <v>0</v>
      </c>
      <c r="BJ274" s="18" t="s">
        <v>81</v>
      </c>
      <c r="BK274" s="145">
        <f>ROUND(I274*H274,2)</f>
        <v>0</v>
      </c>
      <c r="BL274" s="18" t="s">
        <v>183</v>
      </c>
      <c r="BM274" s="144" t="s">
        <v>2333</v>
      </c>
    </row>
    <row r="275" spans="2:65" s="1" customFormat="1" ht="10.199999999999999">
      <c r="B275" s="33"/>
      <c r="D275" s="146" t="s">
        <v>185</v>
      </c>
      <c r="F275" s="147" t="s">
        <v>2334</v>
      </c>
      <c r="I275" s="148"/>
      <c r="L275" s="33"/>
      <c r="M275" s="149"/>
      <c r="T275" s="54"/>
      <c r="AT275" s="18" t="s">
        <v>185</v>
      </c>
      <c r="AU275" s="18" t="s">
        <v>83</v>
      </c>
    </row>
    <row r="276" spans="2:65" s="1" customFormat="1" ht="24.15" customHeight="1">
      <c r="B276" s="33"/>
      <c r="C276" s="133" t="s">
        <v>460</v>
      </c>
      <c r="D276" s="133" t="s">
        <v>179</v>
      </c>
      <c r="E276" s="134" t="s">
        <v>2335</v>
      </c>
      <c r="F276" s="135" t="s">
        <v>2336</v>
      </c>
      <c r="G276" s="136" t="s">
        <v>228</v>
      </c>
      <c r="H276" s="137">
        <v>11.292999999999999</v>
      </c>
      <c r="I276" s="138"/>
      <c r="J276" s="139">
        <f>ROUND(I276*H276,2)</f>
        <v>0</v>
      </c>
      <c r="K276" s="135" t="s">
        <v>182</v>
      </c>
      <c r="L276" s="33"/>
      <c r="M276" s="140" t="s">
        <v>19</v>
      </c>
      <c r="N276" s="141" t="s">
        <v>45</v>
      </c>
      <c r="P276" s="142">
        <f>O276*H276</f>
        <v>0</v>
      </c>
      <c r="Q276" s="142">
        <v>0</v>
      </c>
      <c r="R276" s="142">
        <f>Q276*H276</f>
        <v>0</v>
      </c>
      <c r="S276" s="142">
        <v>0</v>
      </c>
      <c r="T276" s="143">
        <f>S276*H276</f>
        <v>0</v>
      </c>
      <c r="AR276" s="144" t="s">
        <v>183</v>
      </c>
      <c r="AT276" s="144" t="s">
        <v>179</v>
      </c>
      <c r="AU276" s="144" t="s">
        <v>83</v>
      </c>
      <c r="AY276" s="18" t="s">
        <v>177</v>
      </c>
      <c r="BE276" s="145">
        <f>IF(N276="základní",J276,0)</f>
        <v>0</v>
      </c>
      <c r="BF276" s="145">
        <f>IF(N276="snížená",J276,0)</f>
        <v>0</v>
      </c>
      <c r="BG276" s="145">
        <f>IF(N276="zákl. přenesená",J276,0)</f>
        <v>0</v>
      </c>
      <c r="BH276" s="145">
        <f>IF(N276="sníž. přenesená",J276,0)</f>
        <v>0</v>
      </c>
      <c r="BI276" s="145">
        <f>IF(N276="nulová",J276,0)</f>
        <v>0</v>
      </c>
      <c r="BJ276" s="18" t="s">
        <v>81</v>
      </c>
      <c r="BK276" s="145">
        <f>ROUND(I276*H276,2)</f>
        <v>0</v>
      </c>
      <c r="BL276" s="18" t="s">
        <v>183</v>
      </c>
      <c r="BM276" s="144" t="s">
        <v>2337</v>
      </c>
    </row>
    <row r="277" spans="2:65" s="1" customFormat="1" ht="10.199999999999999">
      <c r="B277" s="33"/>
      <c r="D277" s="146" t="s">
        <v>185</v>
      </c>
      <c r="F277" s="147" t="s">
        <v>2338</v>
      </c>
      <c r="I277" s="148"/>
      <c r="L277" s="33"/>
      <c r="M277" s="149"/>
      <c r="T277" s="54"/>
      <c r="AT277" s="18" t="s">
        <v>185</v>
      </c>
      <c r="AU277" s="18" t="s">
        <v>83</v>
      </c>
    </row>
    <row r="278" spans="2:65" s="1" customFormat="1" ht="24.15" customHeight="1">
      <c r="B278" s="33"/>
      <c r="C278" s="133" t="s">
        <v>465</v>
      </c>
      <c r="D278" s="133" t="s">
        <v>179</v>
      </c>
      <c r="E278" s="134" t="s">
        <v>2339</v>
      </c>
      <c r="F278" s="135" t="s">
        <v>2340</v>
      </c>
      <c r="G278" s="136" t="s">
        <v>228</v>
      </c>
      <c r="H278" s="137">
        <v>11.292999999999999</v>
      </c>
      <c r="I278" s="138"/>
      <c r="J278" s="139">
        <f>ROUND(I278*H278,2)</f>
        <v>0</v>
      </c>
      <c r="K278" s="135" t="s">
        <v>182</v>
      </c>
      <c r="L278" s="33"/>
      <c r="M278" s="140" t="s">
        <v>19</v>
      </c>
      <c r="N278" s="141" t="s">
        <v>45</v>
      </c>
      <c r="P278" s="142">
        <f>O278*H278</f>
        <v>0</v>
      </c>
      <c r="Q278" s="142">
        <v>0</v>
      </c>
      <c r="R278" s="142">
        <f>Q278*H278</f>
        <v>0</v>
      </c>
      <c r="S278" s="142">
        <v>0</v>
      </c>
      <c r="T278" s="143">
        <f>S278*H278</f>
        <v>0</v>
      </c>
      <c r="AR278" s="144" t="s">
        <v>183</v>
      </c>
      <c r="AT278" s="144" t="s">
        <v>179</v>
      </c>
      <c r="AU278" s="144" t="s">
        <v>83</v>
      </c>
      <c r="AY278" s="18" t="s">
        <v>177</v>
      </c>
      <c r="BE278" s="145">
        <f>IF(N278="základní",J278,0)</f>
        <v>0</v>
      </c>
      <c r="BF278" s="145">
        <f>IF(N278="snížená",J278,0)</f>
        <v>0</v>
      </c>
      <c r="BG278" s="145">
        <f>IF(N278="zákl. přenesená",J278,0)</f>
        <v>0</v>
      </c>
      <c r="BH278" s="145">
        <f>IF(N278="sníž. přenesená",J278,0)</f>
        <v>0</v>
      </c>
      <c r="BI278" s="145">
        <f>IF(N278="nulová",J278,0)</f>
        <v>0</v>
      </c>
      <c r="BJ278" s="18" t="s">
        <v>81</v>
      </c>
      <c r="BK278" s="145">
        <f>ROUND(I278*H278,2)</f>
        <v>0</v>
      </c>
      <c r="BL278" s="18" t="s">
        <v>183</v>
      </c>
      <c r="BM278" s="144" t="s">
        <v>2341</v>
      </c>
    </row>
    <row r="279" spans="2:65" s="1" customFormat="1" ht="10.199999999999999">
      <c r="B279" s="33"/>
      <c r="D279" s="146" t="s">
        <v>185</v>
      </c>
      <c r="F279" s="147" t="s">
        <v>2342</v>
      </c>
      <c r="I279" s="148"/>
      <c r="L279" s="33"/>
      <c r="M279" s="149"/>
      <c r="T279" s="54"/>
      <c r="AT279" s="18" t="s">
        <v>185</v>
      </c>
      <c r="AU279" s="18" t="s">
        <v>83</v>
      </c>
    </row>
    <row r="280" spans="2:65" s="11" customFormat="1" ht="22.8" customHeight="1">
      <c r="B280" s="121"/>
      <c r="D280" s="122" t="s">
        <v>73</v>
      </c>
      <c r="E280" s="131" t="s">
        <v>404</v>
      </c>
      <c r="F280" s="131" t="s">
        <v>405</v>
      </c>
      <c r="I280" s="124"/>
      <c r="J280" s="132">
        <f>BK280</f>
        <v>0</v>
      </c>
      <c r="L280" s="121"/>
      <c r="M280" s="126"/>
      <c r="P280" s="127">
        <f>SUM(P281:P282)</f>
        <v>0</v>
      </c>
      <c r="R280" s="127">
        <f>SUM(R281:R282)</f>
        <v>0</v>
      </c>
      <c r="T280" s="128">
        <f>SUM(T281:T282)</f>
        <v>0</v>
      </c>
      <c r="AR280" s="122" t="s">
        <v>81</v>
      </c>
      <c r="AT280" s="129" t="s">
        <v>73</v>
      </c>
      <c r="AU280" s="129" t="s">
        <v>81</v>
      </c>
      <c r="AY280" s="122" t="s">
        <v>177</v>
      </c>
      <c r="BK280" s="130">
        <f>SUM(BK281:BK282)</f>
        <v>0</v>
      </c>
    </row>
    <row r="281" spans="2:65" s="1" customFormat="1" ht="33" customHeight="1">
      <c r="B281" s="33"/>
      <c r="C281" s="133" t="s">
        <v>471</v>
      </c>
      <c r="D281" s="133" t="s">
        <v>179</v>
      </c>
      <c r="E281" s="134" t="s">
        <v>407</v>
      </c>
      <c r="F281" s="135" t="s">
        <v>408</v>
      </c>
      <c r="G281" s="136" t="s">
        <v>228</v>
      </c>
      <c r="H281" s="137">
        <v>8.7520000000000007</v>
      </c>
      <c r="I281" s="138"/>
      <c r="J281" s="139">
        <f>ROUND(I281*H281,2)</f>
        <v>0</v>
      </c>
      <c r="K281" s="135" t="s">
        <v>182</v>
      </c>
      <c r="L281" s="33"/>
      <c r="M281" s="140" t="s">
        <v>19</v>
      </c>
      <c r="N281" s="141" t="s">
        <v>45</v>
      </c>
      <c r="P281" s="142">
        <f>O281*H281</f>
        <v>0</v>
      </c>
      <c r="Q281" s="142">
        <v>0</v>
      </c>
      <c r="R281" s="142">
        <f>Q281*H281</f>
        <v>0</v>
      </c>
      <c r="S281" s="142">
        <v>0</v>
      </c>
      <c r="T281" s="143">
        <f>S281*H281</f>
        <v>0</v>
      </c>
      <c r="AR281" s="144" t="s">
        <v>183</v>
      </c>
      <c r="AT281" s="144" t="s">
        <v>179</v>
      </c>
      <c r="AU281" s="144" t="s">
        <v>83</v>
      </c>
      <c r="AY281" s="18" t="s">
        <v>177</v>
      </c>
      <c r="BE281" s="145">
        <f>IF(N281="základní",J281,0)</f>
        <v>0</v>
      </c>
      <c r="BF281" s="145">
        <f>IF(N281="snížená",J281,0)</f>
        <v>0</v>
      </c>
      <c r="BG281" s="145">
        <f>IF(N281="zákl. přenesená",J281,0)</f>
        <v>0</v>
      </c>
      <c r="BH281" s="145">
        <f>IF(N281="sníž. přenesená",J281,0)</f>
        <v>0</v>
      </c>
      <c r="BI281" s="145">
        <f>IF(N281="nulová",J281,0)</f>
        <v>0</v>
      </c>
      <c r="BJ281" s="18" t="s">
        <v>81</v>
      </c>
      <c r="BK281" s="145">
        <f>ROUND(I281*H281,2)</f>
        <v>0</v>
      </c>
      <c r="BL281" s="18" t="s">
        <v>183</v>
      </c>
      <c r="BM281" s="144" t="s">
        <v>2343</v>
      </c>
    </row>
    <row r="282" spans="2:65" s="1" customFormat="1" ht="10.199999999999999">
      <c r="B282" s="33"/>
      <c r="D282" s="146" t="s">
        <v>185</v>
      </c>
      <c r="F282" s="147" t="s">
        <v>410</v>
      </c>
      <c r="I282" s="148"/>
      <c r="L282" s="33"/>
      <c r="M282" s="149"/>
      <c r="T282" s="54"/>
      <c r="AT282" s="18" t="s">
        <v>185</v>
      </c>
      <c r="AU282" s="18" t="s">
        <v>83</v>
      </c>
    </row>
    <row r="283" spans="2:65" s="11" customFormat="1" ht="25.95" customHeight="1">
      <c r="B283" s="121"/>
      <c r="D283" s="122" t="s">
        <v>73</v>
      </c>
      <c r="E283" s="123" t="s">
        <v>411</v>
      </c>
      <c r="F283" s="123" t="s">
        <v>412</v>
      </c>
      <c r="I283" s="124"/>
      <c r="J283" s="125">
        <f>BK283</f>
        <v>0</v>
      </c>
      <c r="L283" s="121"/>
      <c r="M283" s="126"/>
      <c r="P283" s="127">
        <f>P284+P310+P313+P323+P330+P360+P380+P401+P418+P429</f>
        <v>0</v>
      </c>
      <c r="R283" s="127">
        <f>R284+R310+R313+R323+R330+R360+R380+R401+R418+R429</f>
        <v>0.8784623800000001</v>
      </c>
      <c r="T283" s="128">
        <f>T284+T310+T313+T323+T330+T360+T380+T401+T418+T429</f>
        <v>3.5806900000000003E-2</v>
      </c>
      <c r="AR283" s="122" t="s">
        <v>83</v>
      </c>
      <c r="AT283" s="129" t="s">
        <v>73</v>
      </c>
      <c r="AU283" s="129" t="s">
        <v>74</v>
      </c>
      <c r="AY283" s="122" t="s">
        <v>177</v>
      </c>
      <c r="BK283" s="130">
        <f>BK284+BK310+BK313+BK323+BK330+BK360+BK380+BK401+BK418+BK429</f>
        <v>0</v>
      </c>
    </row>
    <row r="284" spans="2:65" s="11" customFormat="1" ht="22.8" customHeight="1">
      <c r="B284" s="121"/>
      <c r="D284" s="122" t="s">
        <v>73</v>
      </c>
      <c r="E284" s="131" t="s">
        <v>413</v>
      </c>
      <c r="F284" s="131" t="s">
        <v>414</v>
      </c>
      <c r="I284" s="124"/>
      <c r="J284" s="132">
        <f>BK284</f>
        <v>0</v>
      </c>
      <c r="L284" s="121"/>
      <c r="M284" s="126"/>
      <c r="P284" s="127">
        <f>SUM(P285:P309)</f>
        <v>0</v>
      </c>
      <c r="R284" s="127">
        <f>SUM(R285:R309)</f>
        <v>1.2767800000000001E-2</v>
      </c>
      <c r="T284" s="128">
        <f>SUM(T285:T309)</f>
        <v>0</v>
      </c>
      <c r="AR284" s="122" t="s">
        <v>83</v>
      </c>
      <c r="AT284" s="129" t="s">
        <v>73</v>
      </c>
      <c r="AU284" s="129" t="s">
        <v>81</v>
      </c>
      <c r="AY284" s="122" t="s">
        <v>177</v>
      </c>
      <c r="BK284" s="130">
        <f>SUM(BK285:BK309)</f>
        <v>0</v>
      </c>
    </row>
    <row r="285" spans="2:65" s="1" customFormat="1" ht="21.75" customHeight="1">
      <c r="B285" s="33"/>
      <c r="C285" s="133" t="s">
        <v>476</v>
      </c>
      <c r="D285" s="133" t="s">
        <v>179</v>
      </c>
      <c r="E285" s="134" t="s">
        <v>416</v>
      </c>
      <c r="F285" s="135" t="s">
        <v>417</v>
      </c>
      <c r="G285" s="136" t="s">
        <v>119</v>
      </c>
      <c r="H285" s="137">
        <v>1.1040000000000001</v>
      </c>
      <c r="I285" s="138"/>
      <c r="J285" s="139">
        <f>ROUND(I285*H285,2)</f>
        <v>0</v>
      </c>
      <c r="K285" s="135" t="s">
        <v>182</v>
      </c>
      <c r="L285" s="33"/>
      <c r="M285" s="140" t="s">
        <v>19</v>
      </c>
      <c r="N285" s="141" t="s">
        <v>45</v>
      </c>
      <c r="P285" s="142">
        <f>O285*H285</f>
        <v>0</v>
      </c>
      <c r="Q285" s="142">
        <v>0</v>
      </c>
      <c r="R285" s="142">
        <f>Q285*H285</f>
        <v>0</v>
      </c>
      <c r="S285" s="142">
        <v>0</v>
      </c>
      <c r="T285" s="143">
        <f>S285*H285</f>
        <v>0</v>
      </c>
      <c r="AR285" s="144" t="s">
        <v>276</v>
      </c>
      <c r="AT285" s="144" t="s">
        <v>179</v>
      </c>
      <c r="AU285" s="144" t="s">
        <v>83</v>
      </c>
      <c r="AY285" s="18" t="s">
        <v>177</v>
      </c>
      <c r="BE285" s="145">
        <f>IF(N285="základní",J285,0)</f>
        <v>0</v>
      </c>
      <c r="BF285" s="145">
        <f>IF(N285="snížená",J285,0)</f>
        <v>0</v>
      </c>
      <c r="BG285" s="145">
        <f>IF(N285="zákl. přenesená",J285,0)</f>
        <v>0</v>
      </c>
      <c r="BH285" s="145">
        <f>IF(N285="sníž. přenesená",J285,0)</f>
        <v>0</v>
      </c>
      <c r="BI285" s="145">
        <f>IF(N285="nulová",J285,0)</f>
        <v>0</v>
      </c>
      <c r="BJ285" s="18" t="s">
        <v>81</v>
      </c>
      <c r="BK285" s="145">
        <f>ROUND(I285*H285,2)</f>
        <v>0</v>
      </c>
      <c r="BL285" s="18" t="s">
        <v>276</v>
      </c>
      <c r="BM285" s="144" t="s">
        <v>2344</v>
      </c>
    </row>
    <row r="286" spans="2:65" s="1" customFormat="1" ht="10.199999999999999">
      <c r="B286" s="33"/>
      <c r="D286" s="146" t="s">
        <v>185</v>
      </c>
      <c r="F286" s="147" t="s">
        <v>419</v>
      </c>
      <c r="I286" s="148"/>
      <c r="L286" s="33"/>
      <c r="M286" s="149"/>
      <c r="T286" s="54"/>
      <c r="AT286" s="18" t="s">
        <v>185</v>
      </c>
      <c r="AU286" s="18" t="s">
        <v>83</v>
      </c>
    </row>
    <row r="287" spans="2:65" s="12" customFormat="1" ht="10.199999999999999">
      <c r="B287" s="150"/>
      <c r="D287" s="151" t="s">
        <v>187</v>
      </c>
      <c r="E287" s="152" t="s">
        <v>19</v>
      </c>
      <c r="F287" s="153" t="s">
        <v>2125</v>
      </c>
      <c r="H287" s="152" t="s">
        <v>19</v>
      </c>
      <c r="I287" s="154"/>
      <c r="L287" s="150"/>
      <c r="M287" s="155"/>
      <c r="T287" s="156"/>
      <c r="AT287" s="152" t="s">
        <v>187</v>
      </c>
      <c r="AU287" s="152" t="s">
        <v>83</v>
      </c>
      <c r="AV287" s="12" t="s">
        <v>81</v>
      </c>
      <c r="AW287" s="12" t="s">
        <v>34</v>
      </c>
      <c r="AX287" s="12" t="s">
        <v>74</v>
      </c>
      <c r="AY287" s="152" t="s">
        <v>177</v>
      </c>
    </row>
    <row r="288" spans="2:65" s="13" customFormat="1" ht="10.199999999999999">
      <c r="B288" s="157"/>
      <c r="D288" s="151" t="s">
        <v>187</v>
      </c>
      <c r="E288" s="158" t="s">
        <v>19</v>
      </c>
      <c r="F288" s="159" t="s">
        <v>2259</v>
      </c>
      <c r="H288" s="160">
        <v>1.1040000000000001</v>
      </c>
      <c r="I288" s="161"/>
      <c r="L288" s="157"/>
      <c r="M288" s="162"/>
      <c r="T288" s="163"/>
      <c r="AT288" s="158" t="s">
        <v>187</v>
      </c>
      <c r="AU288" s="158" t="s">
        <v>83</v>
      </c>
      <c r="AV288" s="13" t="s">
        <v>83</v>
      </c>
      <c r="AW288" s="13" t="s">
        <v>34</v>
      </c>
      <c r="AX288" s="13" t="s">
        <v>81</v>
      </c>
      <c r="AY288" s="158" t="s">
        <v>177</v>
      </c>
    </row>
    <row r="289" spans="2:65" s="1" customFormat="1" ht="21.75" customHeight="1">
      <c r="B289" s="33"/>
      <c r="C289" s="133" t="s">
        <v>481</v>
      </c>
      <c r="D289" s="133" t="s">
        <v>179</v>
      </c>
      <c r="E289" s="134" t="s">
        <v>421</v>
      </c>
      <c r="F289" s="135" t="s">
        <v>422</v>
      </c>
      <c r="G289" s="136" t="s">
        <v>119</v>
      </c>
      <c r="H289" s="137">
        <v>0.65400000000000003</v>
      </c>
      <c r="I289" s="138"/>
      <c r="J289" s="139">
        <f>ROUND(I289*H289,2)</f>
        <v>0</v>
      </c>
      <c r="K289" s="135" t="s">
        <v>182</v>
      </c>
      <c r="L289" s="33"/>
      <c r="M289" s="140" t="s">
        <v>19</v>
      </c>
      <c r="N289" s="141" t="s">
        <v>45</v>
      </c>
      <c r="P289" s="142">
        <f>O289*H289</f>
        <v>0</v>
      </c>
      <c r="Q289" s="142">
        <v>0</v>
      </c>
      <c r="R289" s="142">
        <f>Q289*H289</f>
        <v>0</v>
      </c>
      <c r="S289" s="142">
        <v>0</v>
      </c>
      <c r="T289" s="143">
        <f>S289*H289</f>
        <v>0</v>
      </c>
      <c r="AR289" s="144" t="s">
        <v>276</v>
      </c>
      <c r="AT289" s="144" t="s">
        <v>179</v>
      </c>
      <c r="AU289" s="144" t="s">
        <v>83</v>
      </c>
      <c r="AY289" s="18" t="s">
        <v>177</v>
      </c>
      <c r="BE289" s="145">
        <f>IF(N289="základní",J289,0)</f>
        <v>0</v>
      </c>
      <c r="BF289" s="145">
        <f>IF(N289="snížená",J289,0)</f>
        <v>0</v>
      </c>
      <c r="BG289" s="145">
        <f>IF(N289="zákl. přenesená",J289,0)</f>
        <v>0</v>
      </c>
      <c r="BH289" s="145">
        <f>IF(N289="sníž. přenesená",J289,0)</f>
        <v>0</v>
      </c>
      <c r="BI289" s="145">
        <f>IF(N289="nulová",J289,0)</f>
        <v>0</v>
      </c>
      <c r="BJ289" s="18" t="s">
        <v>81</v>
      </c>
      <c r="BK289" s="145">
        <f>ROUND(I289*H289,2)</f>
        <v>0</v>
      </c>
      <c r="BL289" s="18" t="s">
        <v>276</v>
      </c>
      <c r="BM289" s="144" t="s">
        <v>2345</v>
      </c>
    </row>
    <row r="290" spans="2:65" s="1" customFormat="1" ht="10.199999999999999">
      <c r="B290" s="33"/>
      <c r="D290" s="146" t="s">
        <v>185</v>
      </c>
      <c r="F290" s="147" t="s">
        <v>424</v>
      </c>
      <c r="I290" s="148"/>
      <c r="L290" s="33"/>
      <c r="M290" s="149"/>
      <c r="T290" s="54"/>
      <c r="AT290" s="18" t="s">
        <v>185</v>
      </c>
      <c r="AU290" s="18" t="s">
        <v>83</v>
      </c>
    </row>
    <row r="291" spans="2:65" s="12" customFormat="1" ht="10.199999999999999">
      <c r="B291" s="150"/>
      <c r="D291" s="151" t="s">
        <v>187</v>
      </c>
      <c r="E291" s="152" t="s">
        <v>19</v>
      </c>
      <c r="F291" s="153" t="s">
        <v>2125</v>
      </c>
      <c r="H291" s="152" t="s">
        <v>19</v>
      </c>
      <c r="I291" s="154"/>
      <c r="L291" s="150"/>
      <c r="M291" s="155"/>
      <c r="T291" s="156"/>
      <c r="AT291" s="152" t="s">
        <v>187</v>
      </c>
      <c r="AU291" s="152" t="s">
        <v>83</v>
      </c>
      <c r="AV291" s="12" t="s">
        <v>81</v>
      </c>
      <c r="AW291" s="12" t="s">
        <v>34</v>
      </c>
      <c r="AX291" s="12" t="s">
        <v>74</v>
      </c>
      <c r="AY291" s="152" t="s">
        <v>177</v>
      </c>
    </row>
    <row r="292" spans="2:65" s="12" customFormat="1" ht="10.199999999999999">
      <c r="B292" s="150"/>
      <c r="D292" s="151" t="s">
        <v>187</v>
      </c>
      <c r="E292" s="152" t="s">
        <v>19</v>
      </c>
      <c r="F292" s="153" t="s">
        <v>2346</v>
      </c>
      <c r="H292" s="152" t="s">
        <v>19</v>
      </c>
      <c r="I292" s="154"/>
      <c r="L292" s="150"/>
      <c r="M292" s="155"/>
      <c r="T292" s="156"/>
      <c r="AT292" s="152" t="s">
        <v>187</v>
      </c>
      <c r="AU292" s="152" t="s">
        <v>83</v>
      </c>
      <c r="AV292" s="12" t="s">
        <v>81</v>
      </c>
      <c r="AW292" s="12" t="s">
        <v>34</v>
      </c>
      <c r="AX292" s="12" t="s">
        <v>74</v>
      </c>
      <c r="AY292" s="152" t="s">
        <v>177</v>
      </c>
    </row>
    <row r="293" spans="2:65" s="13" customFormat="1" ht="10.199999999999999">
      <c r="B293" s="157"/>
      <c r="D293" s="151" t="s">
        <v>187</v>
      </c>
      <c r="E293" s="158" t="s">
        <v>19</v>
      </c>
      <c r="F293" s="159" t="s">
        <v>2347</v>
      </c>
      <c r="H293" s="160">
        <v>0.65400000000000003</v>
      </c>
      <c r="I293" s="161"/>
      <c r="L293" s="157"/>
      <c r="M293" s="162"/>
      <c r="T293" s="163"/>
      <c r="AT293" s="158" t="s">
        <v>187</v>
      </c>
      <c r="AU293" s="158" t="s">
        <v>83</v>
      </c>
      <c r="AV293" s="13" t="s">
        <v>83</v>
      </c>
      <c r="AW293" s="13" t="s">
        <v>34</v>
      </c>
      <c r="AX293" s="13" t="s">
        <v>81</v>
      </c>
      <c r="AY293" s="158" t="s">
        <v>177</v>
      </c>
    </row>
    <row r="294" spans="2:65" s="1" customFormat="1" ht="16.5" customHeight="1">
      <c r="B294" s="33"/>
      <c r="C294" s="178" t="s">
        <v>485</v>
      </c>
      <c r="D294" s="178" t="s">
        <v>327</v>
      </c>
      <c r="E294" s="179" t="s">
        <v>427</v>
      </c>
      <c r="F294" s="180" t="s">
        <v>428</v>
      </c>
      <c r="G294" s="181" t="s">
        <v>228</v>
      </c>
      <c r="H294" s="182">
        <v>1E-3</v>
      </c>
      <c r="I294" s="183"/>
      <c r="J294" s="184">
        <f>ROUND(I294*H294,2)</f>
        <v>0</v>
      </c>
      <c r="K294" s="180" t="s">
        <v>182</v>
      </c>
      <c r="L294" s="185"/>
      <c r="M294" s="186" t="s">
        <v>19</v>
      </c>
      <c r="N294" s="187" t="s">
        <v>45</v>
      </c>
      <c r="P294" s="142">
        <f>O294*H294</f>
        <v>0</v>
      </c>
      <c r="Q294" s="142">
        <v>1</v>
      </c>
      <c r="R294" s="142">
        <f>Q294*H294</f>
        <v>1E-3</v>
      </c>
      <c r="S294" s="142">
        <v>0</v>
      </c>
      <c r="T294" s="143">
        <f>S294*H294</f>
        <v>0</v>
      </c>
      <c r="AR294" s="144" t="s">
        <v>406</v>
      </c>
      <c r="AT294" s="144" t="s">
        <v>327</v>
      </c>
      <c r="AU294" s="144" t="s">
        <v>83</v>
      </c>
      <c r="AY294" s="18" t="s">
        <v>177</v>
      </c>
      <c r="BE294" s="145">
        <f>IF(N294="základní",J294,0)</f>
        <v>0</v>
      </c>
      <c r="BF294" s="145">
        <f>IF(N294="snížená",J294,0)</f>
        <v>0</v>
      </c>
      <c r="BG294" s="145">
        <f>IF(N294="zákl. přenesená",J294,0)</f>
        <v>0</v>
      </c>
      <c r="BH294" s="145">
        <f>IF(N294="sníž. přenesená",J294,0)</f>
        <v>0</v>
      </c>
      <c r="BI294" s="145">
        <f>IF(N294="nulová",J294,0)</f>
        <v>0</v>
      </c>
      <c r="BJ294" s="18" t="s">
        <v>81</v>
      </c>
      <c r="BK294" s="145">
        <f>ROUND(I294*H294,2)</f>
        <v>0</v>
      </c>
      <c r="BL294" s="18" t="s">
        <v>276</v>
      </c>
      <c r="BM294" s="144" t="s">
        <v>2348</v>
      </c>
    </row>
    <row r="295" spans="2:65" s="13" customFormat="1" ht="10.199999999999999">
      <c r="B295" s="157"/>
      <c r="D295" s="151" t="s">
        <v>187</v>
      </c>
      <c r="E295" s="158" t="s">
        <v>19</v>
      </c>
      <c r="F295" s="159" t="s">
        <v>2349</v>
      </c>
      <c r="H295" s="160">
        <v>1.1040000000000001</v>
      </c>
      <c r="I295" s="161"/>
      <c r="L295" s="157"/>
      <c r="M295" s="162"/>
      <c r="T295" s="163"/>
      <c r="AT295" s="158" t="s">
        <v>187</v>
      </c>
      <c r="AU295" s="158" t="s">
        <v>83</v>
      </c>
      <c r="AV295" s="13" t="s">
        <v>83</v>
      </c>
      <c r="AW295" s="13" t="s">
        <v>34</v>
      </c>
      <c r="AX295" s="13" t="s">
        <v>74</v>
      </c>
      <c r="AY295" s="158" t="s">
        <v>177</v>
      </c>
    </row>
    <row r="296" spans="2:65" s="13" customFormat="1" ht="10.199999999999999">
      <c r="B296" s="157"/>
      <c r="D296" s="151" t="s">
        <v>187</v>
      </c>
      <c r="E296" s="158" t="s">
        <v>19</v>
      </c>
      <c r="F296" s="159" t="s">
        <v>2350</v>
      </c>
      <c r="H296" s="160">
        <v>0.65400000000000003</v>
      </c>
      <c r="I296" s="161"/>
      <c r="L296" s="157"/>
      <c r="M296" s="162"/>
      <c r="T296" s="163"/>
      <c r="AT296" s="158" t="s">
        <v>187</v>
      </c>
      <c r="AU296" s="158" t="s">
        <v>83</v>
      </c>
      <c r="AV296" s="13" t="s">
        <v>83</v>
      </c>
      <c r="AW296" s="13" t="s">
        <v>34</v>
      </c>
      <c r="AX296" s="13" t="s">
        <v>74</v>
      </c>
      <c r="AY296" s="158" t="s">
        <v>177</v>
      </c>
    </row>
    <row r="297" spans="2:65" s="14" customFormat="1" ht="10.199999999999999">
      <c r="B297" s="164"/>
      <c r="D297" s="151" t="s">
        <v>187</v>
      </c>
      <c r="E297" s="165" t="s">
        <v>19</v>
      </c>
      <c r="F297" s="166" t="s">
        <v>224</v>
      </c>
      <c r="H297" s="167">
        <v>1.758</v>
      </c>
      <c r="I297" s="168"/>
      <c r="L297" s="164"/>
      <c r="M297" s="169"/>
      <c r="T297" s="170"/>
      <c r="AT297" s="165" t="s">
        <v>187</v>
      </c>
      <c r="AU297" s="165" t="s">
        <v>83</v>
      </c>
      <c r="AV297" s="14" t="s">
        <v>183</v>
      </c>
      <c r="AW297" s="14" t="s">
        <v>34</v>
      </c>
      <c r="AX297" s="14" t="s">
        <v>81</v>
      </c>
      <c r="AY297" s="165" t="s">
        <v>177</v>
      </c>
    </row>
    <row r="298" spans="2:65" s="13" customFormat="1" ht="10.199999999999999">
      <c r="B298" s="157"/>
      <c r="D298" s="151" t="s">
        <v>187</v>
      </c>
      <c r="F298" s="159" t="s">
        <v>2351</v>
      </c>
      <c r="H298" s="160">
        <v>1E-3</v>
      </c>
      <c r="I298" s="161"/>
      <c r="L298" s="157"/>
      <c r="M298" s="162"/>
      <c r="T298" s="163"/>
      <c r="AT298" s="158" t="s">
        <v>187</v>
      </c>
      <c r="AU298" s="158" t="s">
        <v>83</v>
      </c>
      <c r="AV298" s="13" t="s">
        <v>83</v>
      </c>
      <c r="AW298" s="13" t="s">
        <v>4</v>
      </c>
      <c r="AX298" s="13" t="s">
        <v>81</v>
      </c>
      <c r="AY298" s="158" t="s">
        <v>177</v>
      </c>
    </row>
    <row r="299" spans="2:65" s="1" customFormat="1" ht="16.5" customHeight="1">
      <c r="B299" s="33"/>
      <c r="C299" s="133" t="s">
        <v>489</v>
      </c>
      <c r="D299" s="133" t="s">
        <v>179</v>
      </c>
      <c r="E299" s="134" t="s">
        <v>434</v>
      </c>
      <c r="F299" s="135" t="s">
        <v>435</v>
      </c>
      <c r="G299" s="136" t="s">
        <v>119</v>
      </c>
      <c r="H299" s="137">
        <v>1.1040000000000001</v>
      </c>
      <c r="I299" s="138"/>
      <c r="J299" s="139">
        <f>ROUND(I299*H299,2)</f>
        <v>0</v>
      </c>
      <c r="K299" s="135" t="s">
        <v>182</v>
      </c>
      <c r="L299" s="33"/>
      <c r="M299" s="140" t="s">
        <v>19</v>
      </c>
      <c r="N299" s="141" t="s">
        <v>45</v>
      </c>
      <c r="P299" s="142">
        <f>O299*H299</f>
        <v>0</v>
      </c>
      <c r="Q299" s="142">
        <v>4.0000000000000002E-4</v>
      </c>
      <c r="R299" s="142">
        <f>Q299*H299</f>
        <v>4.4160000000000005E-4</v>
      </c>
      <c r="S299" s="142">
        <v>0</v>
      </c>
      <c r="T299" s="143">
        <f>S299*H299</f>
        <v>0</v>
      </c>
      <c r="AR299" s="144" t="s">
        <v>276</v>
      </c>
      <c r="AT299" s="144" t="s">
        <v>179</v>
      </c>
      <c r="AU299" s="144" t="s">
        <v>83</v>
      </c>
      <c r="AY299" s="18" t="s">
        <v>177</v>
      </c>
      <c r="BE299" s="145">
        <f>IF(N299="základní",J299,0)</f>
        <v>0</v>
      </c>
      <c r="BF299" s="145">
        <f>IF(N299="snížená",J299,0)</f>
        <v>0</v>
      </c>
      <c r="BG299" s="145">
        <f>IF(N299="zákl. přenesená",J299,0)</f>
        <v>0</v>
      </c>
      <c r="BH299" s="145">
        <f>IF(N299="sníž. přenesená",J299,0)</f>
        <v>0</v>
      </c>
      <c r="BI299" s="145">
        <f>IF(N299="nulová",J299,0)</f>
        <v>0</v>
      </c>
      <c r="BJ299" s="18" t="s">
        <v>81</v>
      </c>
      <c r="BK299" s="145">
        <f>ROUND(I299*H299,2)</f>
        <v>0</v>
      </c>
      <c r="BL299" s="18" t="s">
        <v>276</v>
      </c>
      <c r="BM299" s="144" t="s">
        <v>2352</v>
      </c>
    </row>
    <row r="300" spans="2:65" s="1" customFormat="1" ht="10.199999999999999">
      <c r="B300" s="33"/>
      <c r="D300" s="146" t="s">
        <v>185</v>
      </c>
      <c r="F300" s="147" t="s">
        <v>437</v>
      </c>
      <c r="I300" s="148"/>
      <c r="L300" s="33"/>
      <c r="M300" s="149"/>
      <c r="T300" s="54"/>
      <c r="AT300" s="18" t="s">
        <v>185</v>
      </c>
      <c r="AU300" s="18" t="s">
        <v>83</v>
      </c>
    </row>
    <row r="301" spans="2:65" s="1" customFormat="1" ht="16.5" customHeight="1">
      <c r="B301" s="33"/>
      <c r="C301" s="133" t="s">
        <v>494</v>
      </c>
      <c r="D301" s="133" t="s">
        <v>179</v>
      </c>
      <c r="E301" s="134" t="s">
        <v>439</v>
      </c>
      <c r="F301" s="135" t="s">
        <v>440</v>
      </c>
      <c r="G301" s="136" t="s">
        <v>119</v>
      </c>
      <c r="H301" s="137">
        <v>0.65400000000000003</v>
      </c>
      <c r="I301" s="138"/>
      <c r="J301" s="139">
        <f>ROUND(I301*H301,2)</f>
        <v>0</v>
      </c>
      <c r="K301" s="135" t="s">
        <v>182</v>
      </c>
      <c r="L301" s="33"/>
      <c r="M301" s="140" t="s">
        <v>19</v>
      </c>
      <c r="N301" s="141" t="s">
        <v>45</v>
      </c>
      <c r="P301" s="142">
        <f>O301*H301</f>
        <v>0</v>
      </c>
      <c r="Q301" s="142">
        <v>4.0000000000000002E-4</v>
      </c>
      <c r="R301" s="142">
        <f>Q301*H301</f>
        <v>2.6160000000000002E-4</v>
      </c>
      <c r="S301" s="142">
        <v>0</v>
      </c>
      <c r="T301" s="143">
        <f>S301*H301</f>
        <v>0</v>
      </c>
      <c r="AR301" s="144" t="s">
        <v>276</v>
      </c>
      <c r="AT301" s="144" t="s">
        <v>179</v>
      </c>
      <c r="AU301" s="144" t="s">
        <v>83</v>
      </c>
      <c r="AY301" s="18" t="s">
        <v>177</v>
      </c>
      <c r="BE301" s="145">
        <f>IF(N301="základní",J301,0)</f>
        <v>0</v>
      </c>
      <c r="BF301" s="145">
        <f>IF(N301="snížená",J301,0)</f>
        <v>0</v>
      </c>
      <c r="BG301" s="145">
        <f>IF(N301="zákl. přenesená",J301,0)</f>
        <v>0</v>
      </c>
      <c r="BH301" s="145">
        <f>IF(N301="sníž. přenesená",J301,0)</f>
        <v>0</v>
      </c>
      <c r="BI301" s="145">
        <f>IF(N301="nulová",J301,0)</f>
        <v>0</v>
      </c>
      <c r="BJ301" s="18" t="s">
        <v>81</v>
      </c>
      <c r="BK301" s="145">
        <f>ROUND(I301*H301,2)</f>
        <v>0</v>
      </c>
      <c r="BL301" s="18" t="s">
        <v>276</v>
      </c>
      <c r="BM301" s="144" t="s">
        <v>2353</v>
      </c>
    </row>
    <row r="302" spans="2:65" s="1" customFormat="1" ht="10.199999999999999">
      <c r="B302" s="33"/>
      <c r="D302" s="146" t="s">
        <v>185</v>
      </c>
      <c r="F302" s="147" t="s">
        <v>442</v>
      </c>
      <c r="I302" s="148"/>
      <c r="L302" s="33"/>
      <c r="M302" s="149"/>
      <c r="T302" s="54"/>
      <c r="AT302" s="18" t="s">
        <v>185</v>
      </c>
      <c r="AU302" s="18" t="s">
        <v>83</v>
      </c>
    </row>
    <row r="303" spans="2:65" s="1" customFormat="1" ht="24.15" customHeight="1">
      <c r="B303" s="33"/>
      <c r="C303" s="178" t="s">
        <v>499</v>
      </c>
      <c r="D303" s="178" t="s">
        <v>327</v>
      </c>
      <c r="E303" s="179" t="s">
        <v>444</v>
      </c>
      <c r="F303" s="180" t="s">
        <v>445</v>
      </c>
      <c r="G303" s="181" t="s">
        <v>119</v>
      </c>
      <c r="H303" s="182">
        <v>2.0489999999999999</v>
      </c>
      <c r="I303" s="183"/>
      <c r="J303" s="184">
        <f>ROUND(I303*H303,2)</f>
        <v>0</v>
      </c>
      <c r="K303" s="180" t="s">
        <v>182</v>
      </c>
      <c r="L303" s="185"/>
      <c r="M303" s="186" t="s">
        <v>19</v>
      </c>
      <c r="N303" s="187" t="s">
        <v>45</v>
      </c>
      <c r="P303" s="142">
        <f>O303*H303</f>
        <v>0</v>
      </c>
      <c r="Q303" s="142">
        <v>5.4000000000000003E-3</v>
      </c>
      <c r="R303" s="142">
        <f>Q303*H303</f>
        <v>1.1064600000000001E-2</v>
      </c>
      <c r="S303" s="142">
        <v>0</v>
      </c>
      <c r="T303" s="143">
        <f>S303*H303</f>
        <v>0</v>
      </c>
      <c r="AR303" s="144" t="s">
        <v>406</v>
      </c>
      <c r="AT303" s="144" t="s">
        <v>327</v>
      </c>
      <c r="AU303" s="144" t="s">
        <v>83</v>
      </c>
      <c r="AY303" s="18" t="s">
        <v>177</v>
      </c>
      <c r="BE303" s="145">
        <f>IF(N303="základní",J303,0)</f>
        <v>0</v>
      </c>
      <c r="BF303" s="145">
        <f>IF(N303="snížená",J303,0)</f>
        <v>0</v>
      </c>
      <c r="BG303" s="145">
        <f>IF(N303="zákl. přenesená",J303,0)</f>
        <v>0</v>
      </c>
      <c r="BH303" s="145">
        <f>IF(N303="sníž. přenesená",J303,0)</f>
        <v>0</v>
      </c>
      <c r="BI303" s="145">
        <f>IF(N303="nulová",J303,0)</f>
        <v>0</v>
      </c>
      <c r="BJ303" s="18" t="s">
        <v>81</v>
      </c>
      <c r="BK303" s="145">
        <f>ROUND(I303*H303,2)</f>
        <v>0</v>
      </c>
      <c r="BL303" s="18" t="s">
        <v>276</v>
      </c>
      <c r="BM303" s="144" t="s">
        <v>2354</v>
      </c>
    </row>
    <row r="304" spans="2:65" s="13" customFormat="1" ht="10.199999999999999">
      <c r="B304" s="157"/>
      <c r="D304" s="151" t="s">
        <v>187</v>
      </c>
      <c r="E304" s="158" t="s">
        <v>19</v>
      </c>
      <c r="F304" s="159" t="s">
        <v>2349</v>
      </c>
      <c r="H304" s="160">
        <v>1.1040000000000001</v>
      </c>
      <c r="I304" s="161"/>
      <c r="L304" s="157"/>
      <c r="M304" s="162"/>
      <c r="T304" s="163"/>
      <c r="AT304" s="158" t="s">
        <v>187</v>
      </c>
      <c r="AU304" s="158" t="s">
        <v>83</v>
      </c>
      <c r="AV304" s="13" t="s">
        <v>83</v>
      </c>
      <c r="AW304" s="13" t="s">
        <v>34</v>
      </c>
      <c r="AX304" s="13" t="s">
        <v>74</v>
      </c>
      <c r="AY304" s="158" t="s">
        <v>177</v>
      </c>
    </row>
    <row r="305" spans="2:65" s="13" customFormat="1" ht="10.199999999999999">
      <c r="B305" s="157"/>
      <c r="D305" s="151" t="s">
        <v>187</v>
      </c>
      <c r="E305" s="158" t="s">
        <v>19</v>
      </c>
      <c r="F305" s="159" t="s">
        <v>2350</v>
      </c>
      <c r="H305" s="160">
        <v>0.65400000000000003</v>
      </c>
      <c r="I305" s="161"/>
      <c r="L305" s="157"/>
      <c r="M305" s="162"/>
      <c r="T305" s="163"/>
      <c r="AT305" s="158" t="s">
        <v>187</v>
      </c>
      <c r="AU305" s="158" t="s">
        <v>83</v>
      </c>
      <c r="AV305" s="13" t="s">
        <v>83</v>
      </c>
      <c r="AW305" s="13" t="s">
        <v>34</v>
      </c>
      <c r="AX305" s="13" t="s">
        <v>74</v>
      </c>
      <c r="AY305" s="158" t="s">
        <v>177</v>
      </c>
    </row>
    <row r="306" spans="2:65" s="14" customFormat="1" ht="10.199999999999999">
      <c r="B306" s="164"/>
      <c r="D306" s="151" t="s">
        <v>187</v>
      </c>
      <c r="E306" s="165" t="s">
        <v>19</v>
      </c>
      <c r="F306" s="166" t="s">
        <v>224</v>
      </c>
      <c r="H306" s="167">
        <v>1.758</v>
      </c>
      <c r="I306" s="168"/>
      <c r="L306" s="164"/>
      <c r="M306" s="169"/>
      <c r="T306" s="170"/>
      <c r="AT306" s="165" t="s">
        <v>187</v>
      </c>
      <c r="AU306" s="165" t="s">
        <v>83</v>
      </c>
      <c r="AV306" s="14" t="s">
        <v>183</v>
      </c>
      <c r="AW306" s="14" t="s">
        <v>34</v>
      </c>
      <c r="AX306" s="14" t="s">
        <v>81</v>
      </c>
      <c r="AY306" s="165" t="s">
        <v>177</v>
      </c>
    </row>
    <row r="307" spans="2:65" s="13" customFormat="1" ht="10.199999999999999">
      <c r="B307" s="157"/>
      <c r="D307" s="151" t="s">
        <v>187</v>
      </c>
      <c r="F307" s="159" t="s">
        <v>2355</v>
      </c>
      <c r="H307" s="160">
        <v>2.0489999999999999</v>
      </c>
      <c r="I307" s="161"/>
      <c r="L307" s="157"/>
      <c r="M307" s="162"/>
      <c r="T307" s="163"/>
      <c r="AT307" s="158" t="s">
        <v>187</v>
      </c>
      <c r="AU307" s="158" t="s">
        <v>83</v>
      </c>
      <c r="AV307" s="13" t="s">
        <v>83</v>
      </c>
      <c r="AW307" s="13" t="s">
        <v>4</v>
      </c>
      <c r="AX307" s="13" t="s">
        <v>81</v>
      </c>
      <c r="AY307" s="158" t="s">
        <v>177</v>
      </c>
    </row>
    <row r="308" spans="2:65" s="1" customFormat="1" ht="24.15" customHeight="1">
      <c r="B308" s="33"/>
      <c r="C308" s="133" t="s">
        <v>506</v>
      </c>
      <c r="D308" s="133" t="s">
        <v>179</v>
      </c>
      <c r="E308" s="134" t="s">
        <v>449</v>
      </c>
      <c r="F308" s="135" t="s">
        <v>450</v>
      </c>
      <c r="G308" s="136" t="s">
        <v>228</v>
      </c>
      <c r="H308" s="137">
        <v>1.2999999999999999E-2</v>
      </c>
      <c r="I308" s="138"/>
      <c r="J308" s="139">
        <f>ROUND(I308*H308,2)</f>
        <v>0</v>
      </c>
      <c r="K308" s="135" t="s">
        <v>182</v>
      </c>
      <c r="L308" s="33"/>
      <c r="M308" s="140" t="s">
        <v>19</v>
      </c>
      <c r="N308" s="141" t="s">
        <v>45</v>
      </c>
      <c r="P308" s="142">
        <f>O308*H308</f>
        <v>0</v>
      </c>
      <c r="Q308" s="142">
        <v>0</v>
      </c>
      <c r="R308" s="142">
        <f>Q308*H308</f>
        <v>0</v>
      </c>
      <c r="S308" s="142">
        <v>0</v>
      </c>
      <c r="T308" s="143">
        <f>S308*H308</f>
        <v>0</v>
      </c>
      <c r="AR308" s="144" t="s">
        <v>276</v>
      </c>
      <c r="AT308" s="144" t="s">
        <v>179</v>
      </c>
      <c r="AU308" s="144" t="s">
        <v>83</v>
      </c>
      <c r="AY308" s="18" t="s">
        <v>177</v>
      </c>
      <c r="BE308" s="145">
        <f>IF(N308="základní",J308,0)</f>
        <v>0</v>
      </c>
      <c r="BF308" s="145">
        <f>IF(N308="snížená",J308,0)</f>
        <v>0</v>
      </c>
      <c r="BG308" s="145">
        <f>IF(N308="zákl. přenesená",J308,0)</f>
        <v>0</v>
      </c>
      <c r="BH308" s="145">
        <f>IF(N308="sníž. přenesená",J308,0)</f>
        <v>0</v>
      </c>
      <c r="BI308" s="145">
        <f>IF(N308="nulová",J308,0)</f>
        <v>0</v>
      </c>
      <c r="BJ308" s="18" t="s">
        <v>81</v>
      </c>
      <c r="BK308" s="145">
        <f>ROUND(I308*H308,2)</f>
        <v>0</v>
      </c>
      <c r="BL308" s="18" t="s">
        <v>276</v>
      </c>
      <c r="BM308" s="144" t="s">
        <v>2356</v>
      </c>
    </row>
    <row r="309" spans="2:65" s="1" customFormat="1" ht="10.199999999999999">
      <c r="B309" s="33"/>
      <c r="D309" s="146" t="s">
        <v>185</v>
      </c>
      <c r="F309" s="147" t="s">
        <v>452</v>
      </c>
      <c r="I309" s="148"/>
      <c r="L309" s="33"/>
      <c r="M309" s="149"/>
      <c r="T309" s="54"/>
      <c r="AT309" s="18" t="s">
        <v>185</v>
      </c>
      <c r="AU309" s="18" t="s">
        <v>83</v>
      </c>
    </row>
    <row r="310" spans="2:65" s="11" customFormat="1" ht="22.8" customHeight="1">
      <c r="B310" s="121"/>
      <c r="D310" s="122" t="s">
        <v>73</v>
      </c>
      <c r="E310" s="131" t="s">
        <v>1431</v>
      </c>
      <c r="F310" s="131" t="s">
        <v>2357</v>
      </c>
      <c r="I310" s="124"/>
      <c r="J310" s="132">
        <f>BK310</f>
        <v>0</v>
      </c>
      <c r="L310" s="121"/>
      <c r="M310" s="126"/>
      <c r="P310" s="127">
        <f>SUM(P311:P312)</f>
        <v>0</v>
      </c>
      <c r="R310" s="127">
        <f>SUM(R311:R312)</f>
        <v>0</v>
      </c>
      <c r="T310" s="128">
        <f>SUM(T311:T312)</f>
        <v>1.72E-2</v>
      </c>
      <c r="AR310" s="122" t="s">
        <v>83</v>
      </c>
      <c r="AT310" s="129" t="s">
        <v>73</v>
      </c>
      <c r="AU310" s="129" t="s">
        <v>81</v>
      </c>
      <c r="AY310" s="122" t="s">
        <v>177</v>
      </c>
      <c r="BK310" s="130">
        <f>SUM(BK311:BK312)</f>
        <v>0</v>
      </c>
    </row>
    <row r="311" spans="2:65" s="1" customFormat="1" ht="16.5" customHeight="1">
      <c r="B311" s="33"/>
      <c r="C311" s="133" t="s">
        <v>512</v>
      </c>
      <c r="D311" s="133" t="s">
        <v>179</v>
      </c>
      <c r="E311" s="134" t="s">
        <v>2358</v>
      </c>
      <c r="F311" s="135" t="s">
        <v>2359</v>
      </c>
      <c r="G311" s="136" t="s">
        <v>1435</v>
      </c>
      <c r="H311" s="137">
        <v>1</v>
      </c>
      <c r="I311" s="138"/>
      <c r="J311" s="139">
        <f>ROUND(I311*H311,2)</f>
        <v>0</v>
      </c>
      <c r="K311" s="135" t="s">
        <v>182</v>
      </c>
      <c r="L311" s="33"/>
      <c r="M311" s="140" t="s">
        <v>19</v>
      </c>
      <c r="N311" s="141" t="s">
        <v>45</v>
      </c>
      <c r="P311" s="142">
        <f>O311*H311</f>
        <v>0</v>
      </c>
      <c r="Q311" s="142">
        <v>0</v>
      </c>
      <c r="R311" s="142">
        <f>Q311*H311</f>
        <v>0</v>
      </c>
      <c r="S311" s="142">
        <v>1.72E-2</v>
      </c>
      <c r="T311" s="143">
        <f>S311*H311</f>
        <v>1.72E-2</v>
      </c>
      <c r="AR311" s="144" t="s">
        <v>276</v>
      </c>
      <c r="AT311" s="144" t="s">
        <v>179</v>
      </c>
      <c r="AU311" s="144" t="s">
        <v>83</v>
      </c>
      <c r="AY311" s="18" t="s">
        <v>177</v>
      </c>
      <c r="BE311" s="145">
        <f>IF(N311="základní",J311,0)</f>
        <v>0</v>
      </c>
      <c r="BF311" s="145">
        <f>IF(N311="snížená",J311,0)</f>
        <v>0</v>
      </c>
      <c r="BG311" s="145">
        <f>IF(N311="zákl. přenesená",J311,0)</f>
        <v>0</v>
      </c>
      <c r="BH311" s="145">
        <f>IF(N311="sníž. přenesená",J311,0)</f>
        <v>0</v>
      </c>
      <c r="BI311" s="145">
        <f>IF(N311="nulová",J311,0)</f>
        <v>0</v>
      </c>
      <c r="BJ311" s="18" t="s">
        <v>81</v>
      </c>
      <c r="BK311" s="145">
        <f>ROUND(I311*H311,2)</f>
        <v>0</v>
      </c>
      <c r="BL311" s="18" t="s">
        <v>276</v>
      </c>
      <c r="BM311" s="144" t="s">
        <v>2360</v>
      </c>
    </row>
    <row r="312" spans="2:65" s="1" customFormat="1" ht="10.199999999999999">
      <c r="B312" s="33"/>
      <c r="D312" s="146" t="s">
        <v>185</v>
      </c>
      <c r="F312" s="147" t="s">
        <v>2361</v>
      </c>
      <c r="I312" s="148"/>
      <c r="L312" s="33"/>
      <c r="M312" s="149"/>
      <c r="T312" s="54"/>
      <c r="AT312" s="18" t="s">
        <v>185</v>
      </c>
      <c r="AU312" s="18" t="s">
        <v>83</v>
      </c>
    </row>
    <row r="313" spans="2:65" s="11" customFormat="1" ht="22.8" customHeight="1">
      <c r="B313" s="121"/>
      <c r="D313" s="122" t="s">
        <v>73</v>
      </c>
      <c r="E313" s="131" t="s">
        <v>750</v>
      </c>
      <c r="F313" s="131" t="s">
        <v>751</v>
      </c>
      <c r="I313" s="124"/>
      <c r="J313" s="132">
        <f>BK313</f>
        <v>0</v>
      </c>
      <c r="L313" s="121"/>
      <c r="M313" s="126"/>
      <c r="P313" s="127">
        <f>SUM(P314:P322)</f>
        <v>0</v>
      </c>
      <c r="R313" s="127">
        <f>SUM(R314:R322)</f>
        <v>0.16864172000000002</v>
      </c>
      <c r="T313" s="128">
        <f>SUM(T314:T322)</f>
        <v>0</v>
      </c>
      <c r="AR313" s="122" t="s">
        <v>83</v>
      </c>
      <c r="AT313" s="129" t="s">
        <v>73</v>
      </c>
      <c r="AU313" s="129" t="s">
        <v>81</v>
      </c>
      <c r="AY313" s="122" t="s">
        <v>177</v>
      </c>
      <c r="BK313" s="130">
        <f>SUM(BK314:BK322)</f>
        <v>0</v>
      </c>
    </row>
    <row r="314" spans="2:65" s="1" customFormat="1" ht="24.15" customHeight="1">
      <c r="B314" s="33"/>
      <c r="C314" s="133" t="s">
        <v>517</v>
      </c>
      <c r="D314" s="133" t="s">
        <v>179</v>
      </c>
      <c r="E314" s="134" t="s">
        <v>2362</v>
      </c>
      <c r="F314" s="135" t="s">
        <v>2363</v>
      </c>
      <c r="G314" s="136" t="s">
        <v>119</v>
      </c>
      <c r="H314" s="137">
        <v>7.6760000000000002</v>
      </c>
      <c r="I314" s="138"/>
      <c r="J314" s="139">
        <f>ROUND(I314*H314,2)</f>
        <v>0</v>
      </c>
      <c r="K314" s="135" t="s">
        <v>182</v>
      </c>
      <c r="L314" s="33"/>
      <c r="M314" s="140" t="s">
        <v>19</v>
      </c>
      <c r="N314" s="141" t="s">
        <v>45</v>
      </c>
      <c r="P314" s="142">
        <f>O314*H314</f>
        <v>0</v>
      </c>
      <c r="Q314" s="142">
        <v>2.1870000000000001E-2</v>
      </c>
      <c r="R314" s="142">
        <f>Q314*H314</f>
        <v>0.16787412000000002</v>
      </c>
      <c r="S314" s="142">
        <v>0</v>
      </c>
      <c r="T314" s="143">
        <f>S314*H314</f>
        <v>0</v>
      </c>
      <c r="AR314" s="144" t="s">
        <v>276</v>
      </c>
      <c r="AT314" s="144" t="s">
        <v>179</v>
      </c>
      <c r="AU314" s="144" t="s">
        <v>83</v>
      </c>
      <c r="AY314" s="18" t="s">
        <v>177</v>
      </c>
      <c r="BE314" s="145">
        <f>IF(N314="základní",J314,0)</f>
        <v>0</v>
      </c>
      <c r="BF314" s="145">
        <f>IF(N314="snížená",J314,0)</f>
        <v>0</v>
      </c>
      <c r="BG314" s="145">
        <f>IF(N314="zákl. přenesená",J314,0)</f>
        <v>0</v>
      </c>
      <c r="BH314" s="145">
        <f>IF(N314="sníž. přenesená",J314,0)</f>
        <v>0</v>
      </c>
      <c r="BI314" s="145">
        <f>IF(N314="nulová",J314,0)</f>
        <v>0</v>
      </c>
      <c r="BJ314" s="18" t="s">
        <v>81</v>
      </c>
      <c r="BK314" s="145">
        <f>ROUND(I314*H314,2)</f>
        <v>0</v>
      </c>
      <c r="BL314" s="18" t="s">
        <v>276</v>
      </c>
      <c r="BM314" s="144" t="s">
        <v>2364</v>
      </c>
    </row>
    <row r="315" spans="2:65" s="1" customFormat="1" ht="10.199999999999999">
      <c r="B315" s="33"/>
      <c r="D315" s="146" t="s">
        <v>185</v>
      </c>
      <c r="F315" s="147" t="s">
        <v>2365</v>
      </c>
      <c r="I315" s="148"/>
      <c r="L315" s="33"/>
      <c r="M315" s="149"/>
      <c r="T315" s="54"/>
      <c r="AT315" s="18" t="s">
        <v>185</v>
      </c>
      <c r="AU315" s="18" t="s">
        <v>83</v>
      </c>
    </row>
    <row r="316" spans="2:65" s="13" customFormat="1" ht="10.199999999999999">
      <c r="B316" s="157"/>
      <c r="D316" s="151" t="s">
        <v>187</v>
      </c>
      <c r="E316" s="158" t="s">
        <v>19</v>
      </c>
      <c r="F316" s="159" t="s">
        <v>2261</v>
      </c>
      <c r="H316" s="160">
        <v>4.8760000000000003</v>
      </c>
      <c r="I316" s="161"/>
      <c r="L316" s="157"/>
      <c r="M316" s="162"/>
      <c r="T316" s="163"/>
      <c r="AT316" s="158" t="s">
        <v>187</v>
      </c>
      <c r="AU316" s="158" t="s">
        <v>83</v>
      </c>
      <c r="AV316" s="13" t="s">
        <v>83</v>
      </c>
      <c r="AW316" s="13" t="s">
        <v>34</v>
      </c>
      <c r="AX316" s="13" t="s">
        <v>74</v>
      </c>
      <c r="AY316" s="158" t="s">
        <v>177</v>
      </c>
    </row>
    <row r="317" spans="2:65" s="13" customFormat="1" ht="10.199999999999999">
      <c r="B317" s="157"/>
      <c r="D317" s="151" t="s">
        <v>187</v>
      </c>
      <c r="E317" s="158" t="s">
        <v>19</v>
      </c>
      <c r="F317" s="159" t="s">
        <v>2366</v>
      </c>
      <c r="H317" s="160">
        <v>2.8</v>
      </c>
      <c r="I317" s="161"/>
      <c r="L317" s="157"/>
      <c r="M317" s="162"/>
      <c r="T317" s="163"/>
      <c r="AT317" s="158" t="s">
        <v>187</v>
      </c>
      <c r="AU317" s="158" t="s">
        <v>83</v>
      </c>
      <c r="AV317" s="13" t="s">
        <v>83</v>
      </c>
      <c r="AW317" s="13" t="s">
        <v>34</v>
      </c>
      <c r="AX317" s="13" t="s">
        <v>74</v>
      </c>
      <c r="AY317" s="158" t="s">
        <v>177</v>
      </c>
    </row>
    <row r="318" spans="2:65" s="14" customFormat="1" ht="10.199999999999999">
      <c r="B318" s="164"/>
      <c r="D318" s="151" t="s">
        <v>187</v>
      </c>
      <c r="E318" s="165" t="s">
        <v>19</v>
      </c>
      <c r="F318" s="166" t="s">
        <v>224</v>
      </c>
      <c r="H318" s="167">
        <v>7.6760000000000002</v>
      </c>
      <c r="I318" s="168"/>
      <c r="L318" s="164"/>
      <c r="M318" s="169"/>
      <c r="T318" s="170"/>
      <c r="AT318" s="165" t="s">
        <v>187</v>
      </c>
      <c r="AU318" s="165" t="s">
        <v>83</v>
      </c>
      <c r="AV318" s="14" t="s">
        <v>183</v>
      </c>
      <c r="AW318" s="14" t="s">
        <v>34</v>
      </c>
      <c r="AX318" s="14" t="s">
        <v>81</v>
      </c>
      <c r="AY318" s="165" t="s">
        <v>177</v>
      </c>
    </row>
    <row r="319" spans="2:65" s="1" customFormat="1" ht="24.15" customHeight="1">
      <c r="B319" s="33"/>
      <c r="C319" s="133" t="s">
        <v>522</v>
      </c>
      <c r="D319" s="133" t="s">
        <v>179</v>
      </c>
      <c r="E319" s="134" t="s">
        <v>784</v>
      </c>
      <c r="F319" s="135" t="s">
        <v>785</v>
      </c>
      <c r="G319" s="136" t="s">
        <v>119</v>
      </c>
      <c r="H319" s="137">
        <v>7.6760000000000002</v>
      </c>
      <c r="I319" s="138"/>
      <c r="J319" s="139">
        <f>ROUND(I319*H319,2)</f>
        <v>0</v>
      </c>
      <c r="K319" s="135" t="s">
        <v>182</v>
      </c>
      <c r="L319" s="33"/>
      <c r="M319" s="140" t="s">
        <v>19</v>
      </c>
      <c r="N319" s="141" t="s">
        <v>45</v>
      </c>
      <c r="P319" s="142">
        <f>O319*H319</f>
        <v>0</v>
      </c>
      <c r="Q319" s="142">
        <v>1E-4</v>
      </c>
      <c r="R319" s="142">
        <f>Q319*H319</f>
        <v>7.6760000000000001E-4</v>
      </c>
      <c r="S319" s="142">
        <v>0</v>
      </c>
      <c r="T319" s="143">
        <f>S319*H319</f>
        <v>0</v>
      </c>
      <c r="AR319" s="144" t="s">
        <v>276</v>
      </c>
      <c r="AT319" s="144" t="s">
        <v>179</v>
      </c>
      <c r="AU319" s="144" t="s">
        <v>83</v>
      </c>
      <c r="AY319" s="18" t="s">
        <v>177</v>
      </c>
      <c r="BE319" s="145">
        <f>IF(N319="základní",J319,0)</f>
        <v>0</v>
      </c>
      <c r="BF319" s="145">
        <f>IF(N319="snížená",J319,0)</f>
        <v>0</v>
      </c>
      <c r="BG319" s="145">
        <f>IF(N319="zákl. přenesená",J319,0)</f>
        <v>0</v>
      </c>
      <c r="BH319" s="145">
        <f>IF(N319="sníž. přenesená",J319,0)</f>
        <v>0</v>
      </c>
      <c r="BI319" s="145">
        <f>IF(N319="nulová",J319,0)</f>
        <v>0</v>
      </c>
      <c r="BJ319" s="18" t="s">
        <v>81</v>
      </c>
      <c r="BK319" s="145">
        <f>ROUND(I319*H319,2)</f>
        <v>0</v>
      </c>
      <c r="BL319" s="18" t="s">
        <v>276</v>
      </c>
      <c r="BM319" s="144" t="s">
        <v>2367</v>
      </c>
    </row>
    <row r="320" spans="2:65" s="1" customFormat="1" ht="10.199999999999999">
      <c r="B320" s="33"/>
      <c r="D320" s="146" t="s">
        <v>185</v>
      </c>
      <c r="F320" s="147" t="s">
        <v>787</v>
      </c>
      <c r="I320" s="148"/>
      <c r="L320" s="33"/>
      <c r="M320" s="149"/>
      <c r="T320" s="54"/>
      <c r="AT320" s="18" t="s">
        <v>185</v>
      </c>
      <c r="AU320" s="18" t="s">
        <v>83</v>
      </c>
    </row>
    <row r="321" spans="2:65" s="1" customFormat="1" ht="37.799999999999997" customHeight="1">
      <c r="B321" s="33"/>
      <c r="C321" s="133" t="s">
        <v>529</v>
      </c>
      <c r="D321" s="133" t="s">
        <v>179</v>
      </c>
      <c r="E321" s="134" t="s">
        <v>838</v>
      </c>
      <c r="F321" s="135" t="s">
        <v>839</v>
      </c>
      <c r="G321" s="136" t="s">
        <v>228</v>
      </c>
      <c r="H321" s="137">
        <v>0.16900000000000001</v>
      </c>
      <c r="I321" s="138"/>
      <c r="J321" s="139">
        <f>ROUND(I321*H321,2)</f>
        <v>0</v>
      </c>
      <c r="K321" s="135" t="s">
        <v>182</v>
      </c>
      <c r="L321" s="33"/>
      <c r="M321" s="140" t="s">
        <v>19</v>
      </c>
      <c r="N321" s="141" t="s">
        <v>45</v>
      </c>
      <c r="P321" s="142">
        <f>O321*H321</f>
        <v>0</v>
      </c>
      <c r="Q321" s="142">
        <v>0</v>
      </c>
      <c r="R321" s="142">
        <f>Q321*H321</f>
        <v>0</v>
      </c>
      <c r="S321" s="142">
        <v>0</v>
      </c>
      <c r="T321" s="143">
        <f>S321*H321</f>
        <v>0</v>
      </c>
      <c r="AR321" s="144" t="s">
        <v>276</v>
      </c>
      <c r="AT321" s="144" t="s">
        <v>179</v>
      </c>
      <c r="AU321" s="144" t="s">
        <v>83</v>
      </c>
      <c r="AY321" s="18" t="s">
        <v>177</v>
      </c>
      <c r="BE321" s="145">
        <f>IF(N321="základní",J321,0)</f>
        <v>0</v>
      </c>
      <c r="BF321" s="145">
        <f>IF(N321="snížená",J321,0)</f>
        <v>0</v>
      </c>
      <c r="BG321" s="145">
        <f>IF(N321="zákl. přenesená",J321,0)</f>
        <v>0</v>
      </c>
      <c r="BH321" s="145">
        <f>IF(N321="sníž. přenesená",J321,0)</f>
        <v>0</v>
      </c>
      <c r="BI321" s="145">
        <f>IF(N321="nulová",J321,0)</f>
        <v>0</v>
      </c>
      <c r="BJ321" s="18" t="s">
        <v>81</v>
      </c>
      <c r="BK321" s="145">
        <f>ROUND(I321*H321,2)</f>
        <v>0</v>
      </c>
      <c r="BL321" s="18" t="s">
        <v>276</v>
      </c>
      <c r="BM321" s="144" t="s">
        <v>2368</v>
      </c>
    </row>
    <row r="322" spans="2:65" s="1" customFormat="1" ht="10.199999999999999">
      <c r="B322" s="33"/>
      <c r="D322" s="146" t="s">
        <v>185</v>
      </c>
      <c r="F322" s="147" t="s">
        <v>841</v>
      </c>
      <c r="I322" s="148"/>
      <c r="L322" s="33"/>
      <c r="M322" s="149"/>
      <c r="T322" s="54"/>
      <c r="AT322" s="18" t="s">
        <v>185</v>
      </c>
      <c r="AU322" s="18" t="s">
        <v>83</v>
      </c>
    </row>
    <row r="323" spans="2:65" s="11" customFormat="1" ht="22.8" customHeight="1">
      <c r="B323" s="121"/>
      <c r="D323" s="122" t="s">
        <v>73</v>
      </c>
      <c r="E323" s="131" t="s">
        <v>842</v>
      </c>
      <c r="F323" s="131" t="s">
        <v>843</v>
      </c>
      <c r="I323" s="124"/>
      <c r="J323" s="132">
        <f>BK323</f>
        <v>0</v>
      </c>
      <c r="L323" s="121"/>
      <c r="M323" s="126"/>
      <c r="P323" s="127">
        <f>SUM(P324:P329)</f>
        <v>0</v>
      </c>
      <c r="R323" s="127">
        <f>SUM(R324:R329)</f>
        <v>0</v>
      </c>
      <c r="T323" s="128">
        <f>SUM(T324:T329)</f>
        <v>8.4669000000000012E-3</v>
      </c>
      <c r="AR323" s="122" t="s">
        <v>83</v>
      </c>
      <c r="AT323" s="129" t="s">
        <v>73</v>
      </c>
      <c r="AU323" s="129" t="s">
        <v>81</v>
      </c>
      <c r="AY323" s="122" t="s">
        <v>177</v>
      </c>
      <c r="BK323" s="130">
        <f>SUM(BK324:BK329)</f>
        <v>0</v>
      </c>
    </row>
    <row r="324" spans="2:65" s="1" customFormat="1" ht="16.5" customHeight="1">
      <c r="B324" s="33"/>
      <c r="C324" s="133" t="s">
        <v>535</v>
      </c>
      <c r="D324" s="133" t="s">
        <v>179</v>
      </c>
      <c r="E324" s="134" t="s">
        <v>2369</v>
      </c>
      <c r="F324" s="135" t="s">
        <v>2370</v>
      </c>
      <c r="G324" s="136" t="s">
        <v>347</v>
      </c>
      <c r="H324" s="137">
        <v>5.07</v>
      </c>
      <c r="I324" s="138"/>
      <c r="J324" s="139">
        <f>ROUND(I324*H324,2)</f>
        <v>0</v>
      </c>
      <c r="K324" s="135" t="s">
        <v>182</v>
      </c>
      <c r="L324" s="33"/>
      <c r="M324" s="140" t="s">
        <v>19</v>
      </c>
      <c r="N324" s="141" t="s">
        <v>45</v>
      </c>
      <c r="P324" s="142">
        <f>O324*H324</f>
        <v>0</v>
      </c>
      <c r="Q324" s="142">
        <v>0</v>
      </c>
      <c r="R324" s="142">
        <f>Q324*H324</f>
        <v>0</v>
      </c>
      <c r="S324" s="142">
        <v>1.67E-3</v>
      </c>
      <c r="T324" s="143">
        <f>S324*H324</f>
        <v>8.4669000000000012E-3</v>
      </c>
      <c r="AR324" s="144" t="s">
        <v>276</v>
      </c>
      <c r="AT324" s="144" t="s">
        <v>179</v>
      </c>
      <c r="AU324" s="144" t="s">
        <v>83</v>
      </c>
      <c r="AY324" s="18" t="s">
        <v>177</v>
      </c>
      <c r="BE324" s="145">
        <f>IF(N324="základní",J324,0)</f>
        <v>0</v>
      </c>
      <c r="BF324" s="145">
        <f>IF(N324="snížená",J324,0)</f>
        <v>0</v>
      </c>
      <c r="BG324" s="145">
        <f>IF(N324="zákl. přenesená",J324,0)</f>
        <v>0</v>
      </c>
      <c r="BH324" s="145">
        <f>IF(N324="sníž. přenesená",J324,0)</f>
        <v>0</v>
      </c>
      <c r="BI324" s="145">
        <f>IF(N324="nulová",J324,0)</f>
        <v>0</v>
      </c>
      <c r="BJ324" s="18" t="s">
        <v>81</v>
      </c>
      <c r="BK324" s="145">
        <f>ROUND(I324*H324,2)</f>
        <v>0</v>
      </c>
      <c r="BL324" s="18" t="s">
        <v>276</v>
      </c>
      <c r="BM324" s="144" t="s">
        <v>2371</v>
      </c>
    </row>
    <row r="325" spans="2:65" s="1" customFormat="1" ht="10.199999999999999">
      <c r="B325" s="33"/>
      <c r="D325" s="146" t="s">
        <v>185</v>
      </c>
      <c r="F325" s="147" t="s">
        <v>2372</v>
      </c>
      <c r="I325" s="148"/>
      <c r="L325" s="33"/>
      <c r="M325" s="149"/>
      <c r="T325" s="54"/>
      <c r="AT325" s="18" t="s">
        <v>185</v>
      </c>
      <c r="AU325" s="18" t="s">
        <v>83</v>
      </c>
    </row>
    <row r="326" spans="2:65" s="13" customFormat="1" ht="10.199999999999999">
      <c r="B326" s="157"/>
      <c r="D326" s="151" t="s">
        <v>187</v>
      </c>
      <c r="E326" s="158" t="s">
        <v>19</v>
      </c>
      <c r="F326" s="159" t="s">
        <v>2373</v>
      </c>
      <c r="H326" s="160">
        <v>3.6</v>
      </c>
      <c r="I326" s="161"/>
      <c r="L326" s="157"/>
      <c r="M326" s="162"/>
      <c r="T326" s="163"/>
      <c r="AT326" s="158" t="s">
        <v>187</v>
      </c>
      <c r="AU326" s="158" t="s">
        <v>83</v>
      </c>
      <c r="AV326" s="13" t="s">
        <v>83</v>
      </c>
      <c r="AW326" s="13" t="s">
        <v>34</v>
      </c>
      <c r="AX326" s="13" t="s">
        <v>74</v>
      </c>
      <c r="AY326" s="158" t="s">
        <v>177</v>
      </c>
    </row>
    <row r="327" spans="2:65" s="13" customFormat="1" ht="10.199999999999999">
      <c r="B327" s="157"/>
      <c r="D327" s="151" t="s">
        <v>187</v>
      </c>
      <c r="E327" s="158" t="s">
        <v>19</v>
      </c>
      <c r="F327" s="159" t="s">
        <v>2374</v>
      </c>
      <c r="H327" s="160">
        <v>0.87</v>
      </c>
      <c r="I327" s="161"/>
      <c r="L327" s="157"/>
      <c r="M327" s="162"/>
      <c r="T327" s="163"/>
      <c r="AT327" s="158" t="s">
        <v>187</v>
      </c>
      <c r="AU327" s="158" t="s">
        <v>83</v>
      </c>
      <c r="AV327" s="13" t="s">
        <v>83</v>
      </c>
      <c r="AW327" s="13" t="s">
        <v>34</v>
      </c>
      <c r="AX327" s="13" t="s">
        <v>74</v>
      </c>
      <c r="AY327" s="158" t="s">
        <v>177</v>
      </c>
    </row>
    <row r="328" spans="2:65" s="13" customFormat="1" ht="10.199999999999999">
      <c r="B328" s="157"/>
      <c r="D328" s="151" t="s">
        <v>187</v>
      </c>
      <c r="E328" s="158" t="s">
        <v>19</v>
      </c>
      <c r="F328" s="159" t="s">
        <v>2375</v>
      </c>
      <c r="H328" s="160">
        <v>0.6</v>
      </c>
      <c r="I328" s="161"/>
      <c r="L328" s="157"/>
      <c r="M328" s="162"/>
      <c r="T328" s="163"/>
      <c r="AT328" s="158" t="s">
        <v>187</v>
      </c>
      <c r="AU328" s="158" t="s">
        <v>83</v>
      </c>
      <c r="AV328" s="13" t="s">
        <v>83</v>
      </c>
      <c r="AW328" s="13" t="s">
        <v>34</v>
      </c>
      <c r="AX328" s="13" t="s">
        <v>74</v>
      </c>
      <c r="AY328" s="158" t="s">
        <v>177</v>
      </c>
    </row>
    <row r="329" spans="2:65" s="14" customFormat="1" ht="10.199999999999999">
      <c r="B329" s="164"/>
      <c r="D329" s="151" t="s">
        <v>187</v>
      </c>
      <c r="E329" s="165" t="s">
        <v>19</v>
      </c>
      <c r="F329" s="166" t="s">
        <v>224</v>
      </c>
      <c r="H329" s="167">
        <v>5.0699999999999994</v>
      </c>
      <c r="I329" s="168"/>
      <c r="L329" s="164"/>
      <c r="M329" s="169"/>
      <c r="T329" s="170"/>
      <c r="AT329" s="165" t="s">
        <v>187</v>
      </c>
      <c r="AU329" s="165" t="s">
        <v>83</v>
      </c>
      <c r="AV329" s="14" t="s">
        <v>183</v>
      </c>
      <c r="AW329" s="14" t="s">
        <v>34</v>
      </c>
      <c r="AX329" s="14" t="s">
        <v>81</v>
      </c>
      <c r="AY329" s="165" t="s">
        <v>177</v>
      </c>
    </row>
    <row r="330" spans="2:65" s="11" customFormat="1" ht="22.8" customHeight="1">
      <c r="B330" s="121"/>
      <c r="D330" s="122" t="s">
        <v>73</v>
      </c>
      <c r="E330" s="131" t="s">
        <v>939</v>
      </c>
      <c r="F330" s="131" t="s">
        <v>940</v>
      </c>
      <c r="I330" s="124"/>
      <c r="J330" s="132">
        <f>BK330</f>
        <v>0</v>
      </c>
      <c r="L330" s="121"/>
      <c r="M330" s="126"/>
      <c r="P330" s="127">
        <f>SUM(P331:P359)</f>
        <v>0</v>
      </c>
      <c r="R330" s="127">
        <f>SUM(R331:R359)</f>
        <v>7.4399999999999994E-2</v>
      </c>
      <c r="T330" s="128">
        <f>SUM(T331:T359)</f>
        <v>1.0140000000000001E-2</v>
      </c>
      <c r="AR330" s="122" t="s">
        <v>83</v>
      </c>
      <c r="AT330" s="129" t="s">
        <v>73</v>
      </c>
      <c r="AU330" s="129" t="s">
        <v>81</v>
      </c>
      <c r="AY330" s="122" t="s">
        <v>177</v>
      </c>
      <c r="BK330" s="130">
        <f>SUM(BK331:BK359)</f>
        <v>0</v>
      </c>
    </row>
    <row r="331" spans="2:65" s="1" customFormat="1" ht="16.5" customHeight="1">
      <c r="B331" s="33"/>
      <c r="C331" s="133" t="s">
        <v>542</v>
      </c>
      <c r="D331" s="133" t="s">
        <v>179</v>
      </c>
      <c r="E331" s="134" t="s">
        <v>2376</v>
      </c>
      <c r="F331" s="135" t="s">
        <v>2377</v>
      </c>
      <c r="G331" s="136" t="s">
        <v>347</v>
      </c>
      <c r="H331" s="137">
        <v>3</v>
      </c>
      <c r="I331" s="138"/>
      <c r="J331" s="139">
        <f>ROUND(I331*H331,2)</f>
        <v>0</v>
      </c>
      <c r="K331" s="135" t="s">
        <v>182</v>
      </c>
      <c r="L331" s="33"/>
      <c r="M331" s="140" t="s">
        <v>19</v>
      </c>
      <c r="N331" s="141" t="s">
        <v>45</v>
      </c>
      <c r="P331" s="142">
        <f>O331*H331</f>
        <v>0</v>
      </c>
      <c r="Q331" s="142">
        <v>0</v>
      </c>
      <c r="R331" s="142">
        <f>Q331*H331</f>
        <v>0</v>
      </c>
      <c r="S331" s="142">
        <v>0</v>
      </c>
      <c r="T331" s="143">
        <f>S331*H331</f>
        <v>0</v>
      </c>
      <c r="AR331" s="144" t="s">
        <v>276</v>
      </c>
      <c r="AT331" s="144" t="s">
        <v>179</v>
      </c>
      <c r="AU331" s="144" t="s">
        <v>83</v>
      </c>
      <c r="AY331" s="18" t="s">
        <v>177</v>
      </c>
      <c r="BE331" s="145">
        <f>IF(N331="základní",J331,0)</f>
        <v>0</v>
      </c>
      <c r="BF331" s="145">
        <f>IF(N331="snížená",J331,0)</f>
        <v>0</v>
      </c>
      <c r="BG331" s="145">
        <f>IF(N331="zákl. přenesená",J331,0)</f>
        <v>0</v>
      </c>
      <c r="BH331" s="145">
        <f>IF(N331="sníž. přenesená",J331,0)</f>
        <v>0</v>
      </c>
      <c r="BI331" s="145">
        <f>IF(N331="nulová",J331,0)</f>
        <v>0</v>
      </c>
      <c r="BJ331" s="18" t="s">
        <v>81</v>
      </c>
      <c r="BK331" s="145">
        <f>ROUND(I331*H331,2)</f>
        <v>0</v>
      </c>
      <c r="BL331" s="18" t="s">
        <v>276</v>
      </c>
      <c r="BM331" s="144" t="s">
        <v>2378</v>
      </c>
    </row>
    <row r="332" spans="2:65" s="1" customFormat="1" ht="10.199999999999999">
      <c r="B332" s="33"/>
      <c r="D332" s="146" t="s">
        <v>185</v>
      </c>
      <c r="F332" s="147" t="s">
        <v>2379</v>
      </c>
      <c r="I332" s="148"/>
      <c r="L332" s="33"/>
      <c r="M332" s="149"/>
      <c r="T332" s="54"/>
      <c r="AT332" s="18" t="s">
        <v>185</v>
      </c>
      <c r="AU332" s="18" t="s">
        <v>83</v>
      </c>
    </row>
    <row r="333" spans="2:65" s="12" customFormat="1" ht="10.199999999999999">
      <c r="B333" s="150"/>
      <c r="D333" s="151" t="s">
        <v>187</v>
      </c>
      <c r="E333" s="152" t="s">
        <v>19</v>
      </c>
      <c r="F333" s="153" t="s">
        <v>237</v>
      </c>
      <c r="H333" s="152" t="s">
        <v>19</v>
      </c>
      <c r="I333" s="154"/>
      <c r="L333" s="150"/>
      <c r="M333" s="155"/>
      <c r="T333" s="156"/>
      <c r="AT333" s="152" t="s">
        <v>187</v>
      </c>
      <c r="AU333" s="152" t="s">
        <v>83</v>
      </c>
      <c r="AV333" s="12" t="s">
        <v>81</v>
      </c>
      <c r="AW333" s="12" t="s">
        <v>34</v>
      </c>
      <c r="AX333" s="12" t="s">
        <v>74</v>
      </c>
      <c r="AY333" s="152" t="s">
        <v>177</v>
      </c>
    </row>
    <row r="334" spans="2:65" s="13" customFormat="1" ht="10.199999999999999">
      <c r="B334" s="157"/>
      <c r="D334" s="151" t="s">
        <v>187</v>
      </c>
      <c r="E334" s="158" t="s">
        <v>19</v>
      </c>
      <c r="F334" s="159" t="s">
        <v>2380</v>
      </c>
      <c r="H334" s="160">
        <v>1.5</v>
      </c>
      <c r="I334" s="161"/>
      <c r="L334" s="157"/>
      <c r="M334" s="162"/>
      <c r="T334" s="163"/>
      <c r="AT334" s="158" t="s">
        <v>187</v>
      </c>
      <c r="AU334" s="158" t="s">
        <v>83</v>
      </c>
      <c r="AV334" s="13" t="s">
        <v>83</v>
      </c>
      <c r="AW334" s="13" t="s">
        <v>34</v>
      </c>
      <c r="AX334" s="13" t="s">
        <v>74</v>
      </c>
      <c r="AY334" s="158" t="s">
        <v>177</v>
      </c>
    </row>
    <row r="335" spans="2:65" s="13" customFormat="1" ht="10.199999999999999">
      <c r="B335" s="157"/>
      <c r="D335" s="151" t="s">
        <v>187</v>
      </c>
      <c r="E335" s="158" t="s">
        <v>19</v>
      </c>
      <c r="F335" s="159" t="s">
        <v>2380</v>
      </c>
      <c r="H335" s="160">
        <v>1.5</v>
      </c>
      <c r="I335" s="161"/>
      <c r="L335" s="157"/>
      <c r="M335" s="162"/>
      <c r="T335" s="163"/>
      <c r="AT335" s="158" t="s">
        <v>187</v>
      </c>
      <c r="AU335" s="158" t="s">
        <v>83</v>
      </c>
      <c r="AV335" s="13" t="s">
        <v>83</v>
      </c>
      <c r="AW335" s="13" t="s">
        <v>34</v>
      </c>
      <c r="AX335" s="13" t="s">
        <v>74</v>
      </c>
      <c r="AY335" s="158" t="s">
        <v>177</v>
      </c>
    </row>
    <row r="336" spans="2:65" s="14" customFormat="1" ht="10.199999999999999">
      <c r="B336" s="164"/>
      <c r="D336" s="151" t="s">
        <v>187</v>
      </c>
      <c r="E336" s="165" t="s">
        <v>19</v>
      </c>
      <c r="F336" s="166" t="s">
        <v>224</v>
      </c>
      <c r="H336" s="167">
        <v>3</v>
      </c>
      <c r="I336" s="168"/>
      <c r="L336" s="164"/>
      <c r="M336" s="169"/>
      <c r="T336" s="170"/>
      <c r="AT336" s="165" t="s">
        <v>187</v>
      </c>
      <c r="AU336" s="165" t="s">
        <v>83</v>
      </c>
      <c r="AV336" s="14" t="s">
        <v>183</v>
      </c>
      <c r="AW336" s="14" t="s">
        <v>34</v>
      </c>
      <c r="AX336" s="14" t="s">
        <v>81</v>
      </c>
      <c r="AY336" s="165" t="s">
        <v>177</v>
      </c>
    </row>
    <row r="337" spans="2:65" s="1" customFormat="1" ht="16.5" customHeight="1">
      <c r="B337" s="33"/>
      <c r="C337" s="178" t="s">
        <v>548</v>
      </c>
      <c r="D337" s="178" t="s">
        <v>327</v>
      </c>
      <c r="E337" s="179" t="s">
        <v>2381</v>
      </c>
      <c r="F337" s="180" t="s">
        <v>2382</v>
      </c>
      <c r="G337" s="181" t="s">
        <v>347</v>
      </c>
      <c r="H337" s="182">
        <v>3</v>
      </c>
      <c r="I337" s="183"/>
      <c r="J337" s="184">
        <f>ROUND(I337*H337,2)</f>
        <v>0</v>
      </c>
      <c r="K337" s="180" t="s">
        <v>182</v>
      </c>
      <c r="L337" s="185"/>
      <c r="M337" s="186" t="s">
        <v>19</v>
      </c>
      <c r="N337" s="187" t="s">
        <v>45</v>
      </c>
      <c r="P337" s="142">
        <f>O337*H337</f>
        <v>0</v>
      </c>
      <c r="Q337" s="142">
        <v>0</v>
      </c>
      <c r="R337" s="142">
        <f>Q337*H337</f>
        <v>0</v>
      </c>
      <c r="S337" s="142">
        <v>0</v>
      </c>
      <c r="T337" s="143">
        <f>S337*H337</f>
        <v>0</v>
      </c>
      <c r="AR337" s="144" t="s">
        <v>406</v>
      </c>
      <c r="AT337" s="144" t="s">
        <v>327</v>
      </c>
      <c r="AU337" s="144" t="s">
        <v>83</v>
      </c>
      <c r="AY337" s="18" t="s">
        <v>177</v>
      </c>
      <c r="BE337" s="145">
        <f>IF(N337="základní",J337,0)</f>
        <v>0</v>
      </c>
      <c r="BF337" s="145">
        <f>IF(N337="snížená",J337,0)</f>
        <v>0</v>
      </c>
      <c r="BG337" s="145">
        <f>IF(N337="zákl. přenesená",J337,0)</f>
        <v>0</v>
      </c>
      <c r="BH337" s="145">
        <f>IF(N337="sníž. přenesená",J337,0)</f>
        <v>0</v>
      </c>
      <c r="BI337" s="145">
        <f>IF(N337="nulová",J337,0)</f>
        <v>0</v>
      </c>
      <c r="BJ337" s="18" t="s">
        <v>81</v>
      </c>
      <c r="BK337" s="145">
        <f>ROUND(I337*H337,2)</f>
        <v>0</v>
      </c>
      <c r="BL337" s="18" t="s">
        <v>276</v>
      </c>
      <c r="BM337" s="144" t="s">
        <v>2383</v>
      </c>
    </row>
    <row r="338" spans="2:65" s="1" customFormat="1" ht="38.4">
      <c r="B338" s="33"/>
      <c r="D338" s="151" t="s">
        <v>669</v>
      </c>
      <c r="F338" s="189" t="s">
        <v>670</v>
      </c>
      <c r="I338" s="148"/>
      <c r="L338" s="33"/>
      <c r="M338" s="149"/>
      <c r="T338" s="54"/>
      <c r="AT338" s="18" t="s">
        <v>669</v>
      </c>
      <c r="AU338" s="18" t="s">
        <v>83</v>
      </c>
    </row>
    <row r="339" spans="2:65" s="13" customFormat="1" ht="10.199999999999999">
      <c r="B339" s="157"/>
      <c r="D339" s="151" t="s">
        <v>187</v>
      </c>
      <c r="F339" s="159" t="s">
        <v>2384</v>
      </c>
      <c r="H339" s="160">
        <v>3</v>
      </c>
      <c r="I339" s="161"/>
      <c r="L339" s="157"/>
      <c r="M339" s="162"/>
      <c r="T339" s="163"/>
      <c r="AT339" s="158" t="s">
        <v>187</v>
      </c>
      <c r="AU339" s="158" t="s">
        <v>83</v>
      </c>
      <c r="AV339" s="13" t="s">
        <v>83</v>
      </c>
      <c r="AW339" s="13" t="s">
        <v>4</v>
      </c>
      <c r="AX339" s="13" t="s">
        <v>81</v>
      </c>
      <c r="AY339" s="158" t="s">
        <v>177</v>
      </c>
    </row>
    <row r="340" spans="2:65" s="1" customFormat="1" ht="24.15" customHeight="1">
      <c r="B340" s="33"/>
      <c r="C340" s="133" t="s">
        <v>554</v>
      </c>
      <c r="D340" s="133" t="s">
        <v>179</v>
      </c>
      <c r="E340" s="134" t="s">
        <v>2385</v>
      </c>
      <c r="F340" s="135" t="s">
        <v>2386</v>
      </c>
      <c r="G340" s="136" t="s">
        <v>383</v>
      </c>
      <c r="H340" s="137">
        <v>2</v>
      </c>
      <c r="I340" s="138"/>
      <c r="J340" s="139">
        <f>ROUND(I340*H340,2)</f>
        <v>0</v>
      </c>
      <c r="K340" s="135" t="s">
        <v>182</v>
      </c>
      <c r="L340" s="33"/>
      <c r="M340" s="140" t="s">
        <v>19</v>
      </c>
      <c r="N340" s="141" t="s">
        <v>45</v>
      </c>
      <c r="P340" s="142">
        <f>O340*H340</f>
        <v>0</v>
      </c>
      <c r="Q340" s="142">
        <v>0</v>
      </c>
      <c r="R340" s="142">
        <f>Q340*H340</f>
        <v>0</v>
      </c>
      <c r="S340" s="142">
        <v>0</v>
      </c>
      <c r="T340" s="143">
        <f>S340*H340</f>
        <v>0</v>
      </c>
      <c r="AR340" s="144" t="s">
        <v>276</v>
      </c>
      <c r="AT340" s="144" t="s">
        <v>179</v>
      </c>
      <c r="AU340" s="144" t="s">
        <v>83</v>
      </c>
      <c r="AY340" s="18" t="s">
        <v>177</v>
      </c>
      <c r="BE340" s="145">
        <f>IF(N340="základní",J340,0)</f>
        <v>0</v>
      </c>
      <c r="BF340" s="145">
        <f>IF(N340="snížená",J340,0)</f>
        <v>0</v>
      </c>
      <c r="BG340" s="145">
        <f>IF(N340="zákl. přenesená",J340,0)</f>
        <v>0</v>
      </c>
      <c r="BH340" s="145">
        <f>IF(N340="sníž. přenesená",J340,0)</f>
        <v>0</v>
      </c>
      <c r="BI340" s="145">
        <f>IF(N340="nulová",J340,0)</f>
        <v>0</v>
      </c>
      <c r="BJ340" s="18" t="s">
        <v>81</v>
      </c>
      <c r="BK340" s="145">
        <f>ROUND(I340*H340,2)</f>
        <v>0</v>
      </c>
      <c r="BL340" s="18" t="s">
        <v>276</v>
      </c>
      <c r="BM340" s="144" t="s">
        <v>2387</v>
      </c>
    </row>
    <row r="341" spans="2:65" s="1" customFormat="1" ht="10.199999999999999">
      <c r="B341" s="33"/>
      <c r="D341" s="146" t="s">
        <v>185</v>
      </c>
      <c r="F341" s="147" t="s">
        <v>2388</v>
      </c>
      <c r="I341" s="148"/>
      <c r="L341" s="33"/>
      <c r="M341" s="149"/>
      <c r="T341" s="54"/>
      <c r="AT341" s="18" t="s">
        <v>185</v>
      </c>
      <c r="AU341" s="18" t="s">
        <v>83</v>
      </c>
    </row>
    <row r="342" spans="2:65" s="1" customFormat="1" ht="16.5" customHeight="1">
      <c r="B342" s="33"/>
      <c r="C342" s="178" t="s">
        <v>560</v>
      </c>
      <c r="D342" s="178" t="s">
        <v>327</v>
      </c>
      <c r="E342" s="179" t="s">
        <v>952</v>
      </c>
      <c r="F342" s="180" t="s">
        <v>953</v>
      </c>
      <c r="G342" s="181" t="s">
        <v>383</v>
      </c>
      <c r="H342" s="182">
        <v>2</v>
      </c>
      <c r="I342" s="183"/>
      <c r="J342" s="184">
        <f>ROUND(I342*H342,2)</f>
        <v>0</v>
      </c>
      <c r="K342" s="180" t="s">
        <v>182</v>
      </c>
      <c r="L342" s="185"/>
      <c r="M342" s="186" t="s">
        <v>19</v>
      </c>
      <c r="N342" s="187" t="s">
        <v>45</v>
      </c>
      <c r="P342" s="142">
        <f>O342*H342</f>
        <v>0</v>
      </c>
      <c r="Q342" s="142">
        <v>1.4500000000000001E-2</v>
      </c>
      <c r="R342" s="142">
        <f>Q342*H342</f>
        <v>2.9000000000000001E-2</v>
      </c>
      <c r="S342" s="142">
        <v>0</v>
      </c>
      <c r="T342" s="143">
        <f>S342*H342</f>
        <v>0</v>
      </c>
      <c r="AR342" s="144" t="s">
        <v>406</v>
      </c>
      <c r="AT342" s="144" t="s">
        <v>327</v>
      </c>
      <c r="AU342" s="144" t="s">
        <v>83</v>
      </c>
      <c r="AY342" s="18" t="s">
        <v>177</v>
      </c>
      <c r="BE342" s="145">
        <f>IF(N342="základní",J342,0)</f>
        <v>0</v>
      </c>
      <c r="BF342" s="145">
        <f>IF(N342="snížená",J342,0)</f>
        <v>0</v>
      </c>
      <c r="BG342" s="145">
        <f>IF(N342="zákl. přenesená",J342,0)</f>
        <v>0</v>
      </c>
      <c r="BH342" s="145">
        <f>IF(N342="sníž. přenesená",J342,0)</f>
        <v>0</v>
      </c>
      <c r="BI342" s="145">
        <f>IF(N342="nulová",J342,0)</f>
        <v>0</v>
      </c>
      <c r="BJ342" s="18" t="s">
        <v>81</v>
      </c>
      <c r="BK342" s="145">
        <f>ROUND(I342*H342,2)</f>
        <v>0</v>
      </c>
      <c r="BL342" s="18" t="s">
        <v>276</v>
      </c>
      <c r="BM342" s="144" t="s">
        <v>2389</v>
      </c>
    </row>
    <row r="343" spans="2:65" s="1" customFormat="1" ht="38.4">
      <c r="B343" s="33"/>
      <c r="D343" s="151" t="s">
        <v>669</v>
      </c>
      <c r="F343" s="189" t="s">
        <v>670</v>
      </c>
      <c r="I343" s="148"/>
      <c r="L343" s="33"/>
      <c r="M343" s="149"/>
      <c r="T343" s="54"/>
      <c r="AT343" s="18" t="s">
        <v>669</v>
      </c>
      <c r="AU343" s="18" t="s">
        <v>83</v>
      </c>
    </row>
    <row r="344" spans="2:65" s="1" customFormat="1" ht="24.15" customHeight="1">
      <c r="B344" s="33"/>
      <c r="C344" s="133" t="s">
        <v>566</v>
      </c>
      <c r="D344" s="133" t="s">
        <v>179</v>
      </c>
      <c r="E344" s="134" t="s">
        <v>2390</v>
      </c>
      <c r="F344" s="135" t="s">
        <v>2391</v>
      </c>
      <c r="G344" s="136" t="s">
        <v>383</v>
      </c>
      <c r="H344" s="137">
        <v>1</v>
      </c>
      <c r="I344" s="138"/>
      <c r="J344" s="139">
        <f>ROUND(I344*H344,2)</f>
        <v>0</v>
      </c>
      <c r="K344" s="135" t="s">
        <v>182</v>
      </c>
      <c r="L344" s="33"/>
      <c r="M344" s="140" t="s">
        <v>19</v>
      </c>
      <c r="N344" s="141" t="s">
        <v>45</v>
      </c>
      <c r="P344" s="142">
        <f>O344*H344</f>
        <v>0</v>
      </c>
      <c r="Q344" s="142">
        <v>0</v>
      </c>
      <c r="R344" s="142">
        <f>Q344*H344</f>
        <v>0</v>
      </c>
      <c r="S344" s="142">
        <v>0</v>
      </c>
      <c r="T344" s="143">
        <f>S344*H344</f>
        <v>0</v>
      </c>
      <c r="AR344" s="144" t="s">
        <v>276</v>
      </c>
      <c r="AT344" s="144" t="s">
        <v>179</v>
      </c>
      <c r="AU344" s="144" t="s">
        <v>83</v>
      </c>
      <c r="AY344" s="18" t="s">
        <v>177</v>
      </c>
      <c r="BE344" s="145">
        <f>IF(N344="základní",J344,0)</f>
        <v>0</v>
      </c>
      <c r="BF344" s="145">
        <f>IF(N344="snížená",J344,0)</f>
        <v>0</v>
      </c>
      <c r="BG344" s="145">
        <f>IF(N344="zákl. přenesená",J344,0)</f>
        <v>0</v>
      </c>
      <c r="BH344" s="145">
        <f>IF(N344="sníž. přenesená",J344,0)</f>
        <v>0</v>
      </c>
      <c r="BI344" s="145">
        <f>IF(N344="nulová",J344,0)</f>
        <v>0</v>
      </c>
      <c r="BJ344" s="18" t="s">
        <v>81</v>
      </c>
      <c r="BK344" s="145">
        <f>ROUND(I344*H344,2)</f>
        <v>0</v>
      </c>
      <c r="BL344" s="18" t="s">
        <v>276</v>
      </c>
      <c r="BM344" s="144" t="s">
        <v>2392</v>
      </c>
    </row>
    <row r="345" spans="2:65" s="1" customFormat="1" ht="10.199999999999999">
      <c r="B345" s="33"/>
      <c r="D345" s="146" t="s">
        <v>185</v>
      </c>
      <c r="F345" s="147" t="s">
        <v>2393</v>
      </c>
      <c r="I345" s="148"/>
      <c r="L345" s="33"/>
      <c r="M345" s="149"/>
      <c r="T345" s="54"/>
      <c r="AT345" s="18" t="s">
        <v>185</v>
      </c>
      <c r="AU345" s="18" t="s">
        <v>83</v>
      </c>
    </row>
    <row r="346" spans="2:65" s="1" customFormat="1" ht="24.15" customHeight="1">
      <c r="B346" s="33"/>
      <c r="C346" s="178" t="s">
        <v>573</v>
      </c>
      <c r="D346" s="178" t="s">
        <v>327</v>
      </c>
      <c r="E346" s="179" t="s">
        <v>2394</v>
      </c>
      <c r="F346" s="180" t="s">
        <v>2395</v>
      </c>
      <c r="G346" s="181" t="s">
        <v>383</v>
      </c>
      <c r="H346" s="182">
        <v>1</v>
      </c>
      <c r="I346" s="183"/>
      <c r="J346" s="184">
        <f>ROUND(I346*H346,2)</f>
        <v>0</v>
      </c>
      <c r="K346" s="180" t="s">
        <v>182</v>
      </c>
      <c r="L346" s="185"/>
      <c r="M346" s="186" t="s">
        <v>19</v>
      </c>
      <c r="N346" s="187" t="s">
        <v>45</v>
      </c>
      <c r="P346" s="142">
        <f>O346*H346</f>
        <v>0</v>
      </c>
      <c r="Q346" s="142">
        <v>4.2999999999999997E-2</v>
      </c>
      <c r="R346" s="142">
        <f>Q346*H346</f>
        <v>4.2999999999999997E-2</v>
      </c>
      <c r="S346" s="142">
        <v>0</v>
      </c>
      <c r="T346" s="143">
        <f>S346*H346</f>
        <v>0</v>
      </c>
      <c r="AR346" s="144" t="s">
        <v>406</v>
      </c>
      <c r="AT346" s="144" t="s">
        <v>327</v>
      </c>
      <c r="AU346" s="144" t="s">
        <v>83</v>
      </c>
      <c r="AY346" s="18" t="s">
        <v>177</v>
      </c>
      <c r="BE346" s="145">
        <f>IF(N346="základní",J346,0)</f>
        <v>0</v>
      </c>
      <c r="BF346" s="145">
        <f>IF(N346="snížená",J346,0)</f>
        <v>0</v>
      </c>
      <c r="BG346" s="145">
        <f>IF(N346="zákl. přenesená",J346,0)</f>
        <v>0</v>
      </c>
      <c r="BH346" s="145">
        <f>IF(N346="sníž. přenesená",J346,0)</f>
        <v>0</v>
      </c>
      <c r="BI346" s="145">
        <f>IF(N346="nulová",J346,0)</f>
        <v>0</v>
      </c>
      <c r="BJ346" s="18" t="s">
        <v>81</v>
      </c>
      <c r="BK346" s="145">
        <f>ROUND(I346*H346,2)</f>
        <v>0</v>
      </c>
      <c r="BL346" s="18" t="s">
        <v>276</v>
      </c>
      <c r="BM346" s="144" t="s">
        <v>2396</v>
      </c>
    </row>
    <row r="347" spans="2:65" s="1" customFormat="1" ht="38.4">
      <c r="B347" s="33"/>
      <c r="D347" s="151" t="s">
        <v>669</v>
      </c>
      <c r="F347" s="189" t="s">
        <v>670</v>
      </c>
      <c r="I347" s="148"/>
      <c r="L347" s="33"/>
      <c r="M347" s="149"/>
      <c r="T347" s="54"/>
      <c r="AT347" s="18" t="s">
        <v>669</v>
      </c>
      <c r="AU347" s="18" t="s">
        <v>83</v>
      </c>
    </row>
    <row r="348" spans="2:65" s="1" customFormat="1" ht="16.5" customHeight="1">
      <c r="B348" s="33"/>
      <c r="C348" s="133" t="s">
        <v>578</v>
      </c>
      <c r="D348" s="133" t="s">
        <v>179</v>
      </c>
      <c r="E348" s="134" t="s">
        <v>2397</v>
      </c>
      <c r="F348" s="135" t="s">
        <v>2398</v>
      </c>
      <c r="G348" s="136" t="s">
        <v>383</v>
      </c>
      <c r="H348" s="137">
        <v>1</v>
      </c>
      <c r="I348" s="138"/>
      <c r="J348" s="139">
        <f>ROUND(I348*H348,2)</f>
        <v>0</v>
      </c>
      <c r="K348" s="135" t="s">
        <v>182</v>
      </c>
      <c r="L348" s="33"/>
      <c r="M348" s="140" t="s">
        <v>19</v>
      </c>
      <c r="N348" s="141" t="s">
        <v>45</v>
      </c>
      <c r="P348" s="142">
        <f>O348*H348</f>
        <v>0</v>
      </c>
      <c r="Q348" s="142">
        <v>0</v>
      </c>
      <c r="R348" s="142">
        <f>Q348*H348</f>
        <v>0</v>
      </c>
      <c r="S348" s="142">
        <v>0</v>
      </c>
      <c r="T348" s="143">
        <f>S348*H348</f>
        <v>0</v>
      </c>
      <c r="AR348" s="144" t="s">
        <v>276</v>
      </c>
      <c r="AT348" s="144" t="s">
        <v>179</v>
      </c>
      <c r="AU348" s="144" t="s">
        <v>83</v>
      </c>
      <c r="AY348" s="18" t="s">
        <v>177</v>
      </c>
      <c r="BE348" s="145">
        <f>IF(N348="základní",J348,0)</f>
        <v>0</v>
      </c>
      <c r="BF348" s="145">
        <f>IF(N348="snížená",J348,0)</f>
        <v>0</v>
      </c>
      <c r="BG348" s="145">
        <f>IF(N348="zákl. přenesená",J348,0)</f>
        <v>0</v>
      </c>
      <c r="BH348" s="145">
        <f>IF(N348="sníž. přenesená",J348,0)</f>
        <v>0</v>
      </c>
      <c r="BI348" s="145">
        <f>IF(N348="nulová",J348,0)</f>
        <v>0</v>
      </c>
      <c r="BJ348" s="18" t="s">
        <v>81</v>
      </c>
      <c r="BK348" s="145">
        <f>ROUND(I348*H348,2)</f>
        <v>0</v>
      </c>
      <c r="BL348" s="18" t="s">
        <v>276</v>
      </c>
      <c r="BM348" s="144" t="s">
        <v>2399</v>
      </c>
    </row>
    <row r="349" spans="2:65" s="1" customFormat="1" ht="10.199999999999999">
      <c r="B349" s="33"/>
      <c r="D349" s="146" t="s">
        <v>185</v>
      </c>
      <c r="F349" s="147" t="s">
        <v>2400</v>
      </c>
      <c r="I349" s="148"/>
      <c r="L349" s="33"/>
      <c r="M349" s="149"/>
      <c r="T349" s="54"/>
      <c r="AT349" s="18" t="s">
        <v>185</v>
      </c>
      <c r="AU349" s="18" t="s">
        <v>83</v>
      </c>
    </row>
    <row r="350" spans="2:65" s="1" customFormat="1" ht="16.5" customHeight="1">
      <c r="B350" s="33"/>
      <c r="C350" s="178" t="s">
        <v>583</v>
      </c>
      <c r="D350" s="178" t="s">
        <v>327</v>
      </c>
      <c r="E350" s="179" t="s">
        <v>2401</v>
      </c>
      <c r="F350" s="180" t="s">
        <v>2402</v>
      </c>
      <c r="G350" s="181" t="s">
        <v>383</v>
      </c>
      <c r="H350" s="182">
        <v>1</v>
      </c>
      <c r="I350" s="183"/>
      <c r="J350" s="184">
        <f>ROUND(I350*H350,2)</f>
        <v>0</v>
      </c>
      <c r="K350" s="180" t="s">
        <v>182</v>
      </c>
      <c r="L350" s="185"/>
      <c r="M350" s="186" t="s">
        <v>19</v>
      </c>
      <c r="N350" s="187" t="s">
        <v>45</v>
      </c>
      <c r="P350" s="142">
        <f>O350*H350</f>
        <v>0</v>
      </c>
      <c r="Q350" s="142">
        <v>2.3999999999999998E-3</v>
      </c>
      <c r="R350" s="142">
        <f>Q350*H350</f>
        <v>2.3999999999999998E-3</v>
      </c>
      <c r="S350" s="142">
        <v>0</v>
      </c>
      <c r="T350" s="143">
        <f>S350*H350</f>
        <v>0</v>
      </c>
      <c r="AR350" s="144" t="s">
        <v>406</v>
      </c>
      <c r="AT350" s="144" t="s">
        <v>327</v>
      </c>
      <c r="AU350" s="144" t="s">
        <v>83</v>
      </c>
      <c r="AY350" s="18" t="s">
        <v>177</v>
      </c>
      <c r="BE350" s="145">
        <f>IF(N350="základní",J350,0)</f>
        <v>0</v>
      </c>
      <c r="BF350" s="145">
        <f>IF(N350="snížená",J350,0)</f>
        <v>0</v>
      </c>
      <c r="BG350" s="145">
        <f>IF(N350="zákl. přenesená",J350,0)</f>
        <v>0</v>
      </c>
      <c r="BH350" s="145">
        <f>IF(N350="sníž. přenesená",J350,0)</f>
        <v>0</v>
      </c>
      <c r="BI350" s="145">
        <f>IF(N350="nulová",J350,0)</f>
        <v>0</v>
      </c>
      <c r="BJ350" s="18" t="s">
        <v>81</v>
      </c>
      <c r="BK350" s="145">
        <f>ROUND(I350*H350,2)</f>
        <v>0</v>
      </c>
      <c r="BL350" s="18" t="s">
        <v>276</v>
      </c>
      <c r="BM350" s="144" t="s">
        <v>2403</v>
      </c>
    </row>
    <row r="351" spans="2:65" s="1" customFormat="1" ht="16.5" customHeight="1">
      <c r="B351" s="33"/>
      <c r="C351" s="133" t="s">
        <v>588</v>
      </c>
      <c r="D351" s="133" t="s">
        <v>179</v>
      </c>
      <c r="E351" s="134" t="s">
        <v>2404</v>
      </c>
      <c r="F351" s="135" t="s">
        <v>2405</v>
      </c>
      <c r="G351" s="136" t="s">
        <v>347</v>
      </c>
      <c r="H351" s="137">
        <v>5.07</v>
      </c>
      <c r="I351" s="138"/>
      <c r="J351" s="139">
        <f>ROUND(I351*H351,2)</f>
        <v>0</v>
      </c>
      <c r="K351" s="135" t="s">
        <v>182</v>
      </c>
      <c r="L351" s="33"/>
      <c r="M351" s="140" t="s">
        <v>19</v>
      </c>
      <c r="N351" s="141" t="s">
        <v>45</v>
      </c>
      <c r="P351" s="142">
        <f>O351*H351</f>
        <v>0</v>
      </c>
      <c r="Q351" s="142">
        <v>0</v>
      </c>
      <c r="R351" s="142">
        <f>Q351*H351</f>
        <v>0</v>
      </c>
      <c r="S351" s="142">
        <v>2E-3</v>
      </c>
      <c r="T351" s="143">
        <f>S351*H351</f>
        <v>1.0140000000000001E-2</v>
      </c>
      <c r="AR351" s="144" t="s">
        <v>276</v>
      </c>
      <c r="AT351" s="144" t="s">
        <v>179</v>
      </c>
      <c r="AU351" s="144" t="s">
        <v>83</v>
      </c>
      <c r="AY351" s="18" t="s">
        <v>177</v>
      </c>
      <c r="BE351" s="145">
        <f>IF(N351="základní",J351,0)</f>
        <v>0</v>
      </c>
      <c r="BF351" s="145">
        <f>IF(N351="snížená",J351,0)</f>
        <v>0</v>
      </c>
      <c r="BG351" s="145">
        <f>IF(N351="zákl. přenesená",J351,0)</f>
        <v>0</v>
      </c>
      <c r="BH351" s="145">
        <f>IF(N351="sníž. přenesená",J351,0)</f>
        <v>0</v>
      </c>
      <c r="BI351" s="145">
        <f>IF(N351="nulová",J351,0)</f>
        <v>0</v>
      </c>
      <c r="BJ351" s="18" t="s">
        <v>81</v>
      </c>
      <c r="BK351" s="145">
        <f>ROUND(I351*H351,2)</f>
        <v>0</v>
      </c>
      <c r="BL351" s="18" t="s">
        <v>276</v>
      </c>
      <c r="BM351" s="144" t="s">
        <v>2406</v>
      </c>
    </row>
    <row r="352" spans="2:65" s="1" customFormat="1" ht="10.199999999999999">
      <c r="B352" s="33"/>
      <c r="D352" s="146" t="s">
        <v>185</v>
      </c>
      <c r="F352" s="147" t="s">
        <v>2407</v>
      </c>
      <c r="I352" s="148"/>
      <c r="L352" s="33"/>
      <c r="M352" s="149"/>
      <c r="T352" s="54"/>
      <c r="AT352" s="18" t="s">
        <v>185</v>
      </c>
      <c r="AU352" s="18" t="s">
        <v>83</v>
      </c>
    </row>
    <row r="353" spans="2:65" s="13" customFormat="1" ht="10.199999999999999">
      <c r="B353" s="157"/>
      <c r="D353" s="151" t="s">
        <v>187</v>
      </c>
      <c r="E353" s="158" t="s">
        <v>19</v>
      </c>
      <c r="F353" s="159" t="s">
        <v>2373</v>
      </c>
      <c r="H353" s="160">
        <v>3.6</v>
      </c>
      <c r="I353" s="161"/>
      <c r="L353" s="157"/>
      <c r="M353" s="162"/>
      <c r="T353" s="163"/>
      <c r="AT353" s="158" t="s">
        <v>187</v>
      </c>
      <c r="AU353" s="158" t="s">
        <v>83</v>
      </c>
      <c r="AV353" s="13" t="s">
        <v>83</v>
      </c>
      <c r="AW353" s="13" t="s">
        <v>34</v>
      </c>
      <c r="AX353" s="13" t="s">
        <v>74</v>
      </c>
      <c r="AY353" s="158" t="s">
        <v>177</v>
      </c>
    </row>
    <row r="354" spans="2:65" s="13" customFormat="1" ht="10.199999999999999">
      <c r="B354" s="157"/>
      <c r="D354" s="151" t="s">
        <v>187</v>
      </c>
      <c r="E354" s="158" t="s">
        <v>19</v>
      </c>
      <c r="F354" s="159" t="s">
        <v>2374</v>
      </c>
      <c r="H354" s="160">
        <v>0.87</v>
      </c>
      <c r="I354" s="161"/>
      <c r="L354" s="157"/>
      <c r="M354" s="162"/>
      <c r="T354" s="163"/>
      <c r="AT354" s="158" t="s">
        <v>187</v>
      </c>
      <c r="AU354" s="158" t="s">
        <v>83</v>
      </c>
      <c r="AV354" s="13" t="s">
        <v>83</v>
      </c>
      <c r="AW354" s="13" t="s">
        <v>34</v>
      </c>
      <c r="AX354" s="13" t="s">
        <v>74</v>
      </c>
      <c r="AY354" s="158" t="s">
        <v>177</v>
      </c>
    </row>
    <row r="355" spans="2:65" s="13" customFormat="1" ht="10.199999999999999">
      <c r="B355" s="157"/>
      <c r="D355" s="151" t="s">
        <v>187</v>
      </c>
      <c r="E355" s="158" t="s">
        <v>19</v>
      </c>
      <c r="F355" s="159" t="s">
        <v>2375</v>
      </c>
      <c r="H355" s="160">
        <v>0.6</v>
      </c>
      <c r="I355" s="161"/>
      <c r="L355" s="157"/>
      <c r="M355" s="162"/>
      <c r="T355" s="163"/>
      <c r="AT355" s="158" t="s">
        <v>187</v>
      </c>
      <c r="AU355" s="158" t="s">
        <v>83</v>
      </c>
      <c r="AV355" s="13" t="s">
        <v>83</v>
      </c>
      <c r="AW355" s="13" t="s">
        <v>34</v>
      </c>
      <c r="AX355" s="13" t="s">
        <v>74</v>
      </c>
      <c r="AY355" s="158" t="s">
        <v>177</v>
      </c>
    </row>
    <row r="356" spans="2:65" s="14" customFormat="1" ht="10.199999999999999">
      <c r="B356" s="164"/>
      <c r="D356" s="151" t="s">
        <v>187</v>
      </c>
      <c r="E356" s="165" t="s">
        <v>19</v>
      </c>
      <c r="F356" s="166" t="s">
        <v>224</v>
      </c>
      <c r="H356" s="167">
        <v>5.0699999999999994</v>
      </c>
      <c r="I356" s="168"/>
      <c r="L356" s="164"/>
      <c r="M356" s="169"/>
      <c r="T356" s="170"/>
      <c r="AT356" s="165" t="s">
        <v>187</v>
      </c>
      <c r="AU356" s="165" t="s">
        <v>83</v>
      </c>
      <c r="AV356" s="14" t="s">
        <v>183</v>
      </c>
      <c r="AW356" s="14" t="s">
        <v>34</v>
      </c>
      <c r="AX356" s="14" t="s">
        <v>81</v>
      </c>
      <c r="AY356" s="165" t="s">
        <v>177</v>
      </c>
    </row>
    <row r="357" spans="2:65" s="1" customFormat="1" ht="16.5" customHeight="1">
      <c r="B357" s="33"/>
      <c r="C357" s="178" t="s">
        <v>593</v>
      </c>
      <c r="D357" s="178" t="s">
        <v>327</v>
      </c>
      <c r="E357" s="179" t="s">
        <v>85</v>
      </c>
      <c r="F357" s="180" t="s">
        <v>2408</v>
      </c>
      <c r="G357" s="181" t="s">
        <v>243</v>
      </c>
      <c r="H357" s="182">
        <v>1</v>
      </c>
      <c r="I357" s="183"/>
      <c r="J357" s="184">
        <f>ROUND(I357*H357,2)</f>
        <v>0</v>
      </c>
      <c r="K357" s="180" t="s">
        <v>199</v>
      </c>
      <c r="L357" s="185"/>
      <c r="M357" s="186" t="s">
        <v>19</v>
      </c>
      <c r="N357" s="187" t="s">
        <v>45</v>
      </c>
      <c r="P357" s="142">
        <f>O357*H357</f>
        <v>0</v>
      </c>
      <c r="Q357" s="142">
        <v>0</v>
      </c>
      <c r="R357" s="142">
        <f>Q357*H357</f>
        <v>0</v>
      </c>
      <c r="S357" s="142">
        <v>0</v>
      </c>
      <c r="T357" s="143">
        <f>S357*H357</f>
        <v>0</v>
      </c>
      <c r="AR357" s="144" t="s">
        <v>406</v>
      </c>
      <c r="AT357" s="144" t="s">
        <v>327</v>
      </c>
      <c r="AU357" s="144" t="s">
        <v>83</v>
      </c>
      <c r="AY357" s="18" t="s">
        <v>177</v>
      </c>
      <c r="BE357" s="145">
        <f>IF(N357="základní",J357,0)</f>
        <v>0</v>
      </c>
      <c r="BF357" s="145">
        <f>IF(N357="snížená",J357,0)</f>
        <v>0</v>
      </c>
      <c r="BG357" s="145">
        <f>IF(N357="zákl. přenesená",J357,0)</f>
        <v>0</v>
      </c>
      <c r="BH357" s="145">
        <f>IF(N357="sníž. přenesená",J357,0)</f>
        <v>0</v>
      </c>
      <c r="BI357" s="145">
        <f>IF(N357="nulová",J357,0)</f>
        <v>0</v>
      </c>
      <c r="BJ357" s="18" t="s">
        <v>81</v>
      </c>
      <c r="BK357" s="145">
        <f>ROUND(I357*H357,2)</f>
        <v>0</v>
      </c>
      <c r="BL357" s="18" t="s">
        <v>276</v>
      </c>
      <c r="BM357" s="144" t="s">
        <v>2409</v>
      </c>
    </row>
    <row r="358" spans="2:65" s="1" customFormat="1" ht="24.15" customHeight="1">
      <c r="B358" s="33"/>
      <c r="C358" s="133" t="s">
        <v>598</v>
      </c>
      <c r="D358" s="133" t="s">
        <v>179</v>
      </c>
      <c r="E358" s="134" t="s">
        <v>1012</v>
      </c>
      <c r="F358" s="135" t="s">
        <v>1013</v>
      </c>
      <c r="G358" s="136" t="s">
        <v>228</v>
      </c>
      <c r="H358" s="137">
        <v>7.3999999999999996E-2</v>
      </c>
      <c r="I358" s="138"/>
      <c r="J358" s="139">
        <f>ROUND(I358*H358,2)</f>
        <v>0</v>
      </c>
      <c r="K358" s="135" t="s">
        <v>182</v>
      </c>
      <c r="L358" s="33"/>
      <c r="M358" s="140" t="s">
        <v>19</v>
      </c>
      <c r="N358" s="141" t="s">
        <v>45</v>
      </c>
      <c r="P358" s="142">
        <f>O358*H358</f>
        <v>0</v>
      </c>
      <c r="Q358" s="142">
        <v>0</v>
      </c>
      <c r="R358" s="142">
        <f>Q358*H358</f>
        <v>0</v>
      </c>
      <c r="S358" s="142">
        <v>0</v>
      </c>
      <c r="T358" s="143">
        <f>S358*H358</f>
        <v>0</v>
      </c>
      <c r="AR358" s="144" t="s">
        <v>276</v>
      </c>
      <c r="AT358" s="144" t="s">
        <v>179</v>
      </c>
      <c r="AU358" s="144" t="s">
        <v>83</v>
      </c>
      <c r="AY358" s="18" t="s">
        <v>177</v>
      </c>
      <c r="BE358" s="145">
        <f>IF(N358="základní",J358,0)</f>
        <v>0</v>
      </c>
      <c r="BF358" s="145">
        <f>IF(N358="snížená",J358,0)</f>
        <v>0</v>
      </c>
      <c r="BG358" s="145">
        <f>IF(N358="zákl. přenesená",J358,0)</f>
        <v>0</v>
      </c>
      <c r="BH358" s="145">
        <f>IF(N358="sníž. přenesená",J358,0)</f>
        <v>0</v>
      </c>
      <c r="BI358" s="145">
        <f>IF(N358="nulová",J358,0)</f>
        <v>0</v>
      </c>
      <c r="BJ358" s="18" t="s">
        <v>81</v>
      </c>
      <c r="BK358" s="145">
        <f>ROUND(I358*H358,2)</f>
        <v>0</v>
      </c>
      <c r="BL358" s="18" t="s">
        <v>276</v>
      </c>
      <c r="BM358" s="144" t="s">
        <v>2410</v>
      </c>
    </row>
    <row r="359" spans="2:65" s="1" customFormat="1" ht="10.199999999999999">
      <c r="B359" s="33"/>
      <c r="D359" s="146" t="s">
        <v>185</v>
      </c>
      <c r="F359" s="147" t="s">
        <v>1015</v>
      </c>
      <c r="I359" s="148"/>
      <c r="L359" s="33"/>
      <c r="M359" s="149"/>
      <c r="T359" s="54"/>
      <c r="AT359" s="18" t="s">
        <v>185</v>
      </c>
      <c r="AU359" s="18" t="s">
        <v>83</v>
      </c>
    </row>
    <row r="360" spans="2:65" s="11" customFormat="1" ht="22.8" customHeight="1">
      <c r="B360" s="121"/>
      <c r="D360" s="122" t="s">
        <v>73</v>
      </c>
      <c r="E360" s="131" t="s">
        <v>1091</v>
      </c>
      <c r="F360" s="131" t="s">
        <v>1092</v>
      </c>
      <c r="I360" s="124"/>
      <c r="J360" s="132">
        <f>BK360</f>
        <v>0</v>
      </c>
      <c r="L360" s="121"/>
      <c r="M360" s="126"/>
      <c r="P360" s="127">
        <f>SUM(P361:P379)</f>
        <v>0</v>
      </c>
      <c r="R360" s="127">
        <f>SUM(R361:R379)</f>
        <v>0.13153048000000001</v>
      </c>
      <c r="T360" s="128">
        <f>SUM(T361:T379)</f>
        <v>0</v>
      </c>
      <c r="AR360" s="122" t="s">
        <v>83</v>
      </c>
      <c r="AT360" s="129" t="s">
        <v>73</v>
      </c>
      <c r="AU360" s="129" t="s">
        <v>81</v>
      </c>
      <c r="AY360" s="122" t="s">
        <v>177</v>
      </c>
      <c r="BK360" s="130">
        <f>SUM(BK361:BK379)</f>
        <v>0</v>
      </c>
    </row>
    <row r="361" spans="2:65" s="1" customFormat="1" ht="16.5" customHeight="1">
      <c r="B361" s="33"/>
      <c r="C361" s="133" t="s">
        <v>602</v>
      </c>
      <c r="D361" s="133" t="s">
        <v>179</v>
      </c>
      <c r="E361" s="134" t="s">
        <v>2411</v>
      </c>
      <c r="F361" s="135" t="s">
        <v>2412</v>
      </c>
      <c r="G361" s="136" t="s">
        <v>119</v>
      </c>
      <c r="H361" s="137">
        <v>2.8</v>
      </c>
      <c r="I361" s="138"/>
      <c r="J361" s="139">
        <f>ROUND(I361*H361,2)</f>
        <v>0</v>
      </c>
      <c r="K361" s="135" t="s">
        <v>182</v>
      </c>
      <c r="L361" s="33"/>
      <c r="M361" s="140" t="s">
        <v>19</v>
      </c>
      <c r="N361" s="141" t="s">
        <v>45</v>
      </c>
      <c r="P361" s="142">
        <f>O361*H361</f>
        <v>0</v>
      </c>
      <c r="Q361" s="142">
        <v>2.9999999999999997E-4</v>
      </c>
      <c r="R361" s="142">
        <f>Q361*H361</f>
        <v>8.3999999999999993E-4</v>
      </c>
      <c r="S361" s="142">
        <v>0</v>
      </c>
      <c r="T361" s="143">
        <f>S361*H361</f>
        <v>0</v>
      </c>
      <c r="AR361" s="144" t="s">
        <v>276</v>
      </c>
      <c r="AT361" s="144" t="s">
        <v>179</v>
      </c>
      <c r="AU361" s="144" t="s">
        <v>83</v>
      </c>
      <c r="AY361" s="18" t="s">
        <v>177</v>
      </c>
      <c r="BE361" s="145">
        <f>IF(N361="základní",J361,0)</f>
        <v>0</v>
      </c>
      <c r="BF361" s="145">
        <f>IF(N361="snížená",J361,0)</f>
        <v>0</v>
      </c>
      <c r="BG361" s="145">
        <f>IF(N361="zákl. přenesená",J361,0)</f>
        <v>0</v>
      </c>
      <c r="BH361" s="145">
        <f>IF(N361="sníž. přenesená",J361,0)</f>
        <v>0</v>
      </c>
      <c r="BI361" s="145">
        <f>IF(N361="nulová",J361,0)</f>
        <v>0</v>
      </c>
      <c r="BJ361" s="18" t="s">
        <v>81</v>
      </c>
      <c r="BK361" s="145">
        <f>ROUND(I361*H361,2)</f>
        <v>0</v>
      </c>
      <c r="BL361" s="18" t="s">
        <v>276</v>
      </c>
      <c r="BM361" s="144" t="s">
        <v>2413</v>
      </c>
    </row>
    <row r="362" spans="2:65" s="1" customFormat="1" ht="10.199999999999999">
      <c r="B362" s="33"/>
      <c r="D362" s="146" t="s">
        <v>185</v>
      </c>
      <c r="F362" s="147" t="s">
        <v>2414</v>
      </c>
      <c r="I362" s="148"/>
      <c r="L362" s="33"/>
      <c r="M362" s="149"/>
      <c r="T362" s="54"/>
      <c r="AT362" s="18" t="s">
        <v>185</v>
      </c>
      <c r="AU362" s="18" t="s">
        <v>83</v>
      </c>
    </row>
    <row r="363" spans="2:65" s="12" customFormat="1" ht="10.199999999999999">
      <c r="B363" s="150"/>
      <c r="D363" s="151" t="s">
        <v>187</v>
      </c>
      <c r="E363" s="152" t="s">
        <v>19</v>
      </c>
      <c r="F363" s="153" t="s">
        <v>2212</v>
      </c>
      <c r="H363" s="152" t="s">
        <v>19</v>
      </c>
      <c r="I363" s="154"/>
      <c r="L363" s="150"/>
      <c r="M363" s="155"/>
      <c r="T363" s="156"/>
      <c r="AT363" s="152" t="s">
        <v>187</v>
      </c>
      <c r="AU363" s="152" t="s">
        <v>83</v>
      </c>
      <c r="AV363" s="12" t="s">
        <v>81</v>
      </c>
      <c r="AW363" s="12" t="s">
        <v>34</v>
      </c>
      <c r="AX363" s="12" t="s">
        <v>74</v>
      </c>
      <c r="AY363" s="152" t="s">
        <v>177</v>
      </c>
    </row>
    <row r="364" spans="2:65" s="13" customFormat="1" ht="10.199999999999999">
      <c r="B364" s="157"/>
      <c r="D364" s="151" t="s">
        <v>187</v>
      </c>
      <c r="E364" s="158" t="s">
        <v>19</v>
      </c>
      <c r="F364" s="159" t="s">
        <v>2366</v>
      </c>
      <c r="H364" s="160">
        <v>2.8</v>
      </c>
      <c r="I364" s="161"/>
      <c r="L364" s="157"/>
      <c r="M364" s="162"/>
      <c r="T364" s="163"/>
      <c r="AT364" s="158" t="s">
        <v>187</v>
      </c>
      <c r="AU364" s="158" t="s">
        <v>83</v>
      </c>
      <c r="AV364" s="13" t="s">
        <v>83</v>
      </c>
      <c r="AW364" s="13" t="s">
        <v>34</v>
      </c>
      <c r="AX364" s="13" t="s">
        <v>81</v>
      </c>
      <c r="AY364" s="158" t="s">
        <v>177</v>
      </c>
    </row>
    <row r="365" spans="2:65" s="1" customFormat="1" ht="24.15" customHeight="1">
      <c r="B365" s="33"/>
      <c r="C365" s="133" t="s">
        <v>608</v>
      </c>
      <c r="D365" s="133" t="s">
        <v>179</v>
      </c>
      <c r="E365" s="134" t="s">
        <v>2415</v>
      </c>
      <c r="F365" s="135" t="s">
        <v>2416</v>
      </c>
      <c r="G365" s="136" t="s">
        <v>119</v>
      </c>
      <c r="H365" s="137">
        <v>1.288</v>
      </c>
      <c r="I365" s="138"/>
      <c r="J365" s="139">
        <f>ROUND(I365*H365,2)</f>
        <v>0</v>
      </c>
      <c r="K365" s="135" t="s">
        <v>182</v>
      </c>
      <c r="L365" s="33"/>
      <c r="M365" s="140" t="s">
        <v>19</v>
      </c>
      <c r="N365" s="141" t="s">
        <v>45</v>
      </c>
      <c r="P365" s="142">
        <f>O365*H365</f>
        <v>0</v>
      </c>
      <c r="Q365" s="142">
        <v>7.5799999999999999E-3</v>
      </c>
      <c r="R365" s="142">
        <f>Q365*H365</f>
        <v>9.7630400000000006E-3</v>
      </c>
      <c r="S365" s="142">
        <v>0</v>
      </c>
      <c r="T365" s="143">
        <f>S365*H365</f>
        <v>0</v>
      </c>
      <c r="AR365" s="144" t="s">
        <v>276</v>
      </c>
      <c r="AT365" s="144" t="s">
        <v>179</v>
      </c>
      <c r="AU365" s="144" t="s">
        <v>83</v>
      </c>
      <c r="AY365" s="18" t="s">
        <v>177</v>
      </c>
      <c r="BE365" s="145">
        <f>IF(N365="základní",J365,0)</f>
        <v>0</v>
      </c>
      <c r="BF365" s="145">
        <f>IF(N365="snížená",J365,0)</f>
        <v>0</v>
      </c>
      <c r="BG365" s="145">
        <f>IF(N365="zákl. přenesená",J365,0)</f>
        <v>0</v>
      </c>
      <c r="BH365" s="145">
        <f>IF(N365="sníž. přenesená",J365,0)</f>
        <v>0</v>
      </c>
      <c r="BI365" s="145">
        <f>IF(N365="nulová",J365,0)</f>
        <v>0</v>
      </c>
      <c r="BJ365" s="18" t="s">
        <v>81</v>
      </c>
      <c r="BK365" s="145">
        <f>ROUND(I365*H365,2)</f>
        <v>0</v>
      </c>
      <c r="BL365" s="18" t="s">
        <v>276</v>
      </c>
      <c r="BM365" s="144" t="s">
        <v>2417</v>
      </c>
    </row>
    <row r="366" spans="2:65" s="1" customFormat="1" ht="10.199999999999999">
      <c r="B366" s="33"/>
      <c r="D366" s="146" t="s">
        <v>185</v>
      </c>
      <c r="F366" s="147" t="s">
        <v>2418</v>
      </c>
      <c r="I366" s="148"/>
      <c r="L366" s="33"/>
      <c r="M366" s="149"/>
      <c r="T366" s="54"/>
      <c r="AT366" s="18" t="s">
        <v>185</v>
      </c>
      <c r="AU366" s="18" t="s">
        <v>83</v>
      </c>
    </row>
    <row r="367" spans="2:65" s="12" customFormat="1" ht="10.199999999999999">
      <c r="B367" s="150"/>
      <c r="D367" s="151" t="s">
        <v>187</v>
      </c>
      <c r="E367" s="152" t="s">
        <v>19</v>
      </c>
      <c r="F367" s="153" t="s">
        <v>2419</v>
      </c>
      <c r="H367" s="152" t="s">
        <v>19</v>
      </c>
      <c r="I367" s="154"/>
      <c r="L367" s="150"/>
      <c r="M367" s="155"/>
      <c r="T367" s="156"/>
      <c r="AT367" s="152" t="s">
        <v>187</v>
      </c>
      <c r="AU367" s="152" t="s">
        <v>83</v>
      </c>
      <c r="AV367" s="12" t="s">
        <v>81</v>
      </c>
      <c r="AW367" s="12" t="s">
        <v>34</v>
      </c>
      <c r="AX367" s="12" t="s">
        <v>74</v>
      </c>
      <c r="AY367" s="152" t="s">
        <v>177</v>
      </c>
    </row>
    <row r="368" spans="2:65" s="13" customFormat="1" ht="10.199999999999999">
      <c r="B368" s="157"/>
      <c r="D368" s="151" t="s">
        <v>187</v>
      </c>
      <c r="E368" s="158" t="s">
        <v>19</v>
      </c>
      <c r="F368" s="159" t="s">
        <v>2420</v>
      </c>
      <c r="H368" s="160">
        <v>1.288</v>
      </c>
      <c r="I368" s="161"/>
      <c r="L368" s="157"/>
      <c r="M368" s="162"/>
      <c r="T368" s="163"/>
      <c r="AT368" s="158" t="s">
        <v>187</v>
      </c>
      <c r="AU368" s="158" t="s">
        <v>83</v>
      </c>
      <c r="AV368" s="13" t="s">
        <v>83</v>
      </c>
      <c r="AW368" s="13" t="s">
        <v>34</v>
      </c>
      <c r="AX368" s="13" t="s">
        <v>81</v>
      </c>
      <c r="AY368" s="158" t="s">
        <v>177</v>
      </c>
    </row>
    <row r="369" spans="2:65" s="1" customFormat="1" ht="24.15" customHeight="1">
      <c r="B369" s="33"/>
      <c r="C369" s="133" t="s">
        <v>612</v>
      </c>
      <c r="D369" s="133" t="s">
        <v>179</v>
      </c>
      <c r="E369" s="134" t="s">
        <v>1106</v>
      </c>
      <c r="F369" s="135" t="s">
        <v>1107</v>
      </c>
      <c r="G369" s="136" t="s">
        <v>119</v>
      </c>
      <c r="H369" s="137">
        <v>4.0880000000000001</v>
      </c>
      <c r="I369" s="138"/>
      <c r="J369" s="139">
        <f>ROUND(I369*H369,2)</f>
        <v>0</v>
      </c>
      <c r="K369" s="135" t="s">
        <v>182</v>
      </c>
      <c r="L369" s="33"/>
      <c r="M369" s="140" t="s">
        <v>19</v>
      </c>
      <c r="N369" s="141" t="s">
        <v>45</v>
      </c>
      <c r="P369" s="142">
        <f>O369*H369</f>
        <v>0</v>
      </c>
      <c r="Q369" s="142">
        <v>5.3800000000000002E-3</v>
      </c>
      <c r="R369" s="142">
        <f>Q369*H369</f>
        <v>2.1993440000000003E-2</v>
      </c>
      <c r="S369" s="142">
        <v>0</v>
      </c>
      <c r="T369" s="143">
        <f>S369*H369</f>
        <v>0</v>
      </c>
      <c r="AR369" s="144" t="s">
        <v>276</v>
      </c>
      <c r="AT369" s="144" t="s">
        <v>179</v>
      </c>
      <c r="AU369" s="144" t="s">
        <v>83</v>
      </c>
      <c r="AY369" s="18" t="s">
        <v>177</v>
      </c>
      <c r="BE369" s="145">
        <f>IF(N369="základní",J369,0)</f>
        <v>0</v>
      </c>
      <c r="BF369" s="145">
        <f>IF(N369="snížená",J369,0)</f>
        <v>0</v>
      </c>
      <c r="BG369" s="145">
        <f>IF(N369="zákl. přenesená",J369,0)</f>
        <v>0</v>
      </c>
      <c r="BH369" s="145">
        <f>IF(N369="sníž. přenesená",J369,0)</f>
        <v>0</v>
      </c>
      <c r="BI369" s="145">
        <f>IF(N369="nulová",J369,0)</f>
        <v>0</v>
      </c>
      <c r="BJ369" s="18" t="s">
        <v>81</v>
      </c>
      <c r="BK369" s="145">
        <f>ROUND(I369*H369,2)</f>
        <v>0</v>
      </c>
      <c r="BL369" s="18" t="s">
        <v>276</v>
      </c>
      <c r="BM369" s="144" t="s">
        <v>2421</v>
      </c>
    </row>
    <row r="370" spans="2:65" s="1" customFormat="1" ht="10.199999999999999">
      <c r="B370" s="33"/>
      <c r="D370" s="146" t="s">
        <v>185</v>
      </c>
      <c r="F370" s="147" t="s">
        <v>1109</v>
      </c>
      <c r="I370" s="148"/>
      <c r="L370" s="33"/>
      <c r="M370" s="149"/>
      <c r="T370" s="54"/>
      <c r="AT370" s="18" t="s">
        <v>185</v>
      </c>
      <c r="AU370" s="18" t="s">
        <v>83</v>
      </c>
    </row>
    <row r="371" spans="2:65" s="12" customFormat="1" ht="10.199999999999999">
      <c r="B371" s="150"/>
      <c r="D371" s="151" t="s">
        <v>187</v>
      </c>
      <c r="E371" s="152" t="s">
        <v>19</v>
      </c>
      <c r="F371" s="153" t="s">
        <v>2212</v>
      </c>
      <c r="H371" s="152" t="s">
        <v>19</v>
      </c>
      <c r="I371" s="154"/>
      <c r="L371" s="150"/>
      <c r="M371" s="155"/>
      <c r="T371" s="156"/>
      <c r="AT371" s="152" t="s">
        <v>187</v>
      </c>
      <c r="AU371" s="152" t="s">
        <v>83</v>
      </c>
      <c r="AV371" s="12" t="s">
        <v>81</v>
      </c>
      <c r="AW371" s="12" t="s">
        <v>34</v>
      </c>
      <c r="AX371" s="12" t="s">
        <v>74</v>
      </c>
      <c r="AY371" s="152" t="s">
        <v>177</v>
      </c>
    </row>
    <row r="372" spans="2:65" s="13" customFormat="1" ht="10.199999999999999">
      <c r="B372" s="157"/>
      <c r="D372" s="151" t="s">
        <v>187</v>
      </c>
      <c r="E372" s="158" t="s">
        <v>19</v>
      </c>
      <c r="F372" s="159" t="s">
        <v>2366</v>
      </c>
      <c r="H372" s="160">
        <v>2.8</v>
      </c>
      <c r="I372" s="161"/>
      <c r="L372" s="157"/>
      <c r="M372" s="162"/>
      <c r="T372" s="163"/>
      <c r="AT372" s="158" t="s">
        <v>187</v>
      </c>
      <c r="AU372" s="158" t="s">
        <v>83</v>
      </c>
      <c r="AV372" s="13" t="s">
        <v>83</v>
      </c>
      <c r="AW372" s="13" t="s">
        <v>34</v>
      </c>
      <c r="AX372" s="13" t="s">
        <v>74</v>
      </c>
      <c r="AY372" s="158" t="s">
        <v>177</v>
      </c>
    </row>
    <row r="373" spans="2:65" s="12" customFormat="1" ht="10.199999999999999">
      <c r="B373" s="150"/>
      <c r="D373" s="151" t="s">
        <v>187</v>
      </c>
      <c r="E373" s="152" t="s">
        <v>19</v>
      </c>
      <c r="F373" s="153" t="s">
        <v>2419</v>
      </c>
      <c r="H373" s="152" t="s">
        <v>19</v>
      </c>
      <c r="I373" s="154"/>
      <c r="L373" s="150"/>
      <c r="M373" s="155"/>
      <c r="T373" s="156"/>
      <c r="AT373" s="152" t="s">
        <v>187</v>
      </c>
      <c r="AU373" s="152" t="s">
        <v>83</v>
      </c>
      <c r="AV373" s="12" t="s">
        <v>81</v>
      </c>
      <c r="AW373" s="12" t="s">
        <v>34</v>
      </c>
      <c r="AX373" s="12" t="s">
        <v>74</v>
      </c>
      <c r="AY373" s="152" t="s">
        <v>177</v>
      </c>
    </row>
    <row r="374" spans="2:65" s="13" customFormat="1" ht="10.199999999999999">
      <c r="B374" s="157"/>
      <c r="D374" s="151" t="s">
        <v>187</v>
      </c>
      <c r="E374" s="158" t="s">
        <v>19</v>
      </c>
      <c r="F374" s="159" t="s">
        <v>2420</v>
      </c>
      <c r="H374" s="160">
        <v>1.288</v>
      </c>
      <c r="I374" s="161"/>
      <c r="L374" s="157"/>
      <c r="M374" s="162"/>
      <c r="T374" s="163"/>
      <c r="AT374" s="158" t="s">
        <v>187</v>
      </c>
      <c r="AU374" s="158" t="s">
        <v>83</v>
      </c>
      <c r="AV374" s="13" t="s">
        <v>83</v>
      </c>
      <c r="AW374" s="13" t="s">
        <v>34</v>
      </c>
      <c r="AX374" s="13" t="s">
        <v>74</v>
      </c>
      <c r="AY374" s="158" t="s">
        <v>177</v>
      </c>
    </row>
    <row r="375" spans="2:65" s="14" customFormat="1" ht="10.199999999999999">
      <c r="B375" s="164"/>
      <c r="D375" s="151" t="s">
        <v>187</v>
      </c>
      <c r="E375" s="165" t="s">
        <v>19</v>
      </c>
      <c r="F375" s="166" t="s">
        <v>224</v>
      </c>
      <c r="H375" s="167">
        <v>4.0880000000000001</v>
      </c>
      <c r="I375" s="168"/>
      <c r="L375" s="164"/>
      <c r="M375" s="169"/>
      <c r="T375" s="170"/>
      <c r="AT375" s="165" t="s">
        <v>187</v>
      </c>
      <c r="AU375" s="165" t="s">
        <v>83</v>
      </c>
      <c r="AV375" s="14" t="s">
        <v>183</v>
      </c>
      <c r="AW375" s="14" t="s">
        <v>34</v>
      </c>
      <c r="AX375" s="14" t="s">
        <v>81</v>
      </c>
      <c r="AY375" s="165" t="s">
        <v>177</v>
      </c>
    </row>
    <row r="376" spans="2:65" s="1" customFormat="1" ht="16.5" customHeight="1">
      <c r="B376" s="33"/>
      <c r="C376" s="178" t="s">
        <v>619</v>
      </c>
      <c r="D376" s="178" t="s">
        <v>327</v>
      </c>
      <c r="E376" s="179" t="s">
        <v>1115</v>
      </c>
      <c r="F376" s="180" t="s">
        <v>1116</v>
      </c>
      <c r="G376" s="181" t="s">
        <v>119</v>
      </c>
      <c r="H376" s="182">
        <v>4.4969999999999999</v>
      </c>
      <c r="I376" s="183"/>
      <c r="J376" s="184">
        <f>ROUND(I376*H376,2)</f>
        <v>0</v>
      </c>
      <c r="K376" s="180" t="s">
        <v>182</v>
      </c>
      <c r="L376" s="185"/>
      <c r="M376" s="186" t="s">
        <v>19</v>
      </c>
      <c r="N376" s="187" t="s">
        <v>45</v>
      </c>
      <c r="P376" s="142">
        <f>O376*H376</f>
        <v>0</v>
      </c>
      <c r="Q376" s="142">
        <v>2.1999999999999999E-2</v>
      </c>
      <c r="R376" s="142">
        <f>Q376*H376</f>
        <v>9.8933999999999994E-2</v>
      </c>
      <c r="S376" s="142">
        <v>0</v>
      </c>
      <c r="T376" s="143">
        <f>S376*H376</f>
        <v>0</v>
      </c>
      <c r="AR376" s="144" t="s">
        <v>406</v>
      </c>
      <c r="AT376" s="144" t="s">
        <v>327</v>
      </c>
      <c r="AU376" s="144" t="s">
        <v>83</v>
      </c>
      <c r="AY376" s="18" t="s">
        <v>177</v>
      </c>
      <c r="BE376" s="145">
        <f>IF(N376="základní",J376,0)</f>
        <v>0</v>
      </c>
      <c r="BF376" s="145">
        <f>IF(N376="snížená",J376,0)</f>
        <v>0</v>
      </c>
      <c r="BG376" s="145">
        <f>IF(N376="zákl. přenesená",J376,0)</f>
        <v>0</v>
      </c>
      <c r="BH376" s="145">
        <f>IF(N376="sníž. přenesená",J376,0)</f>
        <v>0</v>
      </c>
      <c r="BI376" s="145">
        <f>IF(N376="nulová",J376,0)</f>
        <v>0</v>
      </c>
      <c r="BJ376" s="18" t="s">
        <v>81</v>
      </c>
      <c r="BK376" s="145">
        <f>ROUND(I376*H376,2)</f>
        <v>0</v>
      </c>
      <c r="BL376" s="18" t="s">
        <v>276</v>
      </c>
      <c r="BM376" s="144" t="s">
        <v>2422</v>
      </c>
    </row>
    <row r="377" spans="2:65" s="13" customFormat="1" ht="10.199999999999999">
      <c r="B377" s="157"/>
      <c r="D377" s="151" t="s">
        <v>187</v>
      </c>
      <c r="F377" s="159" t="s">
        <v>2423</v>
      </c>
      <c r="H377" s="160">
        <v>4.4969999999999999</v>
      </c>
      <c r="I377" s="161"/>
      <c r="L377" s="157"/>
      <c r="M377" s="162"/>
      <c r="T377" s="163"/>
      <c r="AT377" s="158" t="s">
        <v>187</v>
      </c>
      <c r="AU377" s="158" t="s">
        <v>83</v>
      </c>
      <c r="AV377" s="13" t="s">
        <v>83</v>
      </c>
      <c r="AW377" s="13" t="s">
        <v>4</v>
      </c>
      <c r="AX377" s="13" t="s">
        <v>81</v>
      </c>
      <c r="AY377" s="158" t="s">
        <v>177</v>
      </c>
    </row>
    <row r="378" spans="2:65" s="1" customFormat="1" ht="24.15" customHeight="1">
      <c r="B378" s="33"/>
      <c r="C378" s="133" t="s">
        <v>624</v>
      </c>
      <c r="D378" s="133" t="s">
        <v>179</v>
      </c>
      <c r="E378" s="134" t="s">
        <v>1126</v>
      </c>
      <c r="F378" s="135" t="s">
        <v>1127</v>
      </c>
      <c r="G378" s="136" t="s">
        <v>228</v>
      </c>
      <c r="H378" s="137">
        <v>0.13200000000000001</v>
      </c>
      <c r="I378" s="138"/>
      <c r="J378" s="139">
        <f>ROUND(I378*H378,2)</f>
        <v>0</v>
      </c>
      <c r="K378" s="135" t="s">
        <v>182</v>
      </c>
      <c r="L378" s="33"/>
      <c r="M378" s="140" t="s">
        <v>19</v>
      </c>
      <c r="N378" s="141" t="s">
        <v>45</v>
      </c>
      <c r="P378" s="142">
        <f>O378*H378</f>
        <v>0</v>
      </c>
      <c r="Q378" s="142">
        <v>0</v>
      </c>
      <c r="R378" s="142">
        <f>Q378*H378</f>
        <v>0</v>
      </c>
      <c r="S378" s="142">
        <v>0</v>
      </c>
      <c r="T378" s="143">
        <f>S378*H378</f>
        <v>0</v>
      </c>
      <c r="AR378" s="144" t="s">
        <v>276</v>
      </c>
      <c r="AT378" s="144" t="s">
        <v>179</v>
      </c>
      <c r="AU378" s="144" t="s">
        <v>83</v>
      </c>
      <c r="AY378" s="18" t="s">
        <v>177</v>
      </c>
      <c r="BE378" s="145">
        <f>IF(N378="základní",J378,0)</f>
        <v>0</v>
      </c>
      <c r="BF378" s="145">
        <f>IF(N378="snížená",J378,0)</f>
        <v>0</v>
      </c>
      <c r="BG378" s="145">
        <f>IF(N378="zákl. přenesená",J378,0)</f>
        <v>0</v>
      </c>
      <c r="BH378" s="145">
        <f>IF(N378="sníž. přenesená",J378,0)</f>
        <v>0</v>
      </c>
      <c r="BI378" s="145">
        <f>IF(N378="nulová",J378,0)</f>
        <v>0</v>
      </c>
      <c r="BJ378" s="18" t="s">
        <v>81</v>
      </c>
      <c r="BK378" s="145">
        <f>ROUND(I378*H378,2)</f>
        <v>0</v>
      </c>
      <c r="BL378" s="18" t="s">
        <v>276</v>
      </c>
      <c r="BM378" s="144" t="s">
        <v>2424</v>
      </c>
    </row>
    <row r="379" spans="2:65" s="1" customFormat="1" ht="10.199999999999999">
      <c r="B379" s="33"/>
      <c r="D379" s="146" t="s">
        <v>185</v>
      </c>
      <c r="F379" s="147" t="s">
        <v>1129</v>
      </c>
      <c r="I379" s="148"/>
      <c r="L379" s="33"/>
      <c r="M379" s="149"/>
      <c r="T379" s="54"/>
      <c r="AT379" s="18" t="s">
        <v>185</v>
      </c>
      <c r="AU379" s="18" t="s">
        <v>83</v>
      </c>
    </row>
    <row r="380" spans="2:65" s="11" customFormat="1" ht="22.8" customHeight="1">
      <c r="B380" s="121"/>
      <c r="D380" s="122" t="s">
        <v>73</v>
      </c>
      <c r="E380" s="131" t="s">
        <v>1130</v>
      </c>
      <c r="F380" s="131" t="s">
        <v>1131</v>
      </c>
      <c r="I380" s="124"/>
      <c r="J380" s="132">
        <f>BK380</f>
        <v>0</v>
      </c>
      <c r="L380" s="121"/>
      <c r="M380" s="126"/>
      <c r="P380" s="127">
        <f>SUM(P381:P400)</f>
        <v>0</v>
      </c>
      <c r="R380" s="127">
        <f>SUM(R381:R400)</f>
        <v>5.3749279999999997E-2</v>
      </c>
      <c r="T380" s="128">
        <f>SUM(T381:T400)</f>
        <v>0</v>
      </c>
      <c r="AR380" s="122" t="s">
        <v>83</v>
      </c>
      <c r="AT380" s="129" t="s">
        <v>73</v>
      </c>
      <c r="AU380" s="129" t="s">
        <v>81</v>
      </c>
      <c r="AY380" s="122" t="s">
        <v>177</v>
      </c>
      <c r="BK380" s="130">
        <f>SUM(BK381:BK400)</f>
        <v>0</v>
      </c>
    </row>
    <row r="381" spans="2:65" s="1" customFormat="1" ht="21.75" customHeight="1">
      <c r="B381" s="33"/>
      <c r="C381" s="133" t="s">
        <v>631</v>
      </c>
      <c r="D381" s="133" t="s">
        <v>179</v>
      </c>
      <c r="E381" s="134" t="s">
        <v>2425</v>
      </c>
      <c r="F381" s="135" t="s">
        <v>2426</v>
      </c>
      <c r="G381" s="136" t="s">
        <v>119</v>
      </c>
      <c r="H381" s="137">
        <v>4.8760000000000003</v>
      </c>
      <c r="I381" s="138"/>
      <c r="J381" s="139">
        <f>ROUND(I381*H381,2)</f>
        <v>0</v>
      </c>
      <c r="K381" s="135" t="s">
        <v>182</v>
      </c>
      <c r="L381" s="33"/>
      <c r="M381" s="140" t="s">
        <v>19</v>
      </c>
      <c r="N381" s="141" t="s">
        <v>45</v>
      </c>
      <c r="P381" s="142">
        <f>O381*H381</f>
        <v>0</v>
      </c>
      <c r="Q381" s="142">
        <v>0</v>
      </c>
      <c r="R381" s="142">
        <f>Q381*H381</f>
        <v>0</v>
      </c>
      <c r="S381" s="142">
        <v>0</v>
      </c>
      <c r="T381" s="143">
        <f>S381*H381</f>
        <v>0</v>
      </c>
      <c r="AR381" s="144" t="s">
        <v>276</v>
      </c>
      <c r="AT381" s="144" t="s">
        <v>179</v>
      </c>
      <c r="AU381" s="144" t="s">
        <v>83</v>
      </c>
      <c r="AY381" s="18" t="s">
        <v>177</v>
      </c>
      <c r="BE381" s="145">
        <f>IF(N381="základní",J381,0)</f>
        <v>0</v>
      </c>
      <c r="BF381" s="145">
        <f>IF(N381="snížená",J381,0)</f>
        <v>0</v>
      </c>
      <c r="BG381" s="145">
        <f>IF(N381="zákl. přenesená",J381,0)</f>
        <v>0</v>
      </c>
      <c r="BH381" s="145">
        <f>IF(N381="sníž. přenesená",J381,0)</f>
        <v>0</v>
      </c>
      <c r="BI381" s="145">
        <f>IF(N381="nulová",J381,0)</f>
        <v>0</v>
      </c>
      <c r="BJ381" s="18" t="s">
        <v>81</v>
      </c>
      <c r="BK381" s="145">
        <f>ROUND(I381*H381,2)</f>
        <v>0</v>
      </c>
      <c r="BL381" s="18" t="s">
        <v>276</v>
      </c>
      <c r="BM381" s="144" t="s">
        <v>2427</v>
      </c>
    </row>
    <row r="382" spans="2:65" s="1" customFormat="1" ht="10.199999999999999">
      <c r="B382" s="33"/>
      <c r="D382" s="146" t="s">
        <v>185</v>
      </c>
      <c r="F382" s="147" t="s">
        <v>2428</v>
      </c>
      <c r="I382" s="148"/>
      <c r="L382" s="33"/>
      <c r="M382" s="149"/>
      <c r="T382" s="54"/>
      <c r="AT382" s="18" t="s">
        <v>185</v>
      </c>
      <c r="AU382" s="18" t="s">
        <v>83</v>
      </c>
    </row>
    <row r="383" spans="2:65" s="12" customFormat="1" ht="10.199999999999999">
      <c r="B383" s="150"/>
      <c r="D383" s="151" t="s">
        <v>187</v>
      </c>
      <c r="E383" s="152" t="s">
        <v>19</v>
      </c>
      <c r="F383" s="153" t="s">
        <v>2429</v>
      </c>
      <c r="H383" s="152" t="s">
        <v>19</v>
      </c>
      <c r="I383" s="154"/>
      <c r="L383" s="150"/>
      <c r="M383" s="155"/>
      <c r="T383" s="156"/>
      <c r="AT383" s="152" t="s">
        <v>187</v>
      </c>
      <c r="AU383" s="152" t="s">
        <v>83</v>
      </c>
      <c r="AV383" s="12" t="s">
        <v>81</v>
      </c>
      <c r="AW383" s="12" t="s">
        <v>34</v>
      </c>
      <c r="AX383" s="12" t="s">
        <v>74</v>
      </c>
      <c r="AY383" s="152" t="s">
        <v>177</v>
      </c>
    </row>
    <row r="384" spans="2:65" s="13" customFormat="1" ht="10.199999999999999">
      <c r="B384" s="157"/>
      <c r="D384" s="151" t="s">
        <v>187</v>
      </c>
      <c r="E384" s="158" t="s">
        <v>19</v>
      </c>
      <c r="F384" s="159" t="s">
        <v>2430</v>
      </c>
      <c r="H384" s="160">
        <v>4.8760000000000003</v>
      </c>
      <c r="I384" s="161"/>
      <c r="L384" s="157"/>
      <c r="M384" s="162"/>
      <c r="T384" s="163"/>
      <c r="AT384" s="158" t="s">
        <v>187</v>
      </c>
      <c r="AU384" s="158" t="s">
        <v>83</v>
      </c>
      <c r="AV384" s="13" t="s">
        <v>83</v>
      </c>
      <c r="AW384" s="13" t="s">
        <v>34</v>
      </c>
      <c r="AX384" s="13" t="s">
        <v>81</v>
      </c>
      <c r="AY384" s="158" t="s">
        <v>177</v>
      </c>
    </row>
    <row r="385" spans="2:65" s="1" customFormat="1" ht="16.5" customHeight="1">
      <c r="B385" s="33"/>
      <c r="C385" s="133" t="s">
        <v>635</v>
      </c>
      <c r="D385" s="133" t="s">
        <v>179</v>
      </c>
      <c r="E385" s="134" t="s">
        <v>2431</v>
      </c>
      <c r="F385" s="135" t="s">
        <v>2432</v>
      </c>
      <c r="G385" s="136" t="s">
        <v>119</v>
      </c>
      <c r="H385" s="137">
        <v>4.8760000000000003</v>
      </c>
      <c r="I385" s="138"/>
      <c r="J385" s="139">
        <f>ROUND(I385*H385,2)</f>
        <v>0</v>
      </c>
      <c r="K385" s="135" t="s">
        <v>182</v>
      </c>
      <c r="L385" s="33"/>
      <c r="M385" s="140" t="s">
        <v>19</v>
      </c>
      <c r="N385" s="141" t="s">
        <v>45</v>
      </c>
      <c r="P385" s="142">
        <f>O385*H385</f>
        <v>0</v>
      </c>
      <c r="Q385" s="142">
        <v>3.0000000000000001E-5</v>
      </c>
      <c r="R385" s="142">
        <f>Q385*H385</f>
        <v>1.4628000000000002E-4</v>
      </c>
      <c r="S385" s="142">
        <v>0</v>
      </c>
      <c r="T385" s="143">
        <f>S385*H385</f>
        <v>0</v>
      </c>
      <c r="AR385" s="144" t="s">
        <v>276</v>
      </c>
      <c r="AT385" s="144" t="s">
        <v>179</v>
      </c>
      <c r="AU385" s="144" t="s">
        <v>83</v>
      </c>
      <c r="AY385" s="18" t="s">
        <v>177</v>
      </c>
      <c r="BE385" s="145">
        <f>IF(N385="základní",J385,0)</f>
        <v>0</v>
      </c>
      <c r="BF385" s="145">
        <f>IF(N385="snížená",J385,0)</f>
        <v>0</v>
      </c>
      <c r="BG385" s="145">
        <f>IF(N385="zákl. přenesená",J385,0)</f>
        <v>0</v>
      </c>
      <c r="BH385" s="145">
        <f>IF(N385="sníž. přenesená",J385,0)</f>
        <v>0</v>
      </c>
      <c r="BI385" s="145">
        <f>IF(N385="nulová",J385,0)</f>
        <v>0</v>
      </c>
      <c r="BJ385" s="18" t="s">
        <v>81</v>
      </c>
      <c r="BK385" s="145">
        <f>ROUND(I385*H385,2)</f>
        <v>0</v>
      </c>
      <c r="BL385" s="18" t="s">
        <v>276</v>
      </c>
      <c r="BM385" s="144" t="s">
        <v>2433</v>
      </c>
    </row>
    <row r="386" spans="2:65" s="1" customFormat="1" ht="10.199999999999999">
      <c r="B386" s="33"/>
      <c r="D386" s="146" t="s">
        <v>185</v>
      </c>
      <c r="F386" s="147" t="s">
        <v>2434</v>
      </c>
      <c r="I386" s="148"/>
      <c r="L386" s="33"/>
      <c r="M386" s="149"/>
      <c r="T386" s="54"/>
      <c r="AT386" s="18" t="s">
        <v>185</v>
      </c>
      <c r="AU386" s="18" t="s">
        <v>83</v>
      </c>
    </row>
    <row r="387" spans="2:65" s="12" customFormat="1" ht="10.199999999999999">
      <c r="B387" s="150"/>
      <c r="D387" s="151" t="s">
        <v>187</v>
      </c>
      <c r="E387" s="152" t="s">
        <v>19</v>
      </c>
      <c r="F387" s="153" t="s">
        <v>2429</v>
      </c>
      <c r="H387" s="152" t="s">
        <v>19</v>
      </c>
      <c r="I387" s="154"/>
      <c r="L387" s="150"/>
      <c r="M387" s="155"/>
      <c r="T387" s="156"/>
      <c r="AT387" s="152" t="s">
        <v>187</v>
      </c>
      <c r="AU387" s="152" t="s">
        <v>83</v>
      </c>
      <c r="AV387" s="12" t="s">
        <v>81</v>
      </c>
      <c r="AW387" s="12" t="s">
        <v>34</v>
      </c>
      <c r="AX387" s="12" t="s">
        <v>74</v>
      </c>
      <c r="AY387" s="152" t="s">
        <v>177</v>
      </c>
    </row>
    <row r="388" spans="2:65" s="13" customFormat="1" ht="10.199999999999999">
      <c r="B388" s="157"/>
      <c r="D388" s="151" t="s">
        <v>187</v>
      </c>
      <c r="E388" s="158" t="s">
        <v>19</v>
      </c>
      <c r="F388" s="159" t="s">
        <v>2430</v>
      </c>
      <c r="H388" s="160">
        <v>4.8760000000000003</v>
      </c>
      <c r="I388" s="161"/>
      <c r="L388" s="157"/>
      <c r="M388" s="162"/>
      <c r="T388" s="163"/>
      <c r="AT388" s="158" t="s">
        <v>187</v>
      </c>
      <c r="AU388" s="158" t="s">
        <v>83</v>
      </c>
      <c r="AV388" s="13" t="s">
        <v>83</v>
      </c>
      <c r="AW388" s="13" t="s">
        <v>34</v>
      </c>
      <c r="AX388" s="13" t="s">
        <v>81</v>
      </c>
      <c r="AY388" s="158" t="s">
        <v>177</v>
      </c>
    </row>
    <row r="389" spans="2:65" s="1" customFormat="1" ht="24.15" customHeight="1">
      <c r="B389" s="33"/>
      <c r="C389" s="133" t="s">
        <v>639</v>
      </c>
      <c r="D389" s="133" t="s">
        <v>179</v>
      </c>
      <c r="E389" s="134" t="s">
        <v>2435</v>
      </c>
      <c r="F389" s="135" t="s">
        <v>2436</v>
      </c>
      <c r="G389" s="136" t="s">
        <v>119</v>
      </c>
      <c r="H389" s="137">
        <v>4.8760000000000003</v>
      </c>
      <c r="I389" s="138"/>
      <c r="J389" s="139">
        <f>ROUND(I389*H389,2)</f>
        <v>0</v>
      </c>
      <c r="K389" s="135" t="s">
        <v>182</v>
      </c>
      <c r="L389" s="33"/>
      <c r="M389" s="140" t="s">
        <v>19</v>
      </c>
      <c r="N389" s="141" t="s">
        <v>45</v>
      </c>
      <c r="P389" s="142">
        <f>O389*H389</f>
        <v>0</v>
      </c>
      <c r="Q389" s="142">
        <v>7.5799999999999999E-3</v>
      </c>
      <c r="R389" s="142">
        <f>Q389*H389</f>
        <v>3.6960079999999999E-2</v>
      </c>
      <c r="S389" s="142">
        <v>0</v>
      </c>
      <c r="T389" s="143">
        <f>S389*H389</f>
        <v>0</v>
      </c>
      <c r="AR389" s="144" t="s">
        <v>276</v>
      </c>
      <c r="AT389" s="144" t="s">
        <v>179</v>
      </c>
      <c r="AU389" s="144" t="s">
        <v>83</v>
      </c>
      <c r="AY389" s="18" t="s">
        <v>177</v>
      </c>
      <c r="BE389" s="145">
        <f>IF(N389="základní",J389,0)</f>
        <v>0</v>
      </c>
      <c r="BF389" s="145">
        <f>IF(N389="snížená",J389,0)</f>
        <v>0</v>
      </c>
      <c r="BG389" s="145">
        <f>IF(N389="zákl. přenesená",J389,0)</f>
        <v>0</v>
      </c>
      <c r="BH389" s="145">
        <f>IF(N389="sníž. přenesená",J389,0)</f>
        <v>0</v>
      </c>
      <c r="BI389" s="145">
        <f>IF(N389="nulová",J389,0)</f>
        <v>0</v>
      </c>
      <c r="BJ389" s="18" t="s">
        <v>81</v>
      </c>
      <c r="BK389" s="145">
        <f>ROUND(I389*H389,2)</f>
        <v>0</v>
      </c>
      <c r="BL389" s="18" t="s">
        <v>276</v>
      </c>
      <c r="BM389" s="144" t="s">
        <v>2437</v>
      </c>
    </row>
    <row r="390" spans="2:65" s="1" customFormat="1" ht="10.199999999999999">
      <c r="B390" s="33"/>
      <c r="D390" s="146" t="s">
        <v>185</v>
      </c>
      <c r="F390" s="147" t="s">
        <v>2438</v>
      </c>
      <c r="I390" s="148"/>
      <c r="L390" s="33"/>
      <c r="M390" s="149"/>
      <c r="T390" s="54"/>
      <c r="AT390" s="18" t="s">
        <v>185</v>
      </c>
      <c r="AU390" s="18" t="s">
        <v>83</v>
      </c>
    </row>
    <row r="391" spans="2:65" s="12" customFormat="1" ht="10.199999999999999">
      <c r="B391" s="150"/>
      <c r="D391" s="151" t="s">
        <v>187</v>
      </c>
      <c r="E391" s="152" t="s">
        <v>19</v>
      </c>
      <c r="F391" s="153" t="s">
        <v>2429</v>
      </c>
      <c r="H391" s="152" t="s">
        <v>19</v>
      </c>
      <c r="I391" s="154"/>
      <c r="L391" s="150"/>
      <c r="M391" s="155"/>
      <c r="T391" s="156"/>
      <c r="AT391" s="152" t="s">
        <v>187</v>
      </c>
      <c r="AU391" s="152" t="s">
        <v>83</v>
      </c>
      <c r="AV391" s="12" t="s">
        <v>81</v>
      </c>
      <c r="AW391" s="12" t="s">
        <v>34</v>
      </c>
      <c r="AX391" s="12" t="s">
        <v>74</v>
      </c>
      <c r="AY391" s="152" t="s">
        <v>177</v>
      </c>
    </row>
    <row r="392" spans="2:65" s="13" customFormat="1" ht="10.199999999999999">
      <c r="B392" s="157"/>
      <c r="D392" s="151" t="s">
        <v>187</v>
      </c>
      <c r="E392" s="158" t="s">
        <v>19</v>
      </c>
      <c r="F392" s="159" t="s">
        <v>2430</v>
      </c>
      <c r="H392" s="160">
        <v>4.8760000000000003</v>
      </c>
      <c r="I392" s="161"/>
      <c r="L392" s="157"/>
      <c r="M392" s="162"/>
      <c r="T392" s="163"/>
      <c r="AT392" s="158" t="s">
        <v>187</v>
      </c>
      <c r="AU392" s="158" t="s">
        <v>83</v>
      </c>
      <c r="AV392" s="13" t="s">
        <v>83</v>
      </c>
      <c r="AW392" s="13" t="s">
        <v>34</v>
      </c>
      <c r="AX392" s="13" t="s">
        <v>81</v>
      </c>
      <c r="AY392" s="158" t="s">
        <v>177</v>
      </c>
    </row>
    <row r="393" spans="2:65" s="1" customFormat="1" ht="16.5" customHeight="1">
      <c r="B393" s="33"/>
      <c r="C393" s="133" t="s">
        <v>646</v>
      </c>
      <c r="D393" s="133" t="s">
        <v>179</v>
      </c>
      <c r="E393" s="134" t="s">
        <v>2439</v>
      </c>
      <c r="F393" s="135" t="s">
        <v>2440</v>
      </c>
      <c r="G393" s="136" t="s">
        <v>119</v>
      </c>
      <c r="H393" s="137">
        <v>4.8760000000000003</v>
      </c>
      <c r="I393" s="138"/>
      <c r="J393" s="139">
        <f>ROUND(I393*H393,2)</f>
        <v>0</v>
      </c>
      <c r="K393" s="135" t="s">
        <v>182</v>
      </c>
      <c r="L393" s="33"/>
      <c r="M393" s="140" t="s">
        <v>19</v>
      </c>
      <c r="N393" s="141" t="s">
        <v>45</v>
      </c>
      <c r="P393" s="142">
        <f>O393*H393</f>
        <v>0</v>
      </c>
      <c r="Q393" s="142">
        <v>2.9999999999999997E-4</v>
      </c>
      <c r="R393" s="142">
        <f>Q393*H393</f>
        <v>1.4628E-3</v>
      </c>
      <c r="S393" s="142">
        <v>0</v>
      </c>
      <c r="T393" s="143">
        <f>S393*H393</f>
        <v>0</v>
      </c>
      <c r="AR393" s="144" t="s">
        <v>276</v>
      </c>
      <c r="AT393" s="144" t="s">
        <v>179</v>
      </c>
      <c r="AU393" s="144" t="s">
        <v>83</v>
      </c>
      <c r="AY393" s="18" t="s">
        <v>177</v>
      </c>
      <c r="BE393" s="145">
        <f>IF(N393="základní",J393,0)</f>
        <v>0</v>
      </c>
      <c r="BF393" s="145">
        <f>IF(N393="snížená",J393,0)</f>
        <v>0</v>
      </c>
      <c r="BG393" s="145">
        <f>IF(N393="zákl. přenesená",J393,0)</f>
        <v>0</v>
      </c>
      <c r="BH393" s="145">
        <f>IF(N393="sníž. přenesená",J393,0)</f>
        <v>0</v>
      </c>
      <c r="BI393" s="145">
        <f>IF(N393="nulová",J393,0)</f>
        <v>0</v>
      </c>
      <c r="BJ393" s="18" t="s">
        <v>81</v>
      </c>
      <c r="BK393" s="145">
        <f>ROUND(I393*H393,2)</f>
        <v>0</v>
      </c>
      <c r="BL393" s="18" t="s">
        <v>276</v>
      </c>
      <c r="BM393" s="144" t="s">
        <v>2441</v>
      </c>
    </row>
    <row r="394" spans="2:65" s="1" customFormat="1" ht="10.199999999999999">
      <c r="B394" s="33"/>
      <c r="D394" s="146" t="s">
        <v>185</v>
      </c>
      <c r="F394" s="147" t="s">
        <v>2442</v>
      </c>
      <c r="I394" s="148"/>
      <c r="L394" s="33"/>
      <c r="M394" s="149"/>
      <c r="T394" s="54"/>
      <c r="AT394" s="18" t="s">
        <v>185</v>
      </c>
      <c r="AU394" s="18" t="s">
        <v>83</v>
      </c>
    </row>
    <row r="395" spans="2:65" s="12" customFormat="1" ht="10.199999999999999">
      <c r="B395" s="150"/>
      <c r="D395" s="151" t="s">
        <v>187</v>
      </c>
      <c r="E395" s="152" t="s">
        <v>19</v>
      </c>
      <c r="F395" s="153" t="s">
        <v>2429</v>
      </c>
      <c r="H395" s="152" t="s">
        <v>19</v>
      </c>
      <c r="I395" s="154"/>
      <c r="L395" s="150"/>
      <c r="M395" s="155"/>
      <c r="T395" s="156"/>
      <c r="AT395" s="152" t="s">
        <v>187</v>
      </c>
      <c r="AU395" s="152" t="s">
        <v>83</v>
      </c>
      <c r="AV395" s="12" t="s">
        <v>81</v>
      </c>
      <c r="AW395" s="12" t="s">
        <v>34</v>
      </c>
      <c r="AX395" s="12" t="s">
        <v>74</v>
      </c>
      <c r="AY395" s="152" t="s">
        <v>177</v>
      </c>
    </row>
    <row r="396" spans="2:65" s="13" customFormat="1" ht="10.199999999999999">
      <c r="B396" s="157"/>
      <c r="D396" s="151" t="s">
        <v>187</v>
      </c>
      <c r="E396" s="158" t="s">
        <v>19</v>
      </c>
      <c r="F396" s="159" t="s">
        <v>2430</v>
      </c>
      <c r="H396" s="160">
        <v>4.8760000000000003</v>
      </c>
      <c r="I396" s="161"/>
      <c r="L396" s="157"/>
      <c r="M396" s="162"/>
      <c r="T396" s="163"/>
      <c r="AT396" s="158" t="s">
        <v>187</v>
      </c>
      <c r="AU396" s="158" t="s">
        <v>83</v>
      </c>
      <c r="AV396" s="13" t="s">
        <v>83</v>
      </c>
      <c r="AW396" s="13" t="s">
        <v>34</v>
      </c>
      <c r="AX396" s="13" t="s">
        <v>81</v>
      </c>
      <c r="AY396" s="158" t="s">
        <v>177</v>
      </c>
    </row>
    <row r="397" spans="2:65" s="1" customFormat="1" ht="16.5" customHeight="1">
      <c r="B397" s="33"/>
      <c r="C397" s="178" t="s">
        <v>651</v>
      </c>
      <c r="D397" s="178" t="s">
        <v>327</v>
      </c>
      <c r="E397" s="179" t="s">
        <v>2443</v>
      </c>
      <c r="F397" s="180" t="s">
        <v>2444</v>
      </c>
      <c r="G397" s="181" t="s">
        <v>119</v>
      </c>
      <c r="H397" s="182">
        <v>5.3639999999999999</v>
      </c>
      <c r="I397" s="183"/>
      <c r="J397" s="184">
        <f>ROUND(I397*H397,2)</f>
        <v>0</v>
      </c>
      <c r="K397" s="180" t="s">
        <v>182</v>
      </c>
      <c r="L397" s="185"/>
      <c r="M397" s="186" t="s">
        <v>19</v>
      </c>
      <c r="N397" s="187" t="s">
        <v>45</v>
      </c>
      <c r="P397" s="142">
        <f>O397*H397</f>
        <v>0</v>
      </c>
      <c r="Q397" s="142">
        <v>2.8300000000000001E-3</v>
      </c>
      <c r="R397" s="142">
        <f>Q397*H397</f>
        <v>1.518012E-2</v>
      </c>
      <c r="S397" s="142">
        <v>0</v>
      </c>
      <c r="T397" s="143">
        <f>S397*H397</f>
        <v>0</v>
      </c>
      <c r="AR397" s="144" t="s">
        <v>406</v>
      </c>
      <c r="AT397" s="144" t="s">
        <v>327</v>
      </c>
      <c r="AU397" s="144" t="s">
        <v>83</v>
      </c>
      <c r="AY397" s="18" t="s">
        <v>177</v>
      </c>
      <c r="BE397" s="145">
        <f>IF(N397="základní",J397,0)</f>
        <v>0</v>
      </c>
      <c r="BF397" s="145">
        <f>IF(N397="snížená",J397,0)</f>
        <v>0</v>
      </c>
      <c r="BG397" s="145">
        <f>IF(N397="zákl. přenesená",J397,0)</f>
        <v>0</v>
      </c>
      <c r="BH397" s="145">
        <f>IF(N397="sníž. přenesená",J397,0)</f>
        <v>0</v>
      </c>
      <c r="BI397" s="145">
        <f>IF(N397="nulová",J397,0)</f>
        <v>0</v>
      </c>
      <c r="BJ397" s="18" t="s">
        <v>81</v>
      </c>
      <c r="BK397" s="145">
        <f>ROUND(I397*H397,2)</f>
        <v>0</v>
      </c>
      <c r="BL397" s="18" t="s">
        <v>276</v>
      </c>
      <c r="BM397" s="144" t="s">
        <v>2445</v>
      </c>
    </row>
    <row r="398" spans="2:65" s="13" customFormat="1" ht="10.199999999999999">
      <c r="B398" s="157"/>
      <c r="D398" s="151" t="s">
        <v>187</v>
      </c>
      <c r="F398" s="159" t="s">
        <v>2446</v>
      </c>
      <c r="H398" s="160">
        <v>5.3639999999999999</v>
      </c>
      <c r="I398" s="161"/>
      <c r="L398" s="157"/>
      <c r="M398" s="162"/>
      <c r="T398" s="163"/>
      <c r="AT398" s="158" t="s">
        <v>187</v>
      </c>
      <c r="AU398" s="158" t="s">
        <v>83</v>
      </c>
      <c r="AV398" s="13" t="s">
        <v>83</v>
      </c>
      <c r="AW398" s="13" t="s">
        <v>4</v>
      </c>
      <c r="AX398" s="13" t="s">
        <v>81</v>
      </c>
      <c r="AY398" s="158" t="s">
        <v>177</v>
      </c>
    </row>
    <row r="399" spans="2:65" s="1" customFormat="1" ht="24.15" customHeight="1">
      <c r="B399" s="33"/>
      <c r="C399" s="133" t="s">
        <v>656</v>
      </c>
      <c r="D399" s="133" t="s">
        <v>179</v>
      </c>
      <c r="E399" s="134" t="s">
        <v>1186</v>
      </c>
      <c r="F399" s="135" t="s">
        <v>1187</v>
      </c>
      <c r="G399" s="136" t="s">
        <v>228</v>
      </c>
      <c r="H399" s="137">
        <v>5.3999999999999999E-2</v>
      </c>
      <c r="I399" s="138"/>
      <c r="J399" s="139">
        <f>ROUND(I399*H399,2)</f>
        <v>0</v>
      </c>
      <c r="K399" s="135" t="s">
        <v>182</v>
      </c>
      <c r="L399" s="33"/>
      <c r="M399" s="140" t="s">
        <v>19</v>
      </c>
      <c r="N399" s="141" t="s">
        <v>45</v>
      </c>
      <c r="P399" s="142">
        <f>O399*H399</f>
        <v>0</v>
      </c>
      <c r="Q399" s="142">
        <v>0</v>
      </c>
      <c r="R399" s="142">
        <f>Q399*H399</f>
        <v>0</v>
      </c>
      <c r="S399" s="142">
        <v>0</v>
      </c>
      <c r="T399" s="143">
        <f>S399*H399</f>
        <v>0</v>
      </c>
      <c r="AR399" s="144" t="s">
        <v>276</v>
      </c>
      <c r="AT399" s="144" t="s">
        <v>179</v>
      </c>
      <c r="AU399" s="144" t="s">
        <v>83</v>
      </c>
      <c r="AY399" s="18" t="s">
        <v>177</v>
      </c>
      <c r="BE399" s="145">
        <f>IF(N399="základní",J399,0)</f>
        <v>0</v>
      </c>
      <c r="BF399" s="145">
        <f>IF(N399="snížená",J399,0)</f>
        <v>0</v>
      </c>
      <c r="BG399" s="145">
        <f>IF(N399="zákl. přenesená",J399,0)</f>
        <v>0</v>
      </c>
      <c r="BH399" s="145">
        <f>IF(N399="sníž. přenesená",J399,0)</f>
        <v>0</v>
      </c>
      <c r="BI399" s="145">
        <f>IF(N399="nulová",J399,0)</f>
        <v>0</v>
      </c>
      <c r="BJ399" s="18" t="s">
        <v>81</v>
      </c>
      <c r="BK399" s="145">
        <f>ROUND(I399*H399,2)</f>
        <v>0</v>
      </c>
      <c r="BL399" s="18" t="s">
        <v>276</v>
      </c>
      <c r="BM399" s="144" t="s">
        <v>2447</v>
      </c>
    </row>
    <row r="400" spans="2:65" s="1" customFormat="1" ht="10.199999999999999">
      <c r="B400" s="33"/>
      <c r="D400" s="146" t="s">
        <v>185</v>
      </c>
      <c r="F400" s="147" t="s">
        <v>1189</v>
      </c>
      <c r="I400" s="148"/>
      <c r="L400" s="33"/>
      <c r="M400" s="149"/>
      <c r="T400" s="54"/>
      <c r="AT400" s="18" t="s">
        <v>185</v>
      </c>
      <c r="AU400" s="18" t="s">
        <v>83</v>
      </c>
    </row>
    <row r="401" spans="2:65" s="11" customFormat="1" ht="22.8" customHeight="1">
      <c r="B401" s="121"/>
      <c r="D401" s="122" t="s">
        <v>73</v>
      </c>
      <c r="E401" s="131" t="s">
        <v>1190</v>
      </c>
      <c r="F401" s="131" t="s">
        <v>1191</v>
      </c>
      <c r="I401" s="124"/>
      <c r="J401" s="132">
        <f>BK401</f>
        <v>0</v>
      </c>
      <c r="L401" s="121"/>
      <c r="M401" s="126"/>
      <c r="P401" s="127">
        <f>SUM(P402:P417)</f>
        <v>0</v>
      </c>
      <c r="R401" s="127">
        <f>SUM(R402:R417)</f>
        <v>0.41430455999999999</v>
      </c>
      <c r="T401" s="128">
        <f>SUM(T402:T417)</f>
        <v>0</v>
      </c>
      <c r="AR401" s="122" t="s">
        <v>83</v>
      </c>
      <c r="AT401" s="129" t="s">
        <v>73</v>
      </c>
      <c r="AU401" s="129" t="s">
        <v>81</v>
      </c>
      <c r="AY401" s="122" t="s">
        <v>177</v>
      </c>
      <c r="BK401" s="130">
        <f>SUM(BK402:BK417)</f>
        <v>0</v>
      </c>
    </row>
    <row r="402" spans="2:65" s="1" customFormat="1" ht="16.5" customHeight="1">
      <c r="B402" s="33"/>
      <c r="C402" s="133" t="s">
        <v>665</v>
      </c>
      <c r="D402" s="133" t="s">
        <v>179</v>
      </c>
      <c r="E402" s="134" t="s">
        <v>1193</v>
      </c>
      <c r="F402" s="135" t="s">
        <v>1194</v>
      </c>
      <c r="G402" s="136" t="s">
        <v>119</v>
      </c>
      <c r="H402" s="137">
        <v>23.13</v>
      </c>
      <c r="I402" s="138"/>
      <c r="J402" s="139">
        <f>ROUND(I402*H402,2)</f>
        <v>0</v>
      </c>
      <c r="K402" s="135" t="s">
        <v>182</v>
      </c>
      <c r="L402" s="33"/>
      <c r="M402" s="140" t="s">
        <v>19</v>
      </c>
      <c r="N402" s="141" t="s">
        <v>45</v>
      </c>
      <c r="P402" s="142">
        <f>O402*H402</f>
        <v>0</v>
      </c>
      <c r="Q402" s="142">
        <v>2.9999999999999997E-4</v>
      </c>
      <c r="R402" s="142">
        <f>Q402*H402</f>
        <v>6.938999999999999E-3</v>
      </c>
      <c r="S402" s="142">
        <v>0</v>
      </c>
      <c r="T402" s="143">
        <f>S402*H402</f>
        <v>0</v>
      </c>
      <c r="AR402" s="144" t="s">
        <v>276</v>
      </c>
      <c r="AT402" s="144" t="s">
        <v>179</v>
      </c>
      <c r="AU402" s="144" t="s">
        <v>83</v>
      </c>
      <c r="AY402" s="18" t="s">
        <v>177</v>
      </c>
      <c r="BE402" s="145">
        <f>IF(N402="základní",J402,0)</f>
        <v>0</v>
      </c>
      <c r="BF402" s="145">
        <f>IF(N402="snížená",J402,0)</f>
        <v>0</v>
      </c>
      <c r="BG402" s="145">
        <f>IF(N402="zákl. přenesená",J402,0)</f>
        <v>0</v>
      </c>
      <c r="BH402" s="145">
        <f>IF(N402="sníž. přenesená",J402,0)</f>
        <v>0</v>
      </c>
      <c r="BI402" s="145">
        <f>IF(N402="nulová",J402,0)</f>
        <v>0</v>
      </c>
      <c r="BJ402" s="18" t="s">
        <v>81</v>
      </c>
      <c r="BK402" s="145">
        <f>ROUND(I402*H402,2)</f>
        <v>0</v>
      </c>
      <c r="BL402" s="18" t="s">
        <v>276</v>
      </c>
      <c r="BM402" s="144" t="s">
        <v>2448</v>
      </c>
    </row>
    <row r="403" spans="2:65" s="1" customFormat="1" ht="10.199999999999999">
      <c r="B403" s="33"/>
      <c r="D403" s="146" t="s">
        <v>185</v>
      </c>
      <c r="F403" s="147" t="s">
        <v>1196</v>
      </c>
      <c r="I403" s="148"/>
      <c r="L403" s="33"/>
      <c r="M403" s="149"/>
      <c r="T403" s="54"/>
      <c r="AT403" s="18" t="s">
        <v>185</v>
      </c>
      <c r="AU403" s="18" t="s">
        <v>83</v>
      </c>
    </row>
    <row r="404" spans="2:65" s="13" customFormat="1" ht="10.199999999999999">
      <c r="B404" s="157"/>
      <c r="D404" s="151" t="s">
        <v>187</v>
      </c>
      <c r="E404" s="158" t="s">
        <v>19</v>
      </c>
      <c r="F404" s="159" t="s">
        <v>2449</v>
      </c>
      <c r="H404" s="160">
        <v>9.1199999999999992</v>
      </c>
      <c r="I404" s="161"/>
      <c r="L404" s="157"/>
      <c r="M404" s="162"/>
      <c r="T404" s="163"/>
      <c r="AT404" s="158" t="s">
        <v>187</v>
      </c>
      <c r="AU404" s="158" t="s">
        <v>83</v>
      </c>
      <c r="AV404" s="13" t="s">
        <v>83</v>
      </c>
      <c r="AW404" s="13" t="s">
        <v>34</v>
      </c>
      <c r="AX404" s="13" t="s">
        <v>74</v>
      </c>
      <c r="AY404" s="158" t="s">
        <v>177</v>
      </c>
    </row>
    <row r="405" spans="2:65" s="13" customFormat="1" ht="10.199999999999999">
      <c r="B405" s="157"/>
      <c r="D405" s="151" t="s">
        <v>187</v>
      </c>
      <c r="E405" s="158" t="s">
        <v>19</v>
      </c>
      <c r="F405" s="159" t="s">
        <v>2450</v>
      </c>
      <c r="H405" s="160">
        <v>1.95</v>
      </c>
      <c r="I405" s="161"/>
      <c r="L405" s="157"/>
      <c r="M405" s="162"/>
      <c r="T405" s="163"/>
      <c r="AT405" s="158" t="s">
        <v>187</v>
      </c>
      <c r="AU405" s="158" t="s">
        <v>83</v>
      </c>
      <c r="AV405" s="13" t="s">
        <v>83</v>
      </c>
      <c r="AW405" s="13" t="s">
        <v>34</v>
      </c>
      <c r="AX405" s="13" t="s">
        <v>74</v>
      </c>
      <c r="AY405" s="158" t="s">
        <v>177</v>
      </c>
    </row>
    <row r="406" spans="2:65" s="13" customFormat="1" ht="10.199999999999999">
      <c r="B406" s="157"/>
      <c r="D406" s="151" t="s">
        <v>187</v>
      </c>
      <c r="E406" s="158" t="s">
        <v>19</v>
      </c>
      <c r="F406" s="159" t="s">
        <v>2451</v>
      </c>
      <c r="H406" s="160">
        <v>12.06</v>
      </c>
      <c r="I406" s="161"/>
      <c r="L406" s="157"/>
      <c r="M406" s="162"/>
      <c r="T406" s="163"/>
      <c r="AT406" s="158" t="s">
        <v>187</v>
      </c>
      <c r="AU406" s="158" t="s">
        <v>83</v>
      </c>
      <c r="AV406" s="13" t="s">
        <v>83</v>
      </c>
      <c r="AW406" s="13" t="s">
        <v>34</v>
      </c>
      <c r="AX406" s="13" t="s">
        <v>74</v>
      </c>
      <c r="AY406" s="158" t="s">
        <v>177</v>
      </c>
    </row>
    <row r="407" spans="2:65" s="14" customFormat="1" ht="10.199999999999999">
      <c r="B407" s="164"/>
      <c r="D407" s="151" t="s">
        <v>187</v>
      </c>
      <c r="E407" s="165" t="s">
        <v>19</v>
      </c>
      <c r="F407" s="166" t="s">
        <v>224</v>
      </c>
      <c r="H407" s="167">
        <v>23.13</v>
      </c>
      <c r="I407" s="168"/>
      <c r="L407" s="164"/>
      <c r="M407" s="169"/>
      <c r="T407" s="170"/>
      <c r="AT407" s="165" t="s">
        <v>187</v>
      </c>
      <c r="AU407" s="165" t="s">
        <v>83</v>
      </c>
      <c r="AV407" s="14" t="s">
        <v>183</v>
      </c>
      <c r="AW407" s="14" t="s">
        <v>34</v>
      </c>
      <c r="AX407" s="14" t="s">
        <v>81</v>
      </c>
      <c r="AY407" s="165" t="s">
        <v>177</v>
      </c>
    </row>
    <row r="408" spans="2:65" s="1" customFormat="1" ht="21.75" customHeight="1">
      <c r="B408" s="33"/>
      <c r="C408" s="133" t="s">
        <v>675</v>
      </c>
      <c r="D408" s="133" t="s">
        <v>179</v>
      </c>
      <c r="E408" s="134" t="s">
        <v>1209</v>
      </c>
      <c r="F408" s="135" t="s">
        <v>1210</v>
      </c>
      <c r="G408" s="136" t="s">
        <v>119</v>
      </c>
      <c r="H408" s="137">
        <v>23.13</v>
      </c>
      <c r="I408" s="138"/>
      <c r="J408" s="139">
        <f>ROUND(I408*H408,2)</f>
        <v>0</v>
      </c>
      <c r="K408" s="135" t="s">
        <v>182</v>
      </c>
      <c r="L408" s="33"/>
      <c r="M408" s="140" t="s">
        <v>19</v>
      </c>
      <c r="N408" s="141" t="s">
        <v>45</v>
      </c>
      <c r="P408" s="142">
        <f>O408*H408</f>
        <v>0</v>
      </c>
      <c r="Q408" s="142">
        <v>5.3800000000000002E-3</v>
      </c>
      <c r="R408" s="142">
        <f>Q408*H408</f>
        <v>0.12443940000000001</v>
      </c>
      <c r="S408" s="142">
        <v>0</v>
      </c>
      <c r="T408" s="143">
        <f>S408*H408</f>
        <v>0</v>
      </c>
      <c r="AR408" s="144" t="s">
        <v>276</v>
      </c>
      <c r="AT408" s="144" t="s">
        <v>179</v>
      </c>
      <c r="AU408" s="144" t="s">
        <v>83</v>
      </c>
      <c r="AY408" s="18" t="s">
        <v>177</v>
      </c>
      <c r="BE408" s="145">
        <f>IF(N408="základní",J408,0)</f>
        <v>0</v>
      </c>
      <c r="BF408" s="145">
        <f>IF(N408="snížená",J408,0)</f>
        <v>0</v>
      </c>
      <c r="BG408" s="145">
        <f>IF(N408="zákl. přenesená",J408,0)</f>
        <v>0</v>
      </c>
      <c r="BH408" s="145">
        <f>IF(N408="sníž. přenesená",J408,0)</f>
        <v>0</v>
      </c>
      <c r="BI408" s="145">
        <f>IF(N408="nulová",J408,0)</f>
        <v>0</v>
      </c>
      <c r="BJ408" s="18" t="s">
        <v>81</v>
      </c>
      <c r="BK408" s="145">
        <f>ROUND(I408*H408,2)</f>
        <v>0</v>
      </c>
      <c r="BL408" s="18" t="s">
        <v>276</v>
      </c>
      <c r="BM408" s="144" t="s">
        <v>2452</v>
      </c>
    </row>
    <row r="409" spans="2:65" s="1" customFormat="1" ht="10.199999999999999">
      <c r="B409" s="33"/>
      <c r="D409" s="146" t="s">
        <v>185</v>
      </c>
      <c r="F409" s="147" t="s">
        <v>1212</v>
      </c>
      <c r="I409" s="148"/>
      <c r="L409" s="33"/>
      <c r="M409" s="149"/>
      <c r="T409" s="54"/>
      <c r="AT409" s="18" t="s">
        <v>185</v>
      </c>
      <c r="AU409" s="18" t="s">
        <v>83</v>
      </c>
    </row>
    <row r="410" spans="2:65" s="13" customFormat="1" ht="10.199999999999999">
      <c r="B410" s="157"/>
      <c r="D410" s="151" t="s">
        <v>187</v>
      </c>
      <c r="E410" s="158" t="s">
        <v>19</v>
      </c>
      <c r="F410" s="159" t="s">
        <v>2449</v>
      </c>
      <c r="H410" s="160">
        <v>9.1199999999999992</v>
      </c>
      <c r="I410" s="161"/>
      <c r="L410" s="157"/>
      <c r="M410" s="162"/>
      <c r="T410" s="163"/>
      <c r="AT410" s="158" t="s">
        <v>187</v>
      </c>
      <c r="AU410" s="158" t="s">
        <v>83</v>
      </c>
      <c r="AV410" s="13" t="s">
        <v>83</v>
      </c>
      <c r="AW410" s="13" t="s">
        <v>34</v>
      </c>
      <c r="AX410" s="13" t="s">
        <v>74</v>
      </c>
      <c r="AY410" s="158" t="s">
        <v>177</v>
      </c>
    </row>
    <row r="411" spans="2:65" s="13" customFormat="1" ht="10.199999999999999">
      <c r="B411" s="157"/>
      <c r="D411" s="151" t="s">
        <v>187</v>
      </c>
      <c r="E411" s="158" t="s">
        <v>19</v>
      </c>
      <c r="F411" s="159" t="s">
        <v>2450</v>
      </c>
      <c r="H411" s="160">
        <v>1.95</v>
      </c>
      <c r="I411" s="161"/>
      <c r="L411" s="157"/>
      <c r="M411" s="162"/>
      <c r="T411" s="163"/>
      <c r="AT411" s="158" t="s">
        <v>187</v>
      </c>
      <c r="AU411" s="158" t="s">
        <v>83</v>
      </c>
      <c r="AV411" s="13" t="s">
        <v>83</v>
      </c>
      <c r="AW411" s="13" t="s">
        <v>34</v>
      </c>
      <c r="AX411" s="13" t="s">
        <v>74</v>
      </c>
      <c r="AY411" s="158" t="s">
        <v>177</v>
      </c>
    </row>
    <row r="412" spans="2:65" s="13" customFormat="1" ht="10.199999999999999">
      <c r="B412" s="157"/>
      <c r="D412" s="151" t="s">
        <v>187</v>
      </c>
      <c r="E412" s="158" t="s">
        <v>19</v>
      </c>
      <c r="F412" s="159" t="s">
        <v>2451</v>
      </c>
      <c r="H412" s="160">
        <v>12.06</v>
      </c>
      <c r="I412" s="161"/>
      <c r="L412" s="157"/>
      <c r="M412" s="162"/>
      <c r="T412" s="163"/>
      <c r="AT412" s="158" t="s">
        <v>187</v>
      </c>
      <c r="AU412" s="158" t="s">
        <v>83</v>
      </c>
      <c r="AV412" s="13" t="s">
        <v>83</v>
      </c>
      <c r="AW412" s="13" t="s">
        <v>34</v>
      </c>
      <c r="AX412" s="13" t="s">
        <v>74</v>
      </c>
      <c r="AY412" s="158" t="s">
        <v>177</v>
      </c>
    </row>
    <row r="413" spans="2:65" s="14" customFormat="1" ht="10.199999999999999">
      <c r="B413" s="164"/>
      <c r="D413" s="151" t="s">
        <v>187</v>
      </c>
      <c r="E413" s="165" t="s">
        <v>19</v>
      </c>
      <c r="F413" s="166" t="s">
        <v>224</v>
      </c>
      <c r="H413" s="167">
        <v>23.13</v>
      </c>
      <c r="I413" s="168"/>
      <c r="L413" s="164"/>
      <c r="M413" s="169"/>
      <c r="T413" s="170"/>
      <c r="AT413" s="165" t="s">
        <v>187</v>
      </c>
      <c r="AU413" s="165" t="s">
        <v>83</v>
      </c>
      <c r="AV413" s="14" t="s">
        <v>183</v>
      </c>
      <c r="AW413" s="14" t="s">
        <v>34</v>
      </c>
      <c r="AX413" s="14" t="s">
        <v>81</v>
      </c>
      <c r="AY413" s="165" t="s">
        <v>177</v>
      </c>
    </row>
    <row r="414" spans="2:65" s="1" customFormat="1" ht="16.5" customHeight="1">
      <c r="B414" s="33"/>
      <c r="C414" s="178" t="s">
        <v>681</v>
      </c>
      <c r="D414" s="178" t="s">
        <v>327</v>
      </c>
      <c r="E414" s="179" t="s">
        <v>1214</v>
      </c>
      <c r="F414" s="180" t="s">
        <v>1215</v>
      </c>
      <c r="G414" s="181" t="s">
        <v>119</v>
      </c>
      <c r="H414" s="182">
        <v>25.443000000000001</v>
      </c>
      <c r="I414" s="183"/>
      <c r="J414" s="184">
        <f>ROUND(I414*H414,2)</f>
        <v>0</v>
      </c>
      <c r="K414" s="180" t="s">
        <v>182</v>
      </c>
      <c r="L414" s="185"/>
      <c r="M414" s="186" t="s">
        <v>19</v>
      </c>
      <c r="N414" s="187" t="s">
        <v>45</v>
      </c>
      <c r="P414" s="142">
        <f>O414*H414</f>
        <v>0</v>
      </c>
      <c r="Q414" s="142">
        <v>1.112E-2</v>
      </c>
      <c r="R414" s="142">
        <f>Q414*H414</f>
        <v>0.28292615999999998</v>
      </c>
      <c r="S414" s="142">
        <v>0</v>
      </c>
      <c r="T414" s="143">
        <f>S414*H414</f>
        <v>0</v>
      </c>
      <c r="AR414" s="144" t="s">
        <v>406</v>
      </c>
      <c r="AT414" s="144" t="s">
        <v>327</v>
      </c>
      <c r="AU414" s="144" t="s">
        <v>83</v>
      </c>
      <c r="AY414" s="18" t="s">
        <v>177</v>
      </c>
      <c r="BE414" s="145">
        <f>IF(N414="základní",J414,0)</f>
        <v>0</v>
      </c>
      <c r="BF414" s="145">
        <f>IF(N414="snížená",J414,0)</f>
        <v>0</v>
      </c>
      <c r="BG414" s="145">
        <f>IF(N414="zákl. přenesená",J414,0)</f>
        <v>0</v>
      </c>
      <c r="BH414" s="145">
        <f>IF(N414="sníž. přenesená",J414,0)</f>
        <v>0</v>
      </c>
      <c r="BI414" s="145">
        <f>IF(N414="nulová",J414,0)</f>
        <v>0</v>
      </c>
      <c r="BJ414" s="18" t="s">
        <v>81</v>
      </c>
      <c r="BK414" s="145">
        <f>ROUND(I414*H414,2)</f>
        <v>0</v>
      </c>
      <c r="BL414" s="18" t="s">
        <v>276</v>
      </c>
      <c r="BM414" s="144" t="s">
        <v>2453</v>
      </c>
    </row>
    <row r="415" spans="2:65" s="13" customFormat="1" ht="10.199999999999999">
      <c r="B415" s="157"/>
      <c r="D415" s="151" t="s">
        <v>187</v>
      </c>
      <c r="F415" s="159" t="s">
        <v>2454</v>
      </c>
      <c r="H415" s="160">
        <v>25.443000000000001</v>
      </c>
      <c r="I415" s="161"/>
      <c r="L415" s="157"/>
      <c r="M415" s="162"/>
      <c r="T415" s="163"/>
      <c r="AT415" s="158" t="s">
        <v>187</v>
      </c>
      <c r="AU415" s="158" t="s">
        <v>83</v>
      </c>
      <c r="AV415" s="13" t="s">
        <v>83</v>
      </c>
      <c r="AW415" s="13" t="s">
        <v>4</v>
      </c>
      <c r="AX415" s="13" t="s">
        <v>81</v>
      </c>
      <c r="AY415" s="158" t="s">
        <v>177</v>
      </c>
    </row>
    <row r="416" spans="2:65" s="1" customFormat="1" ht="24.15" customHeight="1">
      <c r="B416" s="33"/>
      <c r="C416" s="133" t="s">
        <v>686</v>
      </c>
      <c r="D416" s="133" t="s">
        <v>179</v>
      </c>
      <c r="E416" s="134" t="s">
        <v>1242</v>
      </c>
      <c r="F416" s="135" t="s">
        <v>1243</v>
      </c>
      <c r="G416" s="136" t="s">
        <v>228</v>
      </c>
      <c r="H416" s="137">
        <v>0.41399999999999998</v>
      </c>
      <c r="I416" s="138"/>
      <c r="J416" s="139">
        <f>ROUND(I416*H416,2)</f>
        <v>0</v>
      </c>
      <c r="K416" s="135" t="s">
        <v>182</v>
      </c>
      <c r="L416" s="33"/>
      <c r="M416" s="140" t="s">
        <v>19</v>
      </c>
      <c r="N416" s="141" t="s">
        <v>45</v>
      </c>
      <c r="P416" s="142">
        <f>O416*H416</f>
        <v>0</v>
      </c>
      <c r="Q416" s="142">
        <v>0</v>
      </c>
      <c r="R416" s="142">
        <f>Q416*H416</f>
        <v>0</v>
      </c>
      <c r="S416" s="142">
        <v>0</v>
      </c>
      <c r="T416" s="143">
        <f>S416*H416</f>
        <v>0</v>
      </c>
      <c r="AR416" s="144" t="s">
        <v>276</v>
      </c>
      <c r="AT416" s="144" t="s">
        <v>179</v>
      </c>
      <c r="AU416" s="144" t="s">
        <v>83</v>
      </c>
      <c r="AY416" s="18" t="s">
        <v>177</v>
      </c>
      <c r="BE416" s="145">
        <f>IF(N416="základní",J416,0)</f>
        <v>0</v>
      </c>
      <c r="BF416" s="145">
        <f>IF(N416="snížená",J416,0)</f>
        <v>0</v>
      </c>
      <c r="BG416" s="145">
        <f>IF(N416="zákl. přenesená",J416,0)</f>
        <v>0</v>
      </c>
      <c r="BH416" s="145">
        <f>IF(N416="sníž. přenesená",J416,0)</f>
        <v>0</v>
      </c>
      <c r="BI416" s="145">
        <f>IF(N416="nulová",J416,0)</f>
        <v>0</v>
      </c>
      <c r="BJ416" s="18" t="s">
        <v>81</v>
      </c>
      <c r="BK416" s="145">
        <f>ROUND(I416*H416,2)</f>
        <v>0</v>
      </c>
      <c r="BL416" s="18" t="s">
        <v>276</v>
      </c>
      <c r="BM416" s="144" t="s">
        <v>2455</v>
      </c>
    </row>
    <row r="417" spans="2:65" s="1" customFormat="1" ht="10.199999999999999">
      <c r="B417" s="33"/>
      <c r="D417" s="146" t="s">
        <v>185</v>
      </c>
      <c r="F417" s="147" t="s">
        <v>1245</v>
      </c>
      <c r="I417" s="148"/>
      <c r="L417" s="33"/>
      <c r="M417" s="149"/>
      <c r="T417" s="54"/>
      <c r="AT417" s="18" t="s">
        <v>185</v>
      </c>
      <c r="AU417" s="18" t="s">
        <v>83</v>
      </c>
    </row>
    <row r="418" spans="2:65" s="11" customFormat="1" ht="22.8" customHeight="1">
      <c r="B418" s="121"/>
      <c r="D418" s="122" t="s">
        <v>73</v>
      </c>
      <c r="E418" s="131" t="s">
        <v>2456</v>
      </c>
      <c r="F418" s="131" t="s">
        <v>2457</v>
      </c>
      <c r="I418" s="124"/>
      <c r="J418" s="132">
        <f>BK418</f>
        <v>0</v>
      </c>
      <c r="L418" s="121"/>
      <c r="M418" s="126"/>
      <c r="P418" s="127">
        <f>SUM(P419:P428)</f>
        <v>0</v>
      </c>
      <c r="R418" s="127">
        <f>SUM(R419:R428)</f>
        <v>9.2173999999999989E-4</v>
      </c>
      <c r="T418" s="128">
        <f>SUM(T419:T428)</f>
        <v>0</v>
      </c>
      <c r="AR418" s="122" t="s">
        <v>83</v>
      </c>
      <c r="AT418" s="129" t="s">
        <v>73</v>
      </c>
      <c r="AU418" s="129" t="s">
        <v>81</v>
      </c>
      <c r="AY418" s="122" t="s">
        <v>177</v>
      </c>
      <c r="BK418" s="130">
        <f>SUM(BK419:BK428)</f>
        <v>0</v>
      </c>
    </row>
    <row r="419" spans="2:65" s="1" customFormat="1" ht="24.15" customHeight="1">
      <c r="B419" s="33"/>
      <c r="C419" s="133" t="s">
        <v>691</v>
      </c>
      <c r="D419" s="133" t="s">
        <v>179</v>
      </c>
      <c r="E419" s="134" t="s">
        <v>2458</v>
      </c>
      <c r="F419" s="135" t="s">
        <v>2459</v>
      </c>
      <c r="G419" s="136" t="s">
        <v>119</v>
      </c>
      <c r="H419" s="137">
        <v>2.7109999999999999</v>
      </c>
      <c r="I419" s="138"/>
      <c r="J419" s="139">
        <f>ROUND(I419*H419,2)</f>
        <v>0</v>
      </c>
      <c r="K419" s="135" t="s">
        <v>182</v>
      </c>
      <c r="L419" s="33"/>
      <c r="M419" s="140" t="s">
        <v>19</v>
      </c>
      <c r="N419" s="141" t="s">
        <v>45</v>
      </c>
      <c r="P419" s="142">
        <f>O419*H419</f>
        <v>0</v>
      </c>
      <c r="Q419" s="142">
        <v>8.0000000000000007E-5</v>
      </c>
      <c r="R419" s="142">
        <f>Q419*H419</f>
        <v>2.1688E-4</v>
      </c>
      <c r="S419" s="142">
        <v>0</v>
      </c>
      <c r="T419" s="143">
        <f>S419*H419</f>
        <v>0</v>
      </c>
      <c r="AR419" s="144" t="s">
        <v>276</v>
      </c>
      <c r="AT419" s="144" t="s">
        <v>179</v>
      </c>
      <c r="AU419" s="144" t="s">
        <v>83</v>
      </c>
      <c r="AY419" s="18" t="s">
        <v>177</v>
      </c>
      <c r="BE419" s="145">
        <f>IF(N419="základní",J419,0)</f>
        <v>0</v>
      </c>
      <c r="BF419" s="145">
        <f>IF(N419="snížená",J419,0)</f>
        <v>0</v>
      </c>
      <c r="BG419" s="145">
        <f>IF(N419="zákl. přenesená",J419,0)</f>
        <v>0</v>
      </c>
      <c r="BH419" s="145">
        <f>IF(N419="sníž. přenesená",J419,0)</f>
        <v>0</v>
      </c>
      <c r="BI419" s="145">
        <f>IF(N419="nulová",J419,0)</f>
        <v>0</v>
      </c>
      <c r="BJ419" s="18" t="s">
        <v>81</v>
      </c>
      <c r="BK419" s="145">
        <f>ROUND(I419*H419,2)</f>
        <v>0</v>
      </c>
      <c r="BL419" s="18" t="s">
        <v>276</v>
      </c>
      <c r="BM419" s="144" t="s">
        <v>2460</v>
      </c>
    </row>
    <row r="420" spans="2:65" s="1" customFormat="1" ht="10.199999999999999">
      <c r="B420" s="33"/>
      <c r="D420" s="146" t="s">
        <v>185</v>
      </c>
      <c r="F420" s="147" t="s">
        <v>2461</v>
      </c>
      <c r="I420" s="148"/>
      <c r="L420" s="33"/>
      <c r="M420" s="149"/>
      <c r="T420" s="54"/>
      <c r="AT420" s="18" t="s">
        <v>185</v>
      </c>
      <c r="AU420" s="18" t="s">
        <v>83</v>
      </c>
    </row>
    <row r="421" spans="2:65" s="12" customFormat="1" ht="10.199999999999999">
      <c r="B421" s="150"/>
      <c r="D421" s="151" t="s">
        <v>187</v>
      </c>
      <c r="E421" s="152" t="s">
        <v>19</v>
      </c>
      <c r="F421" s="153" t="s">
        <v>2462</v>
      </c>
      <c r="H421" s="152" t="s">
        <v>19</v>
      </c>
      <c r="I421" s="154"/>
      <c r="L421" s="150"/>
      <c r="M421" s="155"/>
      <c r="T421" s="156"/>
      <c r="AT421" s="152" t="s">
        <v>187</v>
      </c>
      <c r="AU421" s="152" t="s">
        <v>83</v>
      </c>
      <c r="AV421" s="12" t="s">
        <v>81</v>
      </c>
      <c r="AW421" s="12" t="s">
        <v>34</v>
      </c>
      <c r="AX421" s="12" t="s">
        <v>74</v>
      </c>
      <c r="AY421" s="152" t="s">
        <v>177</v>
      </c>
    </row>
    <row r="422" spans="2:65" s="13" customFormat="1" ht="10.199999999999999">
      <c r="B422" s="157"/>
      <c r="D422" s="151" t="s">
        <v>187</v>
      </c>
      <c r="E422" s="158" t="s">
        <v>19</v>
      </c>
      <c r="F422" s="159" t="s">
        <v>2463</v>
      </c>
      <c r="H422" s="160">
        <v>1.0409999999999999</v>
      </c>
      <c r="I422" s="161"/>
      <c r="L422" s="157"/>
      <c r="M422" s="162"/>
      <c r="T422" s="163"/>
      <c r="AT422" s="158" t="s">
        <v>187</v>
      </c>
      <c r="AU422" s="158" t="s">
        <v>83</v>
      </c>
      <c r="AV422" s="13" t="s">
        <v>83</v>
      </c>
      <c r="AW422" s="13" t="s">
        <v>34</v>
      </c>
      <c r="AX422" s="13" t="s">
        <v>74</v>
      </c>
      <c r="AY422" s="158" t="s">
        <v>177</v>
      </c>
    </row>
    <row r="423" spans="2:65" s="13" customFormat="1" ht="10.199999999999999">
      <c r="B423" s="157"/>
      <c r="D423" s="151" t="s">
        <v>187</v>
      </c>
      <c r="E423" s="158" t="s">
        <v>19</v>
      </c>
      <c r="F423" s="159" t="s">
        <v>2464</v>
      </c>
      <c r="H423" s="160">
        <v>1.67</v>
      </c>
      <c r="I423" s="161"/>
      <c r="L423" s="157"/>
      <c r="M423" s="162"/>
      <c r="T423" s="163"/>
      <c r="AT423" s="158" t="s">
        <v>187</v>
      </c>
      <c r="AU423" s="158" t="s">
        <v>83</v>
      </c>
      <c r="AV423" s="13" t="s">
        <v>83</v>
      </c>
      <c r="AW423" s="13" t="s">
        <v>34</v>
      </c>
      <c r="AX423" s="13" t="s">
        <v>74</v>
      </c>
      <c r="AY423" s="158" t="s">
        <v>177</v>
      </c>
    </row>
    <row r="424" spans="2:65" s="14" customFormat="1" ht="10.199999999999999">
      <c r="B424" s="164"/>
      <c r="D424" s="151" t="s">
        <v>187</v>
      </c>
      <c r="E424" s="165" t="s">
        <v>19</v>
      </c>
      <c r="F424" s="166" t="s">
        <v>224</v>
      </c>
      <c r="H424" s="167">
        <v>2.7109999999999999</v>
      </c>
      <c r="I424" s="168"/>
      <c r="L424" s="164"/>
      <c r="M424" s="169"/>
      <c r="T424" s="170"/>
      <c r="AT424" s="165" t="s">
        <v>187</v>
      </c>
      <c r="AU424" s="165" t="s">
        <v>83</v>
      </c>
      <c r="AV424" s="14" t="s">
        <v>183</v>
      </c>
      <c r="AW424" s="14" t="s">
        <v>34</v>
      </c>
      <c r="AX424" s="14" t="s">
        <v>81</v>
      </c>
      <c r="AY424" s="165" t="s">
        <v>177</v>
      </c>
    </row>
    <row r="425" spans="2:65" s="1" customFormat="1" ht="16.5" customHeight="1">
      <c r="B425" s="33"/>
      <c r="C425" s="133" t="s">
        <v>697</v>
      </c>
      <c r="D425" s="133" t="s">
        <v>179</v>
      </c>
      <c r="E425" s="134" t="s">
        <v>2465</v>
      </c>
      <c r="F425" s="135" t="s">
        <v>2466</v>
      </c>
      <c r="G425" s="136" t="s">
        <v>119</v>
      </c>
      <c r="H425" s="137">
        <v>2.7109999999999999</v>
      </c>
      <c r="I425" s="138"/>
      <c r="J425" s="139">
        <f>ROUND(I425*H425,2)</f>
        <v>0</v>
      </c>
      <c r="K425" s="135" t="s">
        <v>182</v>
      </c>
      <c r="L425" s="33"/>
      <c r="M425" s="140" t="s">
        <v>19</v>
      </c>
      <c r="N425" s="141" t="s">
        <v>45</v>
      </c>
      <c r="P425" s="142">
        <f>O425*H425</f>
        <v>0</v>
      </c>
      <c r="Q425" s="142">
        <v>1.3999999999999999E-4</v>
      </c>
      <c r="R425" s="142">
        <f>Q425*H425</f>
        <v>3.7953999999999993E-4</v>
      </c>
      <c r="S425" s="142">
        <v>0</v>
      </c>
      <c r="T425" s="143">
        <f>S425*H425</f>
        <v>0</v>
      </c>
      <c r="AR425" s="144" t="s">
        <v>276</v>
      </c>
      <c r="AT425" s="144" t="s">
        <v>179</v>
      </c>
      <c r="AU425" s="144" t="s">
        <v>83</v>
      </c>
      <c r="AY425" s="18" t="s">
        <v>177</v>
      </c>
      <c r="BE425" s="145">
        <f>IF(N425="základní",J425,0)</f>
        <v>0</v>
      </c>
      <c r="BF425" s="145">
        <f>IF(N425="snížená",J425,0)</f>
        <v>0</v>
      </c>
      <c r="BG425" s="145">
        <f>IF(N425="zákl. přenesená",J425,0)</f>
        <v>0</v>
      </c>
      <c r="BH425" s="145">
        <f>IF(N425="sníž. přenesená",J425,0)</f>
        <v>0</v>
      </c>
      <c r="BI425" s="145">
        <f>IF(N425="nulová",J425,0)</f>
        <v>0</v>
      </c>
      <c r="BJ425" s="18" t="s">
        <v>81</v>
      </c>
      <c r="BK425" s="145">
        <f>ROUND(I425*H425,2)</f>
        <v>0</v>
      </c>
      <c r="BL425" s="18" t="s">
        <v>276</v>
      </c>
      <c r="BM425" s="144" t="s">
        <v>2467</v>
      </c>
    </row>
    <row r="426" spans="2:65" s="1" customFormat="1" ht="10.199999999999999">
      <c r="B426" s="33"/>
      <c r="D426" s="146" t="s">
        <v>185</v>
      </c>
      <c r="F426" s="147" t="s">
        <v>2468</v>
      </c>
      <c r="I426" s="148"/>
      <c r="L426" s="33"/>
      <c r="M426" s="149"/>
      <c r="T426" s="54"/>
      <c r="AT426" s="18" t="s">
        <v>185</v>
      </c>
      <c r="AU426" s="18" t="s">
        <v>83</v>
      </c>
    </row>
    <row r="427" spans="2:65" s="1" customFormat="1" ht="16.5" customHeight="1">
      <c r="B427" s="33"/>
      <c r="C427" s="133" t="s">
        <v>703</v>
      </c>
      <c r="D427" s="133" t="s">
        <v>179</v>
      </c>
      <c r="E427" s="134" t="s">
        <v>2469</v>
      </c>
      <c r="F427" s="135" t="s">
        <v>2470</v>
      </c>
      <c r="G427" s="136" t="s">
        <v>119</v>
      </c>
      <c r="H427" s="137">
        <v>2.7109999999999999</v>
      </c>
      <c r="I427" s="138"/>
      <c r="J427" s="139">
        <f>ROUND(I427*H427,2)</f>
        <v>0</v>
      </c>
      <c r="K427" s="135" t="s">
        <v>182</v>
      </c>
      <c r="L427" s="33"/>
      <c r="M427" s="140" t="s">
        <v>19</v>
      </c>
      <c r="N427" s="141" t="s">
        <v>45</v>
      </c>
      <c r="P427" s="142">
        <f>O427*H427</f>
        <v>0</v>
      </c>
      <c r="Q427" s="142">
        <v>1.2E-4</v>
      </c>
      <c r="R427" s="142">
        <f>Q427*H427</f>
        <v>3.2531999999999998E-4</v>
      </c>
      <c r="S427" s="142">
        <v>0</v>
      </c>
      <c r="T427" s="143">
        <f>S427*H427</f>
        <v>0</v>
      </c>
      <c r="AR427" s="144" t="s">
        <v>276</v>
      </c>
      <c r="AT427" s="144" t="s">
        <v>179</v>
      </c>
      <c r="AU427" s="144" t="s">
        <v>83</v>
      </c>
      <c r="AY427" s="18" t="s">
        <v>177</v>
      </c>
      <c r="BE427" s="145">
        <f>IF(N427="základní",J427,0)</f>
        <v>0</v>
      </c>
      <c r="BF427" s="145">
        <f>IF(N427="snížená",J427,0)</f>
        <v>0</v>
      </c>
      <c r="BG427" s="145">
        <f>IF(N427="zákl. přenesená",J427,0)</f>
        <v>0</v>
      </c>
      <c r="BH427" s="145">
        <f>IF(N427="sníž. přenesená",J427,0)</f>
        <v>0</v>
      </c>
      <c r="BI427" s="145">
        <f>IF(N427="nulová",J427,0)</f>
        <v>0</v>
      </c>
      <c r="BJ427" s="18" t="s">
        <v>81</v>
      </c>
      <c r="BK427" s="145">
        <f>ROUND(I427*H427,2)</f>
        <v>0</v>
      </c>
      <c r="BL427" s="18" t="s">
        <v>276</v>
      </c>
      <c r="BM427" s="144" t="s">
        <v>2471</v>
      </c>
    </row>
    <row r="428" spans="2:65" s="1" customFormat="1" ht="10.199999999999999">
      <c r="B428" s="33"/>
      <c r="D428" s="146" t="s">
        <v>185</v>
      </c>
      <c r="F428" s="147" t="s">
        <v>2472</v>
      </c>
      <c r="I428" s="148"/>
      <c r="L428" s="33"/>
      <c r="M428" s="149"/>
      <c r="T428" s="54"/>
      <c r="AT428" s="18" t="s">
        <v>185</v>
      </c>
      <c r="AU428" s="18" t="s">
        <v>83</v>
      </c>
    </row>
    <row r="429" spans="2:65" s="11" customFormat="1" ht="22.8" customHeight="1">
      <c r="B429" s="121"/>
      <c r="D429" s="122" t="s">
        <v>73</v>
      </c>
      <c r="E429" s="131" t="s">
        <v>1246</v>
      </c>
      <c r="F429" s="131" t="s">
        <v>1247</v>
      </c>
      <c r="I429" s="124"/>
      <c r="J429" s="132">
        <f>BK429</f>
        <v>0</v>
      </c>
      <c r="L429" s="121"/>
      <c r="M429" s="126"/>
      <c r="P429" s="127">
        <f>SUM(P430:P438)</f>
        <v>0</v>
      </c>
      <c r="R429" s="127">
        <f>SUM(R430:R438)</f>
        <v>2.2146800000000001E-2</v>
      </c>
      <c r="T429" s="128">
        <f>SUM(T430:T438)</f>
        <v>0</v>
      </c>
      <c r="AR429" s="122" t="s">
        <v>83</v>
      </c>
      <c r="AT429" s="129" t="s">
        <v>73</v>
      </c>
      <c r="AU429" s="129" t="s">
        <v>81</v>
      </c>
      <c r="AY429" s="122" t="s">
        <v>177</v>
      </c>
      <c r="BK429" s="130">
        <f>SUM(BK430:BK438)</f>
        <v>0</v>
      </c>
    </row>
    <row r="430" spans="2:65" s="1" customFormat="1" ht="24.15" customHeight="1">
      <c r="B430" s="33"/>
      <c r="C430" s="133" t="s">
        <v>711</v>
      </c>
      <c r="D430" s="133" t="s">
        <v>179</v>
      </c>
      <c r="E430" s="134" t="s">
        <v>1249</v>
      </c>
      <c r="F430" s="135" t="s">
        <v>1250</v>
      </c>
      <c r="G430" s="136" t="s">
        <v>119</v>
      </c>
      <c r="H430" s="137">
        <v>170.36</v>
      </c>
      <c r="I430" s="138"/>
      <c r="J430" s="139">
        <f>ROUND(I430*H430,2)</f>
        <v>0</v>
      </c>
      <c r="K430" s="135" t="s">
        <v>182</v>
      </c>
      <c r="L430" s="33"/>
      <c r="M430" s="140" t="s">
        <v>19</v>
      </c>
      <c r="N430" s="141" t="s">
        <v>45</v>
      </c>
      <c r="P430" s="142">
        <f>O430*H430</f>
        <v>0</v>
      </c>
      <c r="Q430" s="142">
        <v>1.2999999999999999E-4</v>
      </c>
      <c r="R430" s="142">
        <f>Q430*H430</f>
        <v>2.2146800000000001E-2</v>
      </c>
      <c r="S430" s="142">
        <v>0</v>
      </c>
      <c r="T430" s="143">
        <f>S430*H430</f>
        <v>0</v>
      </c>
      <c r="AR430" s="144" t="s">
        <v>276</v>
      </c>
      <c r="AT430" s="144" t="s">
        <v>179</v>
      </c>
      <c r="AU430" s="144" t="s">
        <v>83</v>
      </c>
      <c r="AY430" s="18" t="s">
        <v>177</v>
      </c>
      <c r="BE430" s="145">
        <f>IF(N430="základní",J430,0)</f>
        <v>0</v>
      </c>
      <c r="BF430" s="145">
        <f>IF(N430="snížená",J430,0)</f>
        <v>0</v>
      </c>
      <c r="BG430" s="145">
        <f>IF(N430="zákl. přenesená",J430,0)</f>
        <v>0</v>
      </c>
      <c r="BH430" s="145">
        <f>IF(N430="sníž. přenesená",J430,0)</f>
        <v>0</v>
      </c>
      <c r="BI430" s="145">
        <f>IF(N430="nulová",J430,0)</f>
        <v>0</v>
      </c>
      <c r="BJ430" s="18" t="s">
        <v>81</v>
      </c>
      <c r="BK430" s="145">
        <f>ROUND(I430*H430,2)</f>
        <v>0</v>
      </c>
      <c r="BL430" s="18" t="s">
        <v>276</v>
      </c>
      <c r="BM430" s="144" t="s">
        <v>2473</v>
      </c>
    </row>
    <row r="431" spans="2:65" s="1" customFormat="1" ht="10.199999999999999">
      <c r="B431" s="33"/>
      <c r="D431" s="146" t="s">
        <v>185</v>
      </c>
      <c r="F431" s="147" t="s">
        <v>1252</v>
      </c>
      <c r="I431" s="148"/>
      <c r="L431" s="33"/>
      <c r="M431" s="149"/>
      <c r="T431" s="54"/>
      <c r="AT431" s="18" t="s">
        <v>185</v>
      </c>
      <c r="AU431" s="18" t="s">
        <v>83</v>
      </c>
    </row>
    <row r="432" spans="2:65" s="13" customFormat="1" ht="10.199999999999999">
      <c r="B432" s="157"/>
      <c r="D432" s="151" t="s">
        <v>187</v>
      </c>
      <c r="E432" s="158" t="s">
        <v>19</v>
      </c>
      <c r="F432" s="159" t="s">
        <v>2474</v>
      </c>
      <c r="H432" s="160">
        <v>53.320999999999998</v>
      </c>
      <c r="I432" s="161"/>
      <c r="L432" s="157"/>
      <c r="M432" s="162"/>
      <c r="T432" s="163"/>
      <c r="AT432" s="158" t="s">
        <v>187</v>
      </c>
      <c r="AU432" s="158" t="s">
        <v>83</v>
      </c>
      <c r="AV432" s="13" t="s">
        <v>83</v>
      </c>
      <c r="AW432" s="13" t="s">
        <v>34</v>
      </c>
      <c r="AX432" s="13" t="s">
        <v>74</v>
      </c>
      <c r="AY432" s="158" t="s">
        <v>177</v>
      </c>
    </row>
    <row r="433" spans="2:65" s="13" customFormat="1" ht="10.199999999999999">
      <c r="B433" s="157"/>
      <c r="D433" s="151" t="s">
        <v>187</v>
      </c>
      <c r="E433" s="158" t="s">
        <v>19</v>
      </c>
      <c r="F433" s="159" t="s">
        <v>2475</v>
      </c>
      <c r="H433" s="160">
        <v>35.829000000000001</v>
      </c>
      <c r="I433" s="161"/>
      <c r="L433" s="157"/>
      <c r="M433" s="162"/>
      <c r="T433" s="163"/>
      <c r="AT433" s="158" t="s">
        <v>187</v>
      </c>
      <c r="AU433" s="158" t="s">
        <v>83</v>
      </c>
      <c r="AV433" s="13" t="s">
        <v>83</v>
      </c>
      <c r="AW433" s="13" t="s">
        <v>34</v>
      </c>
      <c r="AX433" s="13" t="s">
        <v>74</v>
      </c>
      <c r="AY433" s="158" t="s">
        <v>177</v>
      </c>
    </row>
    <row r="434" spans="2:65" s="13" customFormat="1" ht="10.199999999999999">
      <c r="B434" s="157"/>
      <c r="D434" s="151" t="s">
        <v>187</v>
      </c>
      <c r="E434" s="158" t="s">
        <v>19</v>
      </c>
      <c r="F434" s="159" t="s">
        <v>2476</v>
      </c>
      <c r="H434" s="160">
        <v>26.222999999999999</v>
      </c>
      <c r="I434" s="161"/>
      <c r="L434" s="157"/>
      <c r="M434" s="162"/>
      <c r="T434" s="163"/>
      <c r="AT434" s="158" t="s">
        <v>187</v>
      </c>
      <c r="AU434" s="158" t="s">
        <v>83</v>
      </c>
      <c r="AV434" s="13" t="s">
        <v>83</v>
      </c>
      <c r="AW434" s="13" t="s">
        <v>34</v>
      </c>
      <c r="AX434" s="13" t="s">
        <v>74</v>
      </c>
      <c r="AY434" s="158" t="s">
        <v>177</v>
      </c>
    </row>
    <row r="435" spans="2:65" s="13" customFormat="1" ht="10.199999999999999">
      <c r="B435" s="157"/>
      <c r="D435" s="151" t="s">
        <v>187</v>
      </c>
      <c r="E435" s="158" t="s">
        <v>19</v>
      </c>
      <c r="F435" s="159" t="s">
        <v>2477</v>
      </c>
      <c r="H435" s="160">
        <v>45.776000000000003</v>
      </c>
      <c r="I435" s="161"/>
      <c r="L435" s="157"/>
      <c r="M435" s="162"/>
      <c r="T435" s="163"/>
      <c r="AT435" s="158" t="s">
        <v>187</v>
      </c>
      <c r="AU435" s="158" t="s">
        <v>83</v>
      </c>
      <c r="AV435" s="13" t="s">
        <v>83</v>
      </c>
      <c r="AW435" s="13" t="s">
        <v>34</v>
      </c>
      <c r="AX435" s="13" t="s">
        <v>74</v>
      </c>
      <c r="AY435" s="158" t="s">
        <v>177</v>
      </c>
    </row>
    <row r="436" spans="2:65" s="13" customFormat="1" ht="10.199999999999999">
      <c r="B436" s="157"/>
      <c r="D436" s="151" t="s">
        <v>187</v>
      </c>
      <c r="E436" s="158" t="s">
        <v>19</v>
      </c>
      <c r="F436" s="159" t="s">
        <v>2478</v>
      </c>
      <c r="H436" s="160">
        <v>-23.13</v>
      </c>
      <c r="I436" s="161"/>
      <c r="L436" s="157"/>
      <c r="M436" s="162"/>
      <c r="T436" s="163"/>
      <c r="AT436" s="158" t="s">
        <v>187</v>
      </c>
      <c r="AU436" s="158" t="s">
        <v>83</v>
      </c>
      <c r="AV436" s="13" t="s">
        <v>83</v>
      </c>
      <c r="AW436" s="13" t="s">
        <v>34</v>
      </c>
      <c r="AX436" s="13" t="s">
        <v>74</v>
      </c>
      <c r="AY436" s="158" t="s">
        <v>177</v>
      </c>
    </row>
    <row r="437" spans="2:65" s="13" customFormat="1" ht="10.199999999999999">
      <c r="B437" s="157"/>
      <c r="D437" s="151" t="s">
        <v>187</v>
      </c>
      <c r="E437" s="158" t="s">
        <v>19</v>
      </c>
      <c r="F437" s="159" t="s">
        <v>2479</v>
      </c>
      <c r="H437" s="160">
        <v>32.341000000000001</v>
      </c>
      <c r="I437" s="161"/>
      <c r="L437" s="157"/>
      <c r="M437" s="162"/>
      <c r="T437" s="163"/>
      <c r="AT437" s="158" t="s">
        <v>187</v>
      </c>
      <c r="AU437" s="158" t="s">
        <v>83</v>
      </c>
      <c r="AV437" s="13" t="s">
        <v>83</v>
      </c>
      <c r="AW437" s="13" t="s">
        <v>34</v>
      </c>
      <c r="AX437" s="13" t="s">
        <v>74</v>
      </c>
      <c r="AY437" s="158" t="s">
        <v>177</v>
      </c>
    </row>
    <row r="438" spans="2:65" s="14" customFormat="1" ht="10.199999999999999">
      <c r="B438" s="164"/>
      <c r="D438" s="151" t="s">
        <v>187</v>
      </c>
      <c r="E438" s="165" t="s">
        <v>19</v>
      </c>
      <c r="F438" s="166" t="s">
        <v>224</v>
      </c>
      <c r="H438" s="167">
        <v>170.36</v>
      </c>
      <c r="I438" s="168"/>
      <c r="L438" s="164"/>
      <c r="M438" s="169"/>
      <c r="T438" s="170"/>
      <c r="AT438" s="165" t="s">
        <v>187</v>
      </c>
      <c r="AU438" s="165" t="s">
        <v>83</v>
      </c>
      <c r="AV438" s="14" t="s">
        <v>183</v>
      </c>
      <c r="AW438" s="14" t="s">
        <v>34</v>
      </c>
      <c r="AX438" s="14" t="s">
        <v>81</v>
      </c>
      <c r="AY438" s="165" t="s">
        <v>177</v>
      </c>
    </row>
    <row r="439" spans="2:65" s="11" customFormat="1" ht="25.95" customHeight="1">
      <c r="B439" s="121"/>
      <c r="D439" s="122" t="s">
        <v>73</v>
      </c>
      <c r="E439" s="123" t="s">
        <v>114</v>
      </c>
      <c r="F439" s="123" t="s">
        <v>1256</v>
      </c>
      <c r="I439" s="124"/>
      <c r="J439" s="125">
        <f>BK439</f>
        <v>0</v>
      </c>
      <c r="L439" s="121"/>
      <c r="M439" s="126"/>
      <c r="P439" s="127">
        <f>P440+P443</f>
        <v>0</v>
      </c>
      <c r="R439" s="127">
        <f>R440+R443</f>
        <v>0</v>
      </c>
      <c r="T439" s="128">
        <f>T440+T443</f>
        <v>0</v>
      </c>
      <c r="AR439" s="122" t="s">
        <v>206</v>
      </c>
      <c r="AT439" s="129" t="s">
        <v>73</v>
      </c>
      <c r="AU439" s="129" t="s">
        <v>74</v>
      </c>
      <c r="AY439" s="122" t="s">
        <v>177</v>
      </c>
      <c r="BK439" s="130">
        <f>BK440+BK443</f>
        <v>0</v>
      </c>
    </row>
    <row r="440" spans="2:65" s="11" customFormat="1" ht="22.8" customHeight="1">
      <c r="B440" s="121"/>
      <c r="D440" s="122" t="s">
        <v>73</v>
      </c>
      <c r="E440" s="131" t="s">
        <v>1265</v>
      </c>
      <c r="F440" s="131" t="s">
        <v>1266</v>
      </c>
      <c r="I440" s="124"/>
      <c r="J440" s="132">
        <f>BK440</f>
        <v>0</v>
      </c>
      <c r="L440" s="121"/>
      <c r="M440" s="126"/>
      <c r="P440" s="127">
        <f>SUM(P441:P442)</f>
        <v>0</v>
      </c>
      <c r="R440" s="127">
        <f>SUM(R441:R442)</f>
        <v>0</v>
      </c>
      <c r="T440" s="128">
        <f>SUM(T441:T442)</f>
        <v>0</v>
      </c>
      <c r="AR440" s="122" t="s">
        <v>206</v>
      </c>
      <c r="AT440" s="129" t="s">
        <v>73</v>
      </c>
      <c r="AU440" s="129" t="s">
        <v>81</v>
      </c>
      <c r="AY440" s="122" t="s">
        <v>177</v>
      </c>
      <c r="BK440" s="130">
        <f>SUM(BK441:BK442)</f>
        <v>0</v>
      </c>
    </row>
    <row r="441" spans="2:65" s="1" customFormat="1" ht="16.5" customHeight="1">
      <c r="B441" s="33"/>
      <c r="C441" s="133" t="s">
        <v>716</v>
      </c>
      <c r="D441" s="133" t="s">
        <v>179</v>
      </c>
      <c r="E441" s="134" t="s">
        <v>1268</v>
      </c>
      <c r="F441" s="135" t="s">
        <v>1266</v>
      </c>
      <c r="G441" s="136" t="s">
        <v>1269</v>
      </c>
      <c r="H441" s="137">
        <v>1</v>
      </c>
      <c r="I441" s="138"/>
      <c r="J441" s="139">
        <f>ROUND(I441*H441,2)</f>
        <v>0</v>
      </c>
      <c r="K441" s="135" t="s">
        <v>182</v>
      </c>
      <c r="L441" s="33"/>
      <c r="M441" s="140" t="s">
        <v>19</v>
      </c>
      <c r="N441" s="141" t="s">
        <v>45</v>
      </c>
      <c r="P441" s="142">
        <f>O441*H441</f>
        <v>0</v>
      </c>
      <c r="Q441" s="142">
        <v>0</v>
      </c>
      <c r="R441" s="142">
        <f>Q441*H441</f>
        <v>0</v>
      </c>
      <c r="S441" s="142">
        <v>0</v>
      </c>
      <c r="T441" s="143">
        <f>S441*H441</f>
        <v>0</v>
      </c>
      <c r="AR441" s="144" t="s">
        <v>1262</v>
      </c>
      <c r="AT441" s="144" t="s">
        <v>179</v>
      </c>
      <c r="AU441" s="144" t="s">
        <v>83</v>
      </c>
      <c r="AY441" s="18" t="s">
        <v>177</v>
      </c>
      <c r="BE441" s="145">
        <f>IF(N441="základní",J441,0)</f>
        <v>0</v>
      </c>
      <c r="BF441" s="145">
        <f>IF(N441="snížená",J441,0)</f>
        <v>0</v>
      </c>
      <c r="BG441" s="145">
        <f>IF(N441="zákl. přenesená",J441,0)</f>
        <v>0</v>
      </c>
      <c r="BH441" s="145">
        <f>IF(N441="sníž. přenesená",J441,0)</f>
        <v>0</v>
      </c>
      <c r="BI441" s="145">
        <f>IF(N441="nulová",J441,0)</f>
        <v>0</v>
      </c>
      <c r="BJ441" s="18" t="s">
        <v>81</v>
      </c>
      <c r="BK441" s="145">
        <f>ROUND(I441*H441,2)</f>
        <v>0</v>
      </c>
      <c r="BL441" s="18" t="s">
        <v>1262</v>
      </c>
      <c r="BM441" s="144" t="s">
        <v>2480</v>
      </c>
    </row>
    <row r="442" spans="2:65" s="1" customFormat="1" ht="10.199999999999999">
      <c r="B442" s="33"/>
      <c r="D442" s="146" t="s">
        <v>185</v>
      </c>
      <c r="F442" s="147" t="s">
        <v>1271</v>
      </c>
      <c r="I442" s="148"/>
      <c r="L442" s="33"/>
      <c r="M442" s="149"/>
      <c r="T442" s="54"/>
      <c r="AT442" s="18" t="s">
        <v>185</v>
      </c>
      <c r="AU442" s="18" t="s">
        <v>83</v>
      </c>
    </row>
    <row r="443" spans="2:65" s="11" customFormat="1" ht="22.8" customHeight="1">
      <c r="B443" s="121"/>
      <c r="D443" s="122" t="s">
        <v>73</v>
      </c>
      <c r="E443" s="131" t="s">
        <v>1272</v>
      </c>
      <c r="F443" s="131" t="s">
        <v>1273</v>
      </c>
      <c r="I443" s="124"/>
      <c r="J443" s="132">
        <f>BK443</f>
        <v>0</v>
      </c>
      <c r="L443" s="121"/>
      <c r="M443" s="126"/>
      <c r="P443" s="127">
        <f>SUM(P444:P445)</f>
        <v>0</v>
      </c>
      <c r="R443" s="127">
        <f>SUM(R444:R445)</f>
        <v>0</v>
      </c>
      <c r="T443" s="128">
        <f>SUM(T444:T445)</f>
        <v>0</v>
      </c>
      <c r="AR443" s="122" t="s">
        <v>206</v>
      </c>
      <c r="AT443" s="129" t="s">
        <v>73</v>
      </c>
      <c r="AU443" s="129" t="s">
        <v>81</v>
      </c>
      <c r="AY443" s="122" t="s">
        <v>177</v>
      </c>
      <c r="BK443" s="130">
        <f>SUM(BK444:BK445)</f>
        <v>0</v>
      </c>
    </row>
    <row r="444" spans="2:65" s="1" customFormat="1" ht="16.5" customHeight="1">
      <c r="B444" s="33"/>
      <c r="C444" s="133" t="s">
        <v>721</v>
      </c>
      <c r="D444" s="133" t="s">
        <v>179</v>
      </c>
      <c r="E444" s="134" t="s">
        <v>1275</v>
      </c>
      <c r="F444" s="135" t="s">
        <v>1273</v>
      </c>
      <c r="G444" s="136" t="s">
        <v>1269</v>
      </c>
      <c r="H444" s="137">
        <v>1</v>
      </c>
      <c r="I444" s="138"/>
      <c r="J444" s="139">
        <f>ROUND(I444*H444,2)</f>
        <v>0</v>
      </c>
      <c r="K444" s="135" t="s">
        <v>182</v>
      </c>
      <c r="L444" s="33"/>
      <c r="M444" s="140" t="s">
        <v>19</v>
      </c>
      <c r="N444" s="141" t="s">
        <v>45</v>
      </c>
      <c r="P444" s="142">
        <f>O444*H444</f>
        <v>0</v>
      </c>
      <c r="Q444" s="142">
        <v>0</v>
      </c>
      <c r="R444" s="142">
        <f>Q444*H444</f>
        <v>0</v>
      </c>
      <c r="S444" s="142">
        <v>0</v>
      </c>
      <c r="T444" s="143">
        <f>S444*H444</f>
        <v>0</v>
      </c>
      <c r="AR444" s="144" t="s">
        <v>1262</v>
      </c>
      <c r="AT444" s="144" t="s">
        <v>179</v>
      </c>
      <c r="AU444" s="144" t="s">
        <v>83</v>
      </c>
      <c r="AY444" s="18" t="s">
        <v>177</v>
      </c>
      <c r="BE444" s="145">
        <f>IF(N444="základní",J444,0)</f>
        <v>0</v>
      </c>
      <c r="BF444" s="145">
        <f>IF(N444="snížená",J444,0)</f>
        <v>0</v>
      </c>
      <c r="BG444" s="145">
        <f>IF(N444="zákl. přenesená",J444,0)</f>
        <v>0</v>
      </c>
      <c r="BH444" s="145">
        <f>IF(N444="sníž. přenesená",J444,0)</f>
        <v>0</v>
      </c>
      <c r="BI444" s="145">
        <f>IF(N444="nulová",J444,0)</f>
        <v>0</v>
      </c>
      <c r="BJ444" s="18" t="s">
        <v>81</v>
      </c>
      <c r="BK444" s="145">
        <f>ROUND(I444*H444,2)</f>
        <v>0</v>
      </c>
      <c r="BL444" s="18" t="s">
        <v>1262</v>
      </c>
      <c r="BM444" s="144" t="s">
        <v>2481</v>
      </c>
    </row>
    <row r="445" spans="2:65" s="1" customFormat="1" ht="10.199999999999999">
      <c r="B445" s="33"/>
      <c r="D445" s="146" t="s">
        <v>185</v>
      </c>
      <c r="F445" s="147" t="s">
        <v>1277</v>
      </c>
      <c r="I445" s="148"/>
      <c r="L445" s="33"/>
      <c r="M445" s="190"/>
      <c r="N445" s="191"/>
      <c r="O445" s="191"/>
      <c r="P445" s="191"/>
      <c r="Q445" s="191"/>
      <c r="R445" s="191"/>
      <c r="S445" s="191"/>
      <c r="T445" s="192"/>
      <c r="AT445" s="18" t="s">
        <v>185</v>
      </c>
      <c r="AU445" s="18" t="s">
        <v>83</v>
      </c>
    </row>
    <row r="446" spans="2:65" s="1" customFormat="1" ht="6.9" customHeight="1">
      <c r="B446" s="42"/>
      <c r="C446" s="43"/>
      <c r="D446" s="43"/>
      <c r="E446" s="43"/>
      <c r="F446" s="43"/>
      <c r="G446" s="43"/>
      <c r="H446" s="43"/>
      <c r="I446" s="43"/>
      <c r="J446" s="43"/>
      <c r="K446" s="43"/>
      <c r="L446" s="33"/>
    </row>
  </sheetData>
  <sheetProtection algorithmName="SHA-512" hashValue="ITezLKOzr3T512XuaPDFoz18nnlxQNWYP/sPsez9sUevHetoF45NWQsnoSvNGPM2F15ua+8HqTyAy2DYpmp23Q==" saltValue="o5WLzKcBoSCZVruD5Naf46yiFIAGg9OtILc8N7Lximg5k4UMbS8oVPwwg+UkzO0mRBOADaCkbsl+BtNZWf3EiQ==" spinCount="100000" sheet="1" objects="1" scenarios="1" formatColumns="0" formatRows="0" autoFilter="0"/>
  <autoFilter ref="C106:K445" xr:uid="{00000000-0009-0000-0000-000006000000}"/>
  <mergeCells count="12">
    <mergeCell ref="E99:H99"/>
    <mergeCell ref="L2:V2"/>
    <mergeCell ref="E50:H50"/>
    <mergeCell ref="E52:H52"/>
    <mergeCell ref="E54:H54"/>
    <mergeCell ref="E95:H95"/>
    <mergeCell ref="E97:H97"/>
    <mergeCell ref="E7:H7"/>
    <mergeCell ref="E9:H9"/>
    <mergeCell ref="E11:H11"/>
    <mergeCell ref="E20:H20"/>
    <mergeCell ref="E29:H29"/>
  </mergeCells>
  <hyperlinks>
    <hyperlink ref="F111" r:id="rId1" xr:uid="{00000000-0004-0000-0600-000000000000}"/>
    <hyperlink ref="F115" r:id="rId2" xr:uid="{00000000-0004-0000-0600-000001000000}"/>
    <hyperlink ref="F120" r:id="rId3" xr:uid="{00000000-0004-0000-0600-000002000000}"/>
    <hyperlink ref="F124" r:id="rId4" xr:uid="{00000000-0004-0000-0600-000003000000}"/>
    <hyperlink ref="F129" r:id="rId5" xr:uid="{00000000-0004-0000-0600-000004000000}"/>
    <hyperlink ref="F132" r:id="rId6" xr:uid="{00000000-0004-0000-0600-000005000000}"/>
    <hyperlink ref="F138" r:id="rId7" xr:uid="{00000000-0004-0000-0600-000006000000}"/>
    <hyperlink ref="F140" r:id="rId8" xr:uid="{00000000-0004-0000-0600-000007000000}"/>
    <hyperlink ref="F145" r:id="rId9" xr:uid="{00000000-0004-0000-0600-000008000000}"/>
    <hyperlink ref="F149" r:id="rId10" xr:uid="{00000000-0004-0000-0600-000009000000}"/>
    <hyperlink ref="F154" r:id="rId11" xr:uid="{00000000-0004-0000-0600-00000A000000}"/>
    <hyperlink ref="F162" r:id="rId12" xr:uid="{00000000-0004-0000-0600-00000B000000}"/>
    <hyperlink ref="F168" r:id="rId13" xr:uid="{00000000-0004-0000-0600-00000C000000}"/>
    <hyperlink ref="F176" r:id="rId14" xr:uid="{00000000-0004-0000-0600-00000D000000}"/>
    <hyperlink ref="F180" r:id="rId15" xr:uid="{00000000-0004-0000-0600-00000E000000}"/>
    <hyperlink ref="F187" r:id="rId16" xr:uid="{00000000-0004-0000-0600-00000F000000}"/>
    <hyperlink ref="F190" r:id="rId17" xr:uid="{00000000-0004-0000-0600-000010000000}"/>
    <hyperlink ref="F198" r:id="rId18" xr:uid="{00000000-0004-0000-0600-000011000000}"/>
    <hyperlink ref="F201" r:id="rId19" xr:uid="{00000000-0004-0000-0600-000012000000}"/>
    <hyperlink ref="F204" r:id="rId20" xr:uid="{00000000-0004-0000-0600-000013000000}"/>
    <hyperlink ref="F212" r:id="rId21" xr:uid="{00000000-0004-0000-0600-000014000000}"/>
    <hyperlink ref="F214" r:id="rId22" xr:uid="{00000000-0004-0000-0600-000015000000}"/>
    <hyperlink ref="F224" r:id="rId23" xr:uid="{00000000-0004-0000-0600-000016000000}"/>
    <hyperlink ref="F232" r:id="rId24" xr:uid="{00000000-0004-0000-0600-000017000000}"/>
    <hyperlink ref="F238" r:id="rId25" xr:uid="{00000000-0004-0000-0600-000018000000}"/>
    <hyperlink ref="F245" r:id="rId26" xr:uid="{00000000-0004-0000-0600-000019000000}"/>
    <hyperlink ref="F248" r:id="rId27" xr:uid="{00000000-0004-0000-0600-00001A000000}"/>
    <hyperlink ref="F252" r:id="rId28" xr:uid="{00000000-0004-0000-0600-00001B000000}"/>
    <hyperlink ref="F259" r:id="rId29" xr:uid="{00000000-0004-0000-0600-00001C000000}"/>
    <hyperlink ref="F263" r:id="rId30" xr:uid="{00000000-0004-0000-0600-00001D000000}"/>
    <hyperlink ref="F267" r:id="rId31" xr:uid="{00000000-0004-0000-0600-00001E000000}"/>
    <hyperlink ref="F273" r:id="rId32" xr:uid="{00000000-0004-0000-0600-00001F000000}"/>
    <hyperlink ref="F275" r:id="rId33" xr:uid="{00000000-0004-0000-0600-000020000000}"/>
    <hyperlink ref="F277" r:id="rId34" xr:uid="{00000000-0004-0000-0600-000021000000}"/>
    <hyperlink ref="F279" r:id="rId35" xr:uid="{00000000-0004-0000-0600-000022000000}"/>
    <hyperlink ref="F282" r:id="rId36" xr:uid="{00000000-0004-0000-0600-000023000000}"/>
    <hyperlink ref="F286" r:id="rId37" xr:uid="{00000000-0004-0000-0600-000024000000}"/>
    <hyperlink ref="F290" r:id="rId38" xr:uid="{00000000-0004-0000-0600-000025000000}"/>
    <hyperlink ref="F300" r:id="rId39" xr:uid="{00000000-0004-0000-0600-000026000000}"/>
    <hyperlink ref="F302" r:id="rId40" xr:uid="{00000000-0004-0000-0600-000027000000}"/>
    <hyperlink ref="F309" r:id="rId41" xr:uid="{00000000-0004-0000-0600-000028000000}"/>
    <hyperlink ref="F312" r:id="rId42" xr:uid="{00000000-0004-0000-0600-000029000000}"/>
    <hyperlink ref="F315" r:id="rId43" xr:uid="{00000000-0004-0000-0600-00002A000000}"/>
    <hyperlink ref="F320" r:id="rId44" xr:uid="{00000000-0004-0000-0600-00002B000000}"/>
    <hyperlink ref="F322" r:id="rId45" xr:uid="{00000000-0004-0000-0600-00002C000000}"/>
    <hyperlink ref="F325" r:id="rId46" xr:uid="{00000000-0004-0000-0600-00002D000000}"/>
    <hyperlink ref="F332" r:id="rId47" xr:uid="{00000000-0004-0000-0600-00002E000000}"/>
    <hyperlink ref="F341" r:id="rId48" xr:uid="{00000000-0004-0000-0600-00002F000000}"/>
    <hyperlink ref="F345" r:id="rId49" xr:uid="{00000000-0004-0000-0600-000030000000}"/>
    <hyperlink ref="F349" r:id="rId50" xr:uid="{00000000-0004-0000-0600-000031000000}"/>
    <hyperlink ref="F352" r:id="rId51" xr:uid="{00000000-0004-0000-0600-000032000000}"/>
    <hyperlink ref="F359" r:id="rId52" xr:uid="{00000000-0004-0000-0600-000033000000}"/>
    <hyperlink ref="F362" r:id="rId53" xr:uid="{00000000-0004-0000-0600-000034000000}"/>
    <hyperlink ref="F366" r:id="rId54" xr:uid="{00000000-0004-0000-0600-000035000000}"/>
    <hyperlink ref="F370" r:id="rId55" xr:uid="{00000000-0004-0000-0600-000036000000}"/>
    <hyperlink ref="F379" r:id="rId56" xr:uid="{00000000-0004-0000-0600-000037000000}"/>
    <hyperlink ref="F382" r:id="rId57" xr:uid="{00000000-0004-0000-0600-000038000000}"/>
    <hyperlink ref="F386" r:id="rId58" xr:uid="{00000000-0004-0000-0600-000039000000}"/>
    <hyperlink ref="F390" r:id="rId59" xr:uid="{00000000-0004-0000-0600-00003A000000}"/>
    <hyperlink ref="F394" r:id="rId60" xr:uid="{00000000-0004-0000-0600-00003B000000}"/>
    <hyperlink ref="F400" r:id="rId61" xr:uid="{00000000-0004-0000-0600-00003C000000}"/>
    <hyperlink ref="F403" r:id="rId62" xr:uid="{00000000-0004-0000-0600-00003D000000}"/>
    <hyperlink ref="F409" r:id="rId63" xr:uid="{00000000-0004-0000-0600-00003E000000}"/>
    <hyperlink ref="F417" r:id="rId64" xr:uid="{00000000-0004-0000-0600-00003F000000}"/>
    <hyperlink ref="F420" r:id="rId65" xr:uid="{00000000-0004-0000-0600-000040000000}"/>
    <hyperlink ref="F426" r:id="rId66" xr:uid="{00000000-0004-0000-0600-000041000000}"/>
    <hyperlink ref="F428" r:id="rId67" xr:uid="{00000000-0004-0000-0600-000042000000}"/>
    <hyperlink ref="F431" r:id="rId68" xr:uid="{00000000-0004-0000-0600-000043000000}"/>
    <hyperlink ref="F442" r:id="rId69" xr:uid="{00000000-0004-0000-0600-000044000000}"/>
    <hyperlink ref="F445" r:id="rId70" xr:uid="{00000000-0004-0000-0600-000045000000}"/>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7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BM133"/>
  <sheetViews>
    <sheetView showGridLines="0" workbookViewId="0"/>
  </sheetViews>
  <sheetFormatPr defaultRowHeight="14.4"/>
  <cols>
    <col min="1" max="1" width="8.28515625" customWidth="1"/>
    <col min="2" max="2" width="1.140625" customWidth="1"/>
    <col min="3" max="3" width="4.140625" customWidth="1"/>
    <col min="4" max="4" width="4.28515625" customWidth="1"/>
    <col min="5" max="5" width="17.140625" customWidth="1"/>
    <col min="6" max="6" width="100.85546875" customWidth="1"/>
    <col min="7" max="7" width="7.42578125" customWidth="1"/>
    <col min="8" max="8" width="14" customWidth="1"/>
    <col min="9" max="9" width="15.85546875" customWidth="1"/>
    <col min="10" max="11" width="22.28515625"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46" ht="36.9" customHeight="1">
      <c r="L2" s="310"/>
      <c r="M2" s="310"/>
      <c r="N2" s="310"/>
      <c r="O2" s="310"/>
      <c r="P2" s="310"/>
      <c r="Q2" s="310"/>
      <c r="R2" s="310"/>
      <c r="S2" s="310"/>
      <c r="T2" s="310"/>
      <c r="U2" s="310"/>
      <c r="V2" s="310"/>
      <c r="AT2" s="18" t="s">
        <v>105</v>
      </c>
    </row>
    <row r="3" spans="2:46" ht="6.9" customHeight="1">
      <c r="B3" s="19"/>
      <c r="C3" s="20"/>
      <c r="D3" s="20"/>
      <c r="E3" s="20"/>
      <c r="F3" s="20"/>
      <c r="G3" s="20"/>
      <c r="H3" s="20"/>
      <c r="I3" s="20"/>
      <c r="J3" s="20"/>
      <c r="K3" s="20"/>
      <c r="L3" s="21"/>
      <c r="AT3" s="18" t="s">
        <v>83</v>
      </c>
    </row>
    <row r="4" spans="2:46" ht="24.9" customHeight="1">
      <c r="B4" s="21"/>
      <c r="D4" s="22" t="s">
        <v>125</v>
      </c>
      <c r="L4" s="21"/>
      <c r="M4" s="92" t="s">
        <v>10</v>
      </c>
      <c r="AT4" s="18" t="s">
        <v>4</v>
      </c>
    </row>
    <row r="5" spans="2:46" ht="6.9" customHeight="1">
      <c r="B5" s="21"/>
      <c r="L5" s="21"/>
    </row>
    <row r="6" spans="2:46" ht="12" customHeight="1">
      <c r="B6" s="21"/>
      <c r="D6" s="28" t="s">
        <v>16</v>
      </c>
      <c r="L6" s="21"/>
    </row>
    <row r="7" spans="2:46" ht="16.5" customHeight="1">
      <c r="B7" s="21"/>
      <c r="E7" s="339" t="str">
        <f>'Rekapitulace stavby'!K6</f>
        <v>MŠ Záchlumí - přístavba pavilonu</v>
      </c>
      <c r="F7" s="340"/>
      <c r="G7" s="340"/>
      <c r="H7" s="340"/>
      <c r="L7" s="21"/>
    </row>
    <row r="8" spans="2:46" ht="12" customHeight="1">
      <c r="B8" s="21"/>
      <c r="D8" s="28" t="s">
        <v>129</v>
      </c>
      <c r="L8" s="21"/>
    </row>
    <row r="9" spans="2:46" s="1" customFormat="1" ht="16.5" customHeight="1">
      <c r="B9" s="33"/>
      <c r="E9" s="339" t="s">
        <v>2116</v>
      </c>
      <c r="F9" s="341"/>
      <c r="G9" s="341"/>
      <c r="H9" s="341"/>
      <c r="L9" s="33"/>
    </row>
    <row r="10" spans="2:46" s="1" customFormat="1" ht="12" customHeight="1">
      <c r="B10" s="33"/>
      <c r="D10" s="28" t="s">
        <v>131</v>
      </c>
      <c r="L10" s="33"/>
    </row>
    <row r="11" spans="2:46" s="1" customFormat="1" ht="16.5" customHeight="1">
      <c r="B11" s="33"/>
      <c r="E11" s="303" t="s">
        <v>1278</v>
      </c>
      <c r="F11" s="341"/>
      <c r="G11" s="341"/>
      <c r="H11" s="341"/>
      <c r="L11" s="33"/>
    </row>
    <row r="12" spans="2:46" s="1" customFormat="1" ht="10.199999999999999">
      <c r="B12" s="33"/>
      <c r="L12" s="33"/>
    </row>
    <row r="13" spans="2:46" s="1" customFormat="1" ht="12" customHeight="1">
      <c r="B13" s="33"/>
      <c r="D13" s="28" t="s">
        <v>18</v>
      </c>
      <c r="F13" s="26" t="s">
        <v>19</v>
      </c>
      <c r="I13" s="28" t="s">
        <v>20</v>
      </c>
      <c r="J13" s="26" t="s">
        <v>19</v>
      </c>
      <c r="L13" s="33"/>
    </row>
    <row r="14" spans="2:46" s="1" customFormat="1" ht="12" customHeight="1">
      <c r="B14" s="33"/>
      <c r="D14" s="28" t="s">
        <v>21</v>
      </c>
      <c r="F14" s="26" t="s">
        <v>22</v>
      </c>
      <c r="I14" s="28" t="s">
        <v>23</v>
      </c>
      <c r="J14" s="50" t="str">
        <f>'Rekapitulace stavby'!AN8</f>
        <v>23. 4. 2024</v>
      </c>
      <c r="L14" s="33"/>
    </row>
    <row r="15" spans="2:46" s="1" customFormat="1" ht="10.8" customHeight="1">
      <c r="B15" s="33"/>
      <c r="L15" s="33"/>
    </row>
    <row r="16" spans="2:46" s="1" customFormat="1" ht="12" customHeight="1">
      <c r="B16" s="33"/>
      <c r="D16" s="28" t="s">
        <v>25</v>
      </c>
      <c r="I16" s="28" t="s">
        <v>26</v>
      </c>
      <c r="J16" s="26" t="str">
        <f>IF('Rekapitulace stavby'!AN10="","",'Rekapitulace stavby'!AN10)</f>
        <v/>
      </c>
      <c r="L16" s="33"/>
    </row>
    <row r="17" spans="2:12" s="1" customFormat="1" ht="18" customHeight="1">
      <c r="B17" s="33"/>
      <c r="E17" s="26" t="str">
        <f>IF('Rekapitulace stavby'!E11="","",'Rekapitulace stavby'!E11)</f>
        <v>Obec Záchlumí</v>
      </c>
      <c r="I17" s="28" t="s">
        <v>28</v>
      </c>
      <c r="J17" s="26" t="str">
        <f>IF('Rekapitulace stavby'!AN11="","",'Rekapitulace stavby'!AN11)</f>
        <v/>
      </c>
      <c r="L17" s="33"/>
    </row>
    <row r="18" spans="2:12" s="1" customFormat="1" ht="6.9" customHeight="1">
      <c r="B18" s="33"/>
      <c r="L18" s="33"/>
    </row>
    <row r="19" spans="2:12" s="1" customFormat="1" ht="12" customHeight="1">
      <c r="B19" s="33"/>
      <c r="D19" s="28" t="s">
        <v>29</v>
      </c>
      <c r="I19" s="28" t="s">
        <v>26</v>
      </c>
      <c r="J19" s="29" t="str">
        <f>'Rekapitulace stavby'!AN13</f>
        <v>Vyplň údaj</v>
      </c>
      <c r="L19" s="33"/>
    </row>
    <row r="20" spans="2:12" s="1" customFormat="1" ht="18" customHeight="1">
      <c r="B20" s="33"/>
      <c r="E20" s="342" t="str">
        <f>'Rekapitulace stavby'!E14</f>
        <v>Vyplň údaj</v>
      </c>
      <c r="F20" s="309"/>
      <c r="G20" s="309"/>
      <c r="H20" s="309"/>
      <c r="I20" s="28" t="s">
        <v>28</v>
      </c>
      <c r="J20" s="29" t="str">
        <f>'Rekapitulace stavby'!AN14</f>
        <v>Vyplň údaj</v>
      </c>
      <c r="L20" s="33"/>
    </row>
    <row r="21" spans="2:12" s="1" customFormat="1" ht="6.9" customHeight="1">
      <c r="B21" s="33"/>
      <c r="L21" s="33"/>
    </row>
    <row r="22" spans="2:12" s="1" customFormat="1" ht="12" customHeight="1">
      <c r="B22" s="33"/>
      <c r="D22" s="28" t="s">
        <v>31</v>
      </c>
      <c r="I22" s="28" t="s">
        <v>26</v>
      </c>
      <c r="J22" s="26" t="str">
        <f>IF('Rekapitulace stavby'!AN16="","",'Rekapitulace stavby'!AN16)</f>
        <v>65564618</v>
      </c>
      <c r="L22" s="33"/>
    </row>
    <row r="23" spans="2:12" s="1" customFormat="1" ht="18" customHeight="1">
      <c r="B23" s="33"/>
      <c r="E23" s="26" t="str">
        <f>IF('Rekapitulace stavby'!E17="","",'Rekapitulace stavby'!E17)</f>
        <v>Ing. Miloš Valíček</v>
      </c>
      <c r="I23" s="28" t="s">
        <v>28</v>
      </c>
      <c r="J23" s="26" t="str">
        <f>IF('Rekapitulace stavby'!AN17="","",'Rekapitulace stavby'!AN17)</f>
        <v/>
      </c>
      <c r="L23" s="33"/>
    </row>
    <row r="24" spans="2:12" s="1" customFormat="1" ht="6.9" customHeight="1">
      <c r="B24" s="33"/>
      <c r="L24" s="33"/>
    </row>
    <row r="25" spans="2:12" s="1" customFormat="1" ht="12" customHeight="1">
      <c r="B25" s="33"/>
      <c r="D25" s="28" t="s">
        <v>35</v>
      </c>
      <c r="I25" s="28" t="s">
        <v>26</v>
      </c>
      <c r="J25" s="26" t="str">
        <f>IF('Rekapitulace stavby'!AN19="","",'Rekapitulace stavby'!AN19)</f>
        <v>47747528</v>
      </c>
      <c r="L25" s="33"/>
    </row>
    <row r="26" spans="2:12" s="1" customFormat="1" ht="18" customHeight="1">
      <c r="B26" s="33"/>
      <c r="E26" s="26" t="str">
        <f>IF('Rekapitulace stavby'!E20="","",'Rekapitulace stavby'!E20)</f>
        <v xml:space="preserve">Veronika Šoulová </v>
      </c>
      <c r="I26" s="28" t="s">
        <v>28</v>
      </c>
      <c r="J26" s="26" t="str">
        <f>IF('Rekapitulace stavby'!AN20="","",'Rekapitulace stavby'!AN20)</f>
        <v/>
      </c>
      <c r="L26" s="33"/>
    </row>
    <row r="27" spans="2:12" s="1" customFormat="1" ht="6.9" customHeight="1">
      <c r="B27" s="33"/>
      <c r="L27" s="33"/>
    </row>
    <row r="28" spans="2:12" s="1" customFormat="1" ht="12" customHeight="1">
      <c r="B28" s="33"/>
      <c r="D28" s="28" t="s">
        <v>38</v>
      </c>
      <c r="L28" s="33"/>
    </row>
    <row r="29" spans="2:12" s="7" customFormat="1" ht="16.5" customHeight="1">
      <c r="B29" s="93"/>
      <c r="E29" s="314" t="s">
        <v>19</v>
      </c>
      <c r="F29" s="314"/>
      <c r="G29" s="314"/>
      <c r="H29" s="314"/>
      <c r="L29" s="93"/>
    </row>
    <row r="30" spans="2:12" s="1" customFormat="1" ht="6.9" customHeight="1">
      <c r="B30" s="33"/>
      <c r="L30" s="33"/>
    </row>
    <row r="31" spans="2:12" s="1" customFormat="1" ht="6.9" customHeight="1">
      <c r="B31" s="33"/>
      <c r="D31" s="51"/>
      <c r="E31" s="51"/>
      <c r="F31" s="51"/>
      <c r="G31" s="51"/>
      <c r="H31" s="51"/>
      <c r="I31" s="51"/>
      <c r="J31" s="51"/>
      <c r="K31" s="51"/>
      <c r="L31" s="33"/>
    </row>
    <row r="32" spans="2:12" s="1" customFormat="1" ht="25.35" customHeight="1">
      <c r="B32" s="33"/>
      <c r="D32" s="94" t="s">
        <v>40</v>
      </c>
      <c r="J32" s="64">
        <f>ROUND(J94, 2)</f>
        <v>0</v>
      </c>
      <c r="L32" s="33"/>
    </row>
    <row r="33" spans="2:12" s="1" customFormat="1" ht="6.9" customHeight="1">
      <c r="B33" s="33"/>
      <c r="D33" s="51"/>
      <c r="E33" s="51"/>
      <c r="F33" s="51"/>
      <c r="G33" s="51"/>
      <c r="H33" s="51"/>
      <c r="I33" s="51"/>
      <c r="J33" s="51"/>
      <c r="K33" s="51"/>
      <c r="L33" s="33"/>
    </row>
    <row r="34" spans="2:12" s="1" customFormat="1" ht="14.4" customHeight="1">
      <c r="B34" s="33"/>
      <c r="F34" s="36" t="s">
        <v>42</v>
      </c>
      <c r="I34" s="36" t="s">
        <v>41</v>
      </c>
      <c r="J34" s="36" t="s">
        <v>43</v>
      </c>
      <c r="L34" s="33"/>
    </row>
    <row r="35" spans="2:12" s="1" customFormat="1" ht="14.4" customHeight="1">
      <c r="B35" s="33"/>
      <c r="D35" s="53" t="s">
        <v>44</v>
      </c>
      <c r="E35" s="28" t="s">
        <v>45</v>
      </c>
      <c r="F35" s="84">
        <f>ROUND((SUM(BE94:BE132)),  2)</f>
        <v>0</v>
      </c>
      <c r="I35" s="95">
        <v>0.21</v>
      </c>
      <c r="J35" s="84">
        <f>ROUND(((SUM(BE94:BE132))*I35),  2)</f>
        <v>0</v>
      </c>
      <c r="L35" s="33"/>
    </row>
    <row r="36" spans="2:12" s="1" customFormat="1" ht="14.4" customHeight="1">
      <c r="B36" s="33"/>
      <c r="E36" s="28" t="s">
        <v>46</v>
      </c>
      <c r="F36" s="84">
        <f>ROUND((SUM(BF94:BF132)),  2)</f>
        <v>0</v>
      </c>
      <c r="I36" s="95">
        <v>0.12</v>
      </c>
      <c r="J36" s="84">
        <f>ROUND(((SUM(BF94:BF132))*I36),  2)</f>
        <v>0</v>
      </c>
      <c r="L36" s="33"/>
    </row>
    <row r="37" spans="2:12" s="1" customFormat="1" ht="14.4" hidden="1" customHeight="1">
      <c r="B37" s="33"/>
      <c r="E37" s="28" t="s">
        <v>47</v>
      </c>
      <c r="F37" s="84">
        <f>ROUND((SUM(BG94:BG132)),  2)</f>
        <v>0</v>
      </c>
      <c r="I37" s="95">
        <v>0.21</v>
      </c>
      <c r="J37" s="84">
        <f>0</f>
        <v>0</v>
      </c>
      <c r="L37" s="33"/>
    </row>
    <row r="38" spans="2:12" s="1" customFormat="1" ht="14.4" hidden="1" customHeight="1">
      <c r="B38" s="33"/>
      <c r="E38" s="28" t="s">
        <v>48</v>
      </c>
      <c r="F38" s="84">
        <f>ROUND((SUM(BH94:BH132)),  2)</f>
        <v>0</v>
      </c>
      <c r="I38" s="95">
        <v>0.12</v>
      </c>
      <c r="J38" s="84">
        <f>0</f>
        <v>0</v>
      </c>
      <c r="L38" s="33"/>
    </row>
    <row r="39" spans="2:12" s="1" customFormat="1" ht="14.4" hidden="1" customHeight="1">
      <c r="B39" s="33"/>
      <c r="E39" s="28" t="s">
        <v>49</v>
      </c>
      <c r="F39" s="84">
        <f>ROUND((SUM(BI94:BI132)),  2)</f>
        <v>0</v>
      </c>
      <c r="I39" s="95">
        <v>0</v>
      </c>
      <c r="J39" s="84">
        <f>0</f>
        <v>0</v>
      </c>
      <c r="L39" s="33"/>
    </row>
    <row r="40" spans="2:12" s="1" customFormat="1" ht="6.9" customHeight="1">
      <c r="B40" s="33"/>
      <c r="L40" s="33"/>
    </row>
    <row r="41" spans="2:12" s="1" customFormat="1" ht="25.35" customHeight="1">
      <c r="B41" s="33"/>
      <c r="C41" s="96"/>
      <c r="D41" s="97" t="s">
        <v>50</v>
      </c>
      <c r="E41" s="55"/>
      <c r="F41" s="55"/>
      <c r="G41" s="98" t="s">
        <v>51</v>
      </c>
      <c r="H41" s="99" t="s">
        <v>52</v>
      </c>
      <c r="I41" s="55"/>
      <c r="J41" s="100">
        <f>SUM(J32:J39)</f>
        <v>0</v>
      </c>
      <c r="K41" s="101"/>
      <c r="L41" s="33"/>
    </row>
    <row r="42" spans="2:12" s="1" customFormat="1" ht="14.4" customHeight="1">
      <c r="B42" s="42"/>
      <c r="C42" s="43"/>
      <c r="D42" s="43"/>
      <c r="E42" s="43"/>
      <c r="F42" s="43"/>
      <c r="G42" s="43"/>
      <c r="H42" s="43"/>
      <c r="I42" s="43"/>
      <c r="J42" s="43"/>
      <c r="K42" s="43"/>
      <c r="L42" s="33"/>
    </row>
    <row r="46" spans="2:12" s="1" customFormat="1" ht="6.9" customHeight="1">
      <c r="B46" s="44"/>
      <c r="C46" s="45"/>
      <c r="D46" s="45"/>
      <c r="E46" s="45"/>
      <c r="F46" s="45"/>
      <c r="G46" s="45"/>
      <c r="H46" s="45"/>
      <c r="I46" s="45"/>
      <c r="J46" s="45"/>
      <c r="K46" s="45"/>
      <c r="L46" s="33"/>
    </row>
    <row r="47" spans="2:12" s="1" customFormat="1" ht="24.9" customHeight="1">
      <c r="B47" s="33"/>
      <c r="C47" s="22" t="s">
        <v>133</v>
      </c>
      <c r="L47" s="33"/>
    </row>
    <row r="48" spans="2:12" s="1" customFormat="1" ht="6.9" customHeight="1">
      <c r="B48" s="33"/>
      <c r="L48" s="33"/>
    </row>
    <row r="49" spans="2:47" s="1" customFormat="1" ht="12" customHeight="1">
      <c r="B49" s="33"/>
      <c r="C49" s="28" t="s">
        <v>16</v>
      </c>
      <c r="L49" s="33"/>
    </row>
    <row r="50" spans="2:47" s="1" customFormat="1" ht="16.5" customHeight="1">
      <c r="B50" s="33"/>
      <c r="E50" s="339" t="str">
        <f>E7</f>
        <v>MŠ Záchlumí - přístavba pavilonu</v>
      </c>
      <c r="F50" s="340"/>
      <c r="G50" s="340"/>
      <c r="H50" s="340"/>
      <c r="L50" s="33"/>
    </row>
    <row r="51" spans="2:47" ht="12" customHeight="1">
      <c r="B51" s="21"/>
      <c r="C51" s="28" t="s">
        <v>129</v>
      </c>
      <c r="L51" s="21"/>
    </row>
    <row r="52" spans="2:47" s="1" customFormat="1" ht="16.5" customHeight="1">
      <c r="B52" s="33"/>
      <c r="E52" s="339" t="s">
        <v>2116</v>
      </c>
      <c r="F52" s="341"/>
      <c r="G52" s="341"/>
      <c r="H52" s="341"/>
      <c r="L52" s="33"/>
    </row>
    <row r="53" spans="2:47" s="1" customFormat="1" ht="12" customHeight="1">
      <c r="B53" s="33"/>
      <c r="C53" s="28" t="s">
        <v>131</v>
      </c>
      <c r="L53" s="33"/>
    </row>
    <row r="54" spans="2:47" s="1" customFormat="1" ht="16.5" customHeight="1">
      <c r="B54" s="33"/>
      <c r="E54" s="303" t="str">
        <f>E11</f>
        <v>02 - ZTI</v>
      </c>
      <c r="F54" s="341"/>
      <c r="G54" s="341"/>
      <c r="H54" s="341"/>
      <c r="L54" s="33"/>
    </row>
    <row r="55" spans="2:47" s="1" customFormat="1" ht="6.9" customHeight="1">
      <c r="B55" s="33"/>
      <c r="L55" s="33"/>
    </row>
    <row r="56" spans="2:47" s="1" customFormat="1" ht="12" customHeight="1">
      <c r="B56" s="33"/>
      <c r="C56" s="28" t="s">
        <v>21</v>
      </c>
      <c r="F56" s="26" t="str">
        <f>F14</f>
        <v xml:space="preserve"> </v>
      </c>
      <c r="I56" s="28" t="s">
        <v>23</v>
      </c>
      <c r="J56" s="50" t="str">
        <f>IF(J14="","",J14)</f>
        <v>23. 4. 2024</v>
      </c>
      <c r="L56" s="33"/>
    </row>
    <row r="57" spans="2:47" s="1" customFormat="1" ht="6.9" customHeight="1">
      <c r="B57" s="33"/>
      <c r="L57" s="33"/>
    </row>
    <row r="58" spans="2:47" s="1" customFormat="1" ht="15.15" customHeight="1">
      <c r="B58" s="33"/>
      <c r="C58" s="28" t="s">
        <v>25</v>
      </c>
      <c r="F58" s="26" t="str">
        <f>E17</f>
        <v>Obec Záchlumí</v>
      </c>
      <c r="I58" s="28" t="s">
        <v>31</v>
      </c>
      <c r="J58" s="31" t="str">
        <f>E23</f>
        <v>Ing. Miloš Valíček</v>
      </c>
      <c r="L58" s="33"/>
    </row>
    <row r="59" spans="2:47" s="1" customFormat="1" ht="15.15" customHeight="1">
      <c r="B59" s="33"/>
      <c r="C59" s="28" t="s">
        <v>29</v>
      </c>
      <c r="F59" s="26" t="str">
        <f>IF(E20="","",E20)</f>
        <v>Vyplň údaj</v>
      </c>
      <c r="I59" s="28" t="s">
        <v>35</v>
      </c>
      <c r="J59" s="31" t="str">
        <f>E26</f>
        <v xml:space="preserve">Veronika Šoulová </v>
      </c>
      <c r="L59" s="33"/>
    </row>
    <row r="60" spans="2:47" s="1" customFormat="1" ht="10.35" customHeight="1">
      <c r="B60" s="33"/>
      <c r="L60" s="33"/>
    </row>
    <row r="61" spans="2:47" s="1" customFormat="1" ht="29.25" customHeight="1">
      <c r="B61" s="33"/>
      <c r="C61" s="102" t="s">
        <v>134</v>
      </c>
      <c r="D61" s="96"/>
      <c r="E61" s="96"/>
      <c r="F61" s="96"/>
      <c r="G61" s="96"/>
      <c r="H61" s="96"/>
      <c r="I61" s="96"/>
      <c r="J61" s="103" t="s">
        <v>135</v>
      </c>
      <c r="K61" s="96"/>
      <c r="L61" s="33"/>
    </row>
    <row r="62" spans="2:47" s="1" customFormat="1" ht="10.35" customHeight="1">
      <c r="B62" s="33"/>
      <c r="L62" s="33"/>
    </row>
    <row r="63" spans="2:47" s="1" customFormat="1" ht="22.8" customHeight="1">
      <c r="B63" s="33"/>
      <c r="C63" s="104" t="s">
        <v>72</v>
      </c>
      <c r="J63" s="64">
        <f>J94</f>
        <v>0</v>
      </c>
      <c r="L63" s="33"/>
      <c r="AU63" s="18" t="s">
        <v>136</v>
      </c>
    </row>
    <row r="64" spans="2:47" s="8" customFormat="1" ht="24.9" customHeight="1">
      <c r="B64" s="105"/>
      <c r="D64" s="106" t="s">
        <v>1290</v>
      </c>
      <c r="E64" s="107"/>
      <c r="F64" s="107"/>
      <c r="G64" s="107"/>
      <c r="H64" s="107"/>
      <c r="I64" s="107"/>
      <c r="J64" s="108">
        <f>J95</f>
        <v>0</v>
      </c>
      <c r="L64" s="105"/>
    </row>
    <row r="65" spans="2:12" s="8" customFormat="1" ht="24.9" customHeight="1">
      <c r="B65" s="105"/>
      <c r="D65" s="106" t="s">
        <v>1291</v>
      </c>
      <c r="E65" s="107"/>
      <c r="F65" s="107"/>
      <c r="G65" s="107"/>
      <c r="H65" s="107"/>
      <c r="I65" s="107"/>
      <c r="J65" s="108">
        <f>J102</f>
        <v>0</v>
      </c>
      <c r="L65" s="105"/>
    </row>
    <row r="66" spans="2:12" s="8" customFormat="1" ht="24.9" customHeight="1">
      <c r="B66" s="105"/>
      <c r="D66" s="106" t="s">
        <v>1292</v>
      </c>
      <c r="E66" s="107"/>
      <c r="F66" s="107"/>
      <c r="G66" s="107"/>
      <c r="H66" s="107"/>
      <c r="I66" s="107"/>
      <c r="J66" s="108">
        <f>J108</f>
        <v>0</v>
      </c>
      <c r="L66" s="105"/>
    </row>
    <row r="67" spans="2:12" s="8" customFormat="1" ht="24.9" customHeight="1">
      <c r="B67" s="105"/>
      <c r="D67" s="106" t="s">
        <v>1293</v>
      </c>
      <c r="E67" s="107"/>
      <c r="F67" s="107"/>
      <c r="G67" s="107"/>
      <c r="H67" s="107"/>
      <c r="I67" s="107"/>
      <c r="J67" s="108">
        <f>J120</f>
        <v>0</v>
      </c>
      <c r="L67" s="105"/>
    </row>
    <row r="68" spans="2:12" s="8" customFormat="1" ht="24.9" customHeight="1">
      <c r="B68" s="105"/>
      <c r="D68" s="106" t="s">
        <v>1298</v>
      </c>
      <c r="E68" s="107"/>
      <c r="F68" s="107"/>
      <c r="G68" s="107"/>
      <c r="H68" s="107"/>
      <c r="I68" s="107"/>
      <c r="J68" s="108">
        <f>J123</f>
        <v>0</v>
      </c>
      <c r="L68" s="105"/>
    </row>
    <row r="69" spans="2:12" s="8" customFormat="1" ht="24.9" customHeight="1">
      <c r="B69" s="105"/>
      <c r="D69" s="106" t="s">
        <v>1299</v>
      </c>
      <c r="E69" s="107"/>
      <c r="F69" s="107"/>
      <c r="G69" s="107"/>
      <c r="H69" s="107"/>
      <c r="I69" s="107"/>
      <c r="J69" s="108">
        <f>J125</f>
        <v>0</v>
      </c>
      <c r="L69" s="105"/>
    </row>
    <row r="70" spans="2:12" s="8" customFormat="1" ht="24.9" customHeight="1">
      <c r="B70" s="105"/>
      <c r="D70" s="106" t="s">
        <v>1300</v>
      </c>
      <c r="E70" s="107"/>
      <c r="F70" s="107"/>
      <c r="G70" s="107"/>
      <c r="H70" s="107"/>
      <c r="I70" s="107"/>
      <c r="J70" s="108">
        <f>J127</f>
        <v>0</v>
      </c>
      <c r="L70" s="105"/>
    </row>
    <row r="71" spans="2:12" s="8" customFormat="1" ht="24.9" customHeight="1">
      <c r="B71" s="105"/>
      <c r="D71" s="106" t="s">
        <v>1301</v>
      </c>
      <c r="E71" s="107"/>
      <c r="F71" s="107"/>
      <c r="G71" s="107"/>
      <c r="H71" s="107"/>
      <c r="I71" s="107"/>
      <c r="J71" s="108">
        <f>J129</f>
        <v>0</v>
      </c>
      <c r="L71" s="105"/>
    </row>
    <row r="72" spans="2:12" s="8" customFormat="1" ht="24.9" customHeight="1">
      <c r="B72" s="105"/>
      <c r="D72" s="106" t="s">
        <v>1303</v>
      </c>
      <c r="E72" s="107"/>
      <c r="F72" s="107"/>
      <c r="G72" s="107"/>
      <c r="H72" s="107"/>
      <c r="I72" s="107"/>
      <c r="J72" s="108">
        <f>J131</f>
        <v>0</v>
      </c>
      <c r="L72" s="105"/>
    </row>
    <row r="73" spans="2:12" s="1" customFormat="1" ht="21.75" customHeight="1">
      <c r="B73" s="33"/>
      <c r="L73" s="33"/>
    </row>
    <row r="74" spans="2:12" s="1" customFormat="1" ht="6.9" customHeight="1">
      <c r="B74" s="42"/>
      <c r="C74" s="43"/>
      <c r="D74" s="43"/>
      <c r="E74" s="43"/>
      <c r="F74" s="43"/>
      <c r="G74" s="43"/>
      <c r="H74" s="43"/>
      <c r="I74" s="43"/>
      <c r="J74" s="43"/>
      <c r="K74" s="43"/>
      <c r="L74" s="33"/>
    </row>
    <row r="78" spans="2:12" s="1" customFormat="1" ht="6.9" customHeight="1">
      <c r="B78" s="44"/>
      <c r="C78" s="45"/>
      <c r="D78" s="45"/>
      <c r="E78" s="45"/>
      <c r="F78" s="45"/>
      <c r="G78" s="45"/>
      <c r="H78" s="45"/>
      <c r="I78" s="45"/>
      <c r="J78" s="45"/>
      <c r="K78" s="45"/>
      <c r="L78" s="33"/>
    </row>
    <row r="79" spans="2:12" s="1" customFormat="1" ht="24.9" customHeight="1">
      <c r="B79" s="33"/>
      <c r="C79" s="22" t="s">
        <v>162</v>
      </c>
      <c r="L79" s="33"/>
    </row>
    <row r="80" spans="2:12" s="1" customFormat="1" ht="6.9" customHeight="1">
      <c r="B80" s="33"/>
      <c r="L80" s="33"/>
    </row>
    <row r="81" spans="2:65" s="1" customFormat="1" ht="12" customHeight="1">
      <c r="B81" s="33"/>
      <c r="C81" s="28" t="s">
        <v>16</v>
      </c>
      <c r="L81" s="33"/>
    </row>
    <row r="82" spans="2:65" s="1" customFormat="1" ht="16.5" customHeight="1">
      <c r="B82" s="33"/>
      <c r="E82" s="339" t="str">
        <f>E7</f>
        <v>MŠ Záchlumí - přístavba pavilonu</v>
      </c>
      <c r="F82" s="340"/>
      <c r="G82" s="340"/>
      <c r="H82" s="340"/>
      <c r="L82" s="33"/>
    </row>
    <row r="83" spans="2:65" ht="12" customHeight="1">
      <c r="B83" s="21"/>
      <c r="C83" s="28" t="s">
        <v>129</v>
      </c>
      <c r="L83" s="21"/>
    </row>
    <row r="84" spans="2:65" s="1" customFormat="1" ht="16.5" customHeight="1">
      <c r="B84" s="33"/>
      <c r="E84" s="339" t="s">
        <v>2116</v>
      </c>
      <c r="F84" s="341"/>
      <c r="G84" s="341"/>
      <c r="H84" s="341"/>
      <c r="L84" s="33"/>
    </row>
    <row r="85" spans="2:65" s="1" customFormat="1" ht="12" customHeight="1">
      <c r="B85" s="33"/>
      <c r="C85" s="28" t="s">
        <v>131</v>
      </c>
      <c r="L85" s="33"/>
    </row>
    <row r="86" spans="2:65" s="1" customFormat="1" ht="16.5" customHeight="1">
      <c r="B86" s="33"/>
      <c r="E86" s="303" t="str">
        <f>E11</f>
        <v>02 - ZTI</v>
      </c>
      <c r="F86" s="341"/>
      <c r="G86" s="341"/>
      <c r="H86" s="341"/>
      <c r="L86" s="33"/>
    </row>
    <row r="87" spans="2:65" s="1" customFormat="1" ht="6.9" customHeight="1">
      <c r="B87" s="33"/>
      <c r="L87" s="33"/>
    </row>
    <row r="88" spans="2:65" s="1" customFormat="1" ht="12" customHeight="1">
      <c r="B88" s="33"/>
      <c r="C88" s="28" t="s">
        <v>21</v>
      </c>
      <c r="F88" s="26" t="str">
        <f>F14</f>
        <v xml:space="preserve"> </v>
      </c>
      <c r="I88" s="28" t="s">
        <v>23</v>
      </c>
      <c r="J88" s="50" t="str">
        <f>IF(J14="","",J14)</f>
        <v>23. 4. 2024</v>
      </c>
      <c r="L88" s="33"/>
    </row>
    <row r="89" spans="2:65" s="1" customFormat="1" ht="6.9" customHeight="1">
      <c r="B89" s="33"/>
      <c r="L89" s="33"/>
    </row>
    <row r="90" spans="2:65" s="1" customFormat="1" ht="15.15" customHeight="1">
      <c r="B90" s="33"/>
      <c r="C90" s="28" t="s">
        <v>25</v>
      </c>
      <c r="F90" s="26" t="str">
        <f>E17</f>
        <v>Obec Záchlumí</v>
      </c>
      <c r="I90" s="28" t="s">
        <v>31</v>
      </c>
      <c r="J90" s="31" t="str">
        <f>E23</f>
        <v>Ing. Miloš Valíček</v>
      </c>
      <c r="L90" s="33"/>
    </row>
    <row r="91" spans="2:65" s="1" customFormat="1" ht="15.15" customHeight="1">
      <c r="B91" s="33"/>
      <c r="C91" s="28" t="s">
        <v>29</v>
      </c>
      <c r="F91" s="26" t="str">
        <f>IF(E20="","",E20)</f>
        <v>Vyplň údaj</v>
      </c>
      <c r="I91" s="28" t="s">
        <v>35</v>
      </c>
      <c r="J91" s="31" t="str">
        <f>E26</f>
        <v xml:space="preserve">Veronika Šoulová </v>
      </c>
      <c r="L91" s="33"/>
    </row>
    <row r="92" spans="2:65" s="1" customFormat="1" ht="10.35" customHeight="1">
      <c r="B92" s="33"/>
      <c r="L92" s="33"/>
    </row>
    <row r="93" spans="2:65" s="10" customFormat="1" ht="29.25" customHeight="1">
      <c r="B93" s="113"/>
      <c r="C93" s="114" t="s">
        <v>163</v>
      </c>
      <c r="D93" s="115" t="s">
        <v>59</v>
      </c>
      <c r="E93" s="115" t="s">
        <v>55</v>
      </c>
      <c r="F93" s="115" t="s">
        <v>56</v>
      </c>
      <c r="G93" s="115" t="s">
        <v>164</v>
      </c>
      <c r="H93" s="115" t="s">
        <v>165</v>
      </c>
      <c r="I93" s="115" t="s">
        <v>166</v>
      </c>
      <c r="J93" s="115" t="s">
        <v>135</v>
      </c>
      <c r="K93" s="116" t="s">
        <v>167</v>
      </c>
      <c r="L93" s="113"/>
      <c r="M93" s="57" t="s">
        <v>19</v>
      </c>
      <c r="N93" s="58" t="s">
        <v>44</v>
      </c>
      <c r="O93" s="58" t="s">
        <v>168</v>
      </c>
      <c r="P93" s="58" t="s">
        <v>169</v>
      </c>
      <c r="Q93" s="58" t="s">
        <v>170</v>
      </c>
      <c r="R93" s="58" t="s">
        <v>171</v>
      </c>
      <c r="S93" s="58" t="s">
        <v>172</v>
      </c>
      <c r="T93" s="59" t="s">
        <v>173</v>
      </c>
    </row>
    <row r="94" spans="2:65" s="1" customFormat="1" ht="22.8" customHeight="1">
      <c r="B94" s="33"/>
      <c r="C94" s="62" t="s">
        <v>174</v>
      </c>
      <c r="J94" s="117">
        <f>BK94</f>
        <v>0</v>
      </c>
      <c r="L94" s="33"/>
      <c r="M94" s="60"/>
      <c r="N94" s="51"/>
      <c r="O94" s="51"/>
      <c r="P94" s="118">
        <f>P95+P102+P108+P120+P123+P125+P127+P129+P131</f>
        <v>0</v>
      </c>
      <c r="Q94" s="51"/>
      <c r="R94" s="118">
        <f>R95+R102+R108+R120+R123+R125+R127+R129+R131</f>
        <v>0</v>
      </c>
      <c r="S94" s="51"/>
      <c r="T94" s="119">
        <f>T95+T102+T108+T120+T123+T125+T127+T129+T131</f>
        <v>0</v>
      </c>
      <c r="AT94" s="18" t="s">
        <v>73</v>
      </c>
      <c r="AU94" s="18" t="s">
        <v>136</v>
      </c>
      <c r="BK94" s="120">
        <f>BK95+BK102+BK108+BK120+BK123+BK125+BK127+BK129+BK131</f>
        <v>0</v>
      </c>
    </row>
    <row r="95" spans="2:65" s="11" customFormat="1" ht="25.95" customHeight="1">
      <c r="B95" s="121"/>
      <c r="D95" s="122" t="s">
        <v>73</v>
      </c>
      <c r="E95" s="123" t="s">
        <v>1372</v>
      </c>
      <c r="F95" s="123" t="s">
        <v>1373</v>
      </c>
      <c r="I95" s="124"/>
      <c r="J95" s="125">
        <f>BK95</f>
        <v>0</v>
      </c>
      <c r="L95" s="121"/>
      <c r="M95" s="126"/>
      <c r="P95" s="127">
        <f>SUM(P96:P101)</f>
        <v>0</v>
      </c>
      <c r="R95" s="127">
        <f>SUM(R96:R101)</f>
        <v>0</v>
      </c>
      <c r="T95" s="128">
        <f>SUM(T96:T101)</f>
        <v>0</v>
      </c>
      <c r="AR95" s="122" t="s">
        <v>83</v>
      </c>
      <c r="AT95" s="129" t="s">
        <v>73</v>
      </c>
      <c r="AU95" s="129" t="s">
        <v>74</v>
      </c>
      <c r="AY95" s="122" t="s">
        <v>177</v>
      </c>
      <c r="BK95" s="130">
        <f>SUM(BK96:BK101)</f>
        <v>0</v>
      </c>
    </row>
    <row r="96" spans="2:65" s="1" customFormat="1" ht="16.5" customHeight="1">
      <c r="B96" s="33"/>
      <c r="C96" s="133" t="s">
        <v>74</v>
      </c>
      <c r="D96" s="133" t="s">
        <v>179</v>
      </c>
      <c r="E96" s="134" t="s">
        <v>1374</v>
      </c>
      <c r="F96" s="135" t="s">
        <v>1375</v>
      </c>
      <c r="G96" s="136" t="s">
        <v>347</v>
      </c>
      <c r="H96" s="137">
        <v>0.5</v>
      </c>
      <c r="I96" s="138"/>
      <c r="J96" s="139">
        <f t="shared" ref="J96:J101" si="0">ROUND(I96*H96,2)</f>
        <v>0</v>
      </c>
      <c r="K96" s="135" t="s">
        <v>1376</v>
      </c>
      <c r="L96" s="33"/>
      <c r="M96" s="140" t="s">
        <v>19</v>
      </c>
      <c r="N96" s="141" t="s">
        <v>45</v>
      </c>
      <c r="P96" s="142">
        <f t="shared" ref="P96:P101" si="1">O96*H96</f>
        <v>0</v>
      </c>
      <c r="Q96" s="142">
        <v>0</v>
      </c>
      <c r="R96" s="142">
        <f t="shared" ref="R96:R101" si="2">Q96*H96</f>
        <v>0</v>
      </c>
      <c r="S96" s="142">
        <v>0</v>
      </c>
      <c r="T96" s="143">
        <f t="shared" ref="T96:T101" si="3">S96*H96</f>
        <v>0</v>
      </c>
      <c r="AR96" s="144" t="s">
        <v>276</v>
      </c>
      <c r="AT96" s="144" t="s">
        <v>179</v>
      </c>
      <c r="AU96" s="144" t="s">
        <v>81</v>
      </c>
      <c r="AY96" s="18" t="s">
        <v>177</v>
      </c>
      <c r="BE96" s="145">
        <f t="shared" ref="BE96:BE101" si="4">IF(N96="základní",J96,0)</f>
        <v>0</v>
      </c>
      <c r="BF96" s="145">
        <f t="shared" ref="BF96:BF101" si="5">IF(N96="snížená",J96,0)</f>
        <v>0</v>
      </c>
      <c r="BG96" s="145">
        <f t="shared" ref="BG96:BG101" si="6">IF(N96="zákl. přenesená",J96,0)</f>
        <v>0</v>
      </c>
      <c r="BH96" s="145">
        <f t="shared" ref="BH96:BH101" si="7">IF(N96="sníž. přenesená",J96,0)</f>
        <v>0</v>
      </c>
      <c r="BI96" s="145">
        <f t="shared" ref="BI96:BI101" si="8">IF(N96="nulová",J96,0)</f>
        <v>0</v>
      </c>
      <c r="BJ96" s="18" t="s">
        <v>81</v>
      </c>
      <c r="BK96" s="145">
        <f t="shared" ref="BK96:BK101" si="9">ROUND(I96*H96,2)</f>
        <v>0</v>
      </c>
      <c r="BL96" s="18" t="s">
        <v>276</v>
      </c>
      <c r="BM96" s="144" t="s">
        <v>83</v>
      </c>
    </row>
    <row r="97" spans="2:65" s="1" customFormat="1" ht="16.5" customHeight="1">
      <c r="B97" s="33"/>
      <c r="C97" s="133" t="s">
        <v>74</v>
      </c>
      <c r="D97" s="133" t="s">
        <v>179</v>
      </c>
      <c r="E97" s="134" t="s">
        <v>1377</v>
      </c>
      <c r="F97" s="135" t="s">
        <v>1378</v>
      </c>
      <c r="G97" s="136" t="s">
        <v>347</v>
      </c>
      <c r="H97" s="137">
        <v>1.5</v>
      </c>
      <c r="I97" s="138"/>
      <c r="J97" s="139">
        <f t="shared" si="0"/>
        <v>0</v>
      </c>
      <c r="K97" s="135" t="s">
        <v>1376</v>
      </c>
      <c r="L97" s="33"/>
      <c r="M97" s="140" t="s">
        <v>19</v>
      </c>
      <c r="N97" s="141" t="s">
        <v>45</v>
      </c>
      <c r="P97" s="142">
        <f t="shared" si="1"/>
        <v>0</v>
      </c>
      <c r="Q97" s="142">
        <v>0</v>
      </c>
      <c r="R97" s="142">
        <f t="shared" si="2"/>
        <v>0</v>
      </c>
      <c r="S97" s="142">
        <v>0</v>
      </c>
      <c r="T97" s="143">
        <f t="shared" si="3"/>
        <v>0</v>
      </c>
      <c r="AR97" s="144" t="s">
        <v>276</v>
      </c>
      <c r="AT97" s="144" t="s">
        <v>179</v>
      </c>
      <c r="AU97" s="144" t="s">
        <v>81</v>
      </c>
      <c r="AY97" s="18" t="s">
        <v>177</v>
      </c>
      <c r="BE97" s="145">
        <f t="shared" si="4"/>
        <v>0</v>
      </c>
      <c r="BF97" s="145">
        <f t="shared" si="5"/>
        <v>0</v>
      </c>
      <c r="BG97" s="145">
        <f t="shared" si="6"/>
        <v>0</v>
      </c>
      <c r="BH97" s="145">
        <f t="shared" si="7"/>
        <v>0</v>
      </c>
      <c r="BI97" s="145">
        <f t="shared" si="8"/>
        <v>0</v>
      </c>
      <c r="BJ97" s="18" t="s">
        <v>81</v>
      </c>
      <c r="BK97" s="145">
        <f t="shared" si="9"/>
        <v>0</v>
      </c>
      <c r="BL97" s="18" t="s">
        <v>276</v>
      </c>
      <c r="BM97" s="144" t="s">
        <v>183</v>
      </c>
    </row>
    <row r="98" spans="2:65" s="1" customFormat="1" ht="16.5" customHeight="1">
      <c r="B98" s="33"/>
      <c r="C98" s="133" t="s">
        <v>74</v>
      </c>
      <c r="D98" s="133" t="s">
        <v>179</v>
      </c>
      <c r="E98" s="134" t="s">
        <v>1379</v>
      </c>
      <c r="F98" s="135" t="s">
        <v>1380</v>
      </c>
      <c r="G98" s="136" t="s">
        <v>347</v>
      </c>
      <c r="H98" s="137">
        <v>1</v>
      </c>
      <c r="I98" s="138"/>
      <c r="J98" s="139">
        <f t="shared" si="0"/>
        <v>0</v>
      </c>
      <c r="K98" s="135" t="s">
        <v>1376</v>
      </c>
      <c r="L98" s="33"/>
      <c r="M98" s="140" t="s">
        <v>19</v>
      </c>
      <c r="N98" s="141" t="s">
        <v>45</v>
      </c>
      <c r="P98" s="142">
        <f t="shared" si="1"/>
        <v>0</v>
      </c>
      <c r="Q98" s="142">
        <v>0</v>
      </c>
      <c r="R98" s="142">
        <f t="shared" si="2"/>
        <v>0</v>
      </c>
      <c r="S98" s="142">
        <v>0</v>
      </c>
      <c r="T98" s="143">
        <f t="shared" si="3"/>
        <v>0</v>
      </c>
      <c r="AR98" s="144" t="s">
        <v>276</v>
      </c>
      <c r="AT98" s="144" t="s">
        <v>179</v>
      </c>
      <c r="AU98" s="144" t="s">
        <v>81</v>
      </c>
      <c r="AY98" s="18" t="s">
        <v>177</v>
      </c>
      <c r="BE98" s="145">
        <f t="shared" si="4"/>
        <v>0</v>
      </c>
      <c r="BF98" s="145">
        <f t="shared" si="5"/>
        <v>0</v>
      </c>
      <c r="BG98" s="145">
        <f t="shared" si="6"/>
        <v>0</v>
      </c>
      <c r="BH98" s="145">
        <f t="shared" si="7"/>
        <v>0</v>
      </c>
      <c r="BI98" s="145">
        <f t="shared" si="8"/>
        <v>0</v>
      </c>
      <c r="BJ98" s="18" t="s">
        <v>81</v>
      </c>
      <c r="BK98" s="145">
        <f t="shared" si="9"/>
        <v>0</v>
      </c>
      <c r="BL98" s="18" t="s">
        <v>276</v>
      </c>
      <c r="BM98" s="144" t="s">
        <v>211</v>
      </c>
    </row>
    <row r="99" spans="2:65" s="1" customFormat="1" ht="16.5" customHeight="1">
      <c r="B99" s="33"/>
      <c r="C99" s="133" t="s">
        <v>74</v>
      </c>
      <c r="D99" s="133" t="s">
        <v>179</v>
      </c>
      <c r="E99" s="134" t="s">
        <v>1385</v>
      </c>
      <c r="F99" s="135" t="s">
        <v>1386</v>
      </c>
      <c r="G99" s="136" t="s">
        <v>347</v>
      </c>
      <c r="H99" s="137">
        <v>0.5</v>
      </c>
      <c r="I99" s="138"/>
      <c r="J99" s="139">
        <f t="shared" si="0"/>
        <v>0</v>
      </c>
      <c r="K99" s="135" t="s">
        <v>1307</v>
      </c>
      <c r="L99" s="33"/>
      <c r="M99" s="140" t="s">
        <v>19</v>
      </c>
      <c r="N99" s="141" t="s">
        <v>45</v>
      </c>
      <c r="P99" s="142">
        <f t="shared" si="1"/>
        <v>0</v>
      </c>
      <c r="Q99" s="142">
        <v>0</v>
      </c>
      <c r="R99" s="142">
        <f t="shared" si="2"/>
        <v>0</v>
      </c>
      <c r="S99" s="142">
        <v>0</v>
      </c>
      <c r="T99" s="143">
        <f t="shared" si="3"/>
        <v>0</v>
      </c>
      <c r="AR99" s="144" t="s">
        <v>276</v>
      </c>
      <c r="AT99" s="144" t="s">
        <v>179</v>
      </c>
      <c r="AU99" s="144" t="s">
        <v>81</v>
      </c>
      <c r="AY99" s="18" t="s">
        <v>177</v>
      </c>
      <c r="BE99" s="145">
        <f t="shared" si="4"/>
        <v>0</v>
      </c>
      <c r="BF99" s="145">
        <f t="shared" si="5"/>
        <v>0</v>
      </c>
      <c r="BG99" s="145">
        <f t="shared" si="6"/>
        <v>0</v>
      </c>
      <c r="BH99" s="145">
        <f t="shared" si="7"/>
        <v>0</v>
      </c>
      <c r="BI99" s="145">
        <f t="shared" si="8"/>
        <v>0</v>
      </c>
      <c r="BJ99" s="18" t="s">
        <v>81</v>
      </c>
      <c r="BK99" s="145">
        <f t="shared" si="9"/>
        <v>0</v>
      </c>
      <c r="BL99" s="18" t="s">
        <v>276</v>
      </c>
      <c r="BM99" s="144" t="s">
        <v>225</v>
      </c>
    </row>
    <row r="100" spans="2:65" s="1" customFormat="1" ht="16.5" customHeight="1">
      <c r="B100" s="33"/>
      <c r="C100" s="133" t="s">
        <v>74</v>
      </c>
      <c r="D100" s="133" t="s">
        <v>179</v>
      </c>
      <c r="E100" s="134" t="s">
        <v>1389</v>
      </c>
      <c r="F100" s="135" t="s">
        <v>1390</v>
      </c>
      <c r="G100" s="136" t="s">
        <v>383</v>
      </c>
      <c r="H100" s="137">
        <v>1</v>
      </c>
      <c r="I100" s="138"/>
      <c r="J100" s="139">
        <f t="shared" si="0"/>
        <v>0</v>
      </c>
      <c r="K100" s="135" t="s">
        <v>1376</v>
      </c>
      <c r="L100" s="33"/>
      <c r="M100" s="140" t="s">
        <v>19</v>
      </c>
      <c r="N100" s="141" t="s">
        <v>45</v>
      </c>
      <c r="P100" s="142">
        <f t="shared" si="1"/>
        <v>0</v>
      </c>
      <c r="Q100" s="142">
        <v>0</v>
      </c>
      <c r="R100" s="142">
        <f t="shared" si="2"/>
        <v>0</v>
      </c>
      <c r="S100" s="142">
        <v>0</v>
      </c>
      <c r="T100" s="143">
        <f t="shared" si="3"/>
        <v>0</v>
      </c>
      <c r="AR100" s="144" t="s">
        <v>276</v>
      </c>
      <c r="AT100" s="144" t="s">
        <v>179</v>
      </c>
      <c r="AU100" s="144" t="s">
        <v>81</v>
      </c>
      <c r="AY100" s="18" t="s">
        <v>177</v>
      </c>
      <c r="BE100" s="145">
        <f t="shared" si="4"/>
        <v>0</v>
      </c>
      <c r="BF100" s="145">
        <f t="shared" si="5"/>
        <v>0</v>
      </c>
      <c r="BG100" s="145">
        <f t="shared" si="6"/>
        <v>0</v>
      </c>
      <c r="BH100" s="145">
        <f t="shared" si="7"/>
        <v>0</v>
      </c>
      <c r="BI100" s="145">
        <f t="shared" si="8"/>
        <v>0</v>
      </c>
      <c r="BJ100" s="18" t="s">
        <v>81</v>
      </c>
      <c r="BK100" s="145">
        <f t="shared" si="9"/>
        <v>0</v>
      </c>
      <c r="BL100" s="18" t="s">
        <v>276</v>
      </c>
      <c r="BM100" s="144" t="s">
        <v>240</v>
      </c>
    </row>
    <row r="101" spans="2:65" s="1" customFormat="1" ht="16.5" customHeight="1">
      <c r="B101" s="33"/>
      <c r="C101" s="133" t="s">
        <v>74</v>
      </c>
      <c r="D101" s="133" t="s">
        <v>179</v>
      </c>
      <c r="E101" s="134" t="s">
        <v>1395</v>
      </c>
      <c r="F101" s="135" t="s">
        <v>1396</v>
      </c>
      <c r="G101" s="136" t="s">
        <v>347</v>
      </c>
      <c r="H101" s="137">
        <v>3.5</v>
      </c>
      <c r="I101" s="138"/>
      <c r="J101" s="139">
        <f t="shared" si="0"/>
        <v>0</v>
      </c>
      <c r="K101" s="135" t="s">
        <v>1376</v>
      </c>
      <c r="L101" s="33"/>
      <c r="M101" s="140" t="s">
        <v>19</v>
      </c>
      <c r="N101" s="141" t="s">
        <v>45</v>
      </c>
      <c r="P101" s="142">
        <f t="shared" si="1"/>
        <v>0</v>
      </c>
      <c r="Q101" s="142">
        <v>0</v>
      </c>
      <c r="R101" s="142">
        <f t="shared" si="2"/>
        <v>0</v>
      </c>
      <c r="S101" s="142">
        <v>0</v>
      </c>
      <c r="T101" s="143">
        <f t="shared" si="3"/>
        <v>0</v>
      </c>
      <c r="AR101" s="144" t="s">
        <v>276</v>
      </c>
      <c r="AT101" s="144" t="s">
        <v>179</v>
      </c>
      <c r="AU101" s="144" t="s">
        <v>81</v>
      </c>
      <c r="AY101" s="18" t="s">
        <v>177</v>
      </c>
      <c r="BE101" s="145">
        <f t="shared" si="4"/>
        <v>0</v>
      </c>
      <c r="BF101" s="145">
        <f t="shared" si="5"/>
        <v>0</v>
      </c>
      <c r="BG101" s="145">
        <f t="shared" si="6"/>
        <v>0</v>
      </c>
      <c r="BH101" s="145">
        <f t="shared" si="7"/>
        <v>0</v>
      </c>
      <c r="BI101" s="145">
        <f t="shared" si="8"/>
        <v>0</v>
      </c>
      <c r="BJ101" s="18" t="s">
        <v>81</v>
      </c>
      <c r="BK101" s="145">
        <f t="shared" si="9"/>
        <v>0</v>
      </c>
      <c r="BL101" s="18" t="s">
        <v>276</v>
      </c>
      <c r="BM101" s="144" t="s">
        <v>8</v>
      </c>
    </row>
    <row r="102" spans="2:65" s="11" customFormat="1" ht="25.95" customHeight="1">
      <c r="B102" s="121"/>
      <c r="D102" s="122" t="s">
        <v>73</v>
      </c>
      <c r="E102" s="123" t="s">
        <v>629</v>
      </c>
      <c r="F102" s="123" t="s">
        <v>1401</v>
      </c>
      <c r="I102" s="124"/>
      <c r="J102" s="125">
        <f>BK102</f>
        <v>0</v>
      </c>
      <c r="L102" s="121"/>
      <c r="M102" s="126"/>
      <c r="P102" s="127">
        <f>SUM(P103:P107)</f>
        <v>0</v>
      </c>
      <c r="R102" s="127">
        <f>SUM(R103:R107)</f>
        <v>0</v>
      </c>
      <c r="T102" s="128">
        <f>SUM(T103:T107)</f>
        <v>0</v>
      </c>
      <c r="AR102" s="122" t="s">
        <v>83</v>
      </c>
      <c r="AT102" s="129" t="s">
        <v>73</v>
      </c>
      <c r="AU102" s="129" t="s">
        <v>74</v>
      </c>
      <c r="AY102" s="122" t="s">
        <v>177</v>
      </c>
      <c r="BK102" s="130">
        <f>SUM(BK103:BK107)</f>
        <v>0</v>
      </c>
    </row>
    <row r="103" spans="2:65" s="1" customFormat="1" ht="16.5" customHeight="1">
      <c r="B103" s="33"/>
      <c r="C103" s="133" t="s">
        <v>74</v>
      </c>
      <c r="D103" s="133" t="s">
        <v>179</v>
      </c>
      <c r="E103" s="134" t="s">
        <v>1427</v>
      </c>
      <c r="F103" s="135" t="s">
        <v>1428</v>
      </c>
      <c r="G103" s="136" t="s">
        <v>347</v>
      </c>
      <c r="H103" s="137">
        <v>4.5</v>
      </c>
      <c r="I103" s="138"/>
      <c r="J103" s="139">
        <f>ROUND(I103*H103,2)</f>
        <v>0</v>
      </c>
      <c r="K103" s="135" t="s">
        <v>1376</v>
      </c>
      <c r="L103" s="33"/>
      <c r="M103" s="140" t="s">
        <v>19</v>
      </c>
      <c r="N103" s="141" t="s">
        <v>45</v>
      </c>
      <c r="P103" s="142">
        <f>O103*H103</f>
        <v>0</v>
      </c>
      <c r="Q103" s="142">
        <v>0</v>
      </c>
      <c r="R103" s="142">
        <f>Q103*H103</f>
        <v>0</v>
      </c>
      <c r="S103" s="142">
        <v>0</v>
      </c>
      <c r="T103" s="143">
        <f>S103*H103</f>
        <v>0</v>
      </c>
      <c r="AR103" s="144" t="s">
        <v>276</v>
      </c>
      <c r="AT103" s="144" t="s">
        <v>179</v>
      </c>
      <c r="AU103" s="144" t="s">
        <v>81</v>
      </c>
      <c r="AY103" s="18" t="s">
        <v>177</v>
      </c>
      <c r="BE103" s="145">
        <f>IF(N103="základní",J103,0)</f>
        <v>0</v>
      </c>
      <c r="BF103" s="145">
        <f>IF(N103="snížená",J103,0)</f>
        <v>0</v>
      </c>
      <c r="BG103" s="145">
        <f>IF(N103="zákl. přenesená",J103,0)</f>
        <v>0</v>
      </c>
      <c r="BH103" s="145">
        <f>IF(N103="sníž. přenesená",J103,0)</f>
        <v>0</v>
      </c>
      <c r="BI103" s="145">
        <f>IF(N103="nulová",J103,0)</f>
        <v>0</v>
      </c>
      <c r="BJ103" s="18" t="s">
        <v>81</v>
      </c>
      <c r="BK103" s="145">
        <f>ROUND(I103*H103,2)</f>
        <v>0</v>
      </c>
      <c r="BL103" s="18" t="s">
        <v>276</v>
      </c>
      <c r="BM103" s="144" t="s">
        <v>265</v>
      </c>
    </row>
    <row r="104" spans="2:65" s="1" customFormat="1" ht="16.5" customHeight="1">
      <c r="B104" s="33"/>
      <c r="C104" s="133" t="s">
        <v>74</v>
      </c>
      <c r="D104" s="133" t="s">
        <v>179</v>
      </c>
      <c r="E104" s="134" t="s">
        <v>1429</v>
      </c>
      <c r="F104" s="135" t="s">
        <v>1430</v>
      </c>
      <c r="G104" s="136" t="s">
        <v>347</v>
      </c>
      <c r="H104" s="137">
        <v>4.5</v>
      </c>
      <c r="I104" s="138"/>
      <c r="J104" s="139">
        <f>ROUND(I104*H104,2)</f>
        <v>0</v>
      </c>
      <c r="K104" s="135" t="s">
        <v>1376</v>
      </c>
      <c r="L104" s="33"/>
      <c r="M104" s="140" t="s">
        <v>19</v>
      </c>
      <c r="N104" s="141" t="s">
        <v>45</v>
      </c>
      <c r="P104" s="142">
        <f>O104*H104</f>
        <v>0</v>
      </c>
      <c r="Q104" s="142">
        <v>0</v>
      </c>
      <c r="R104" s="142">
        <f>Q104*H104</f>
        <v>0</v>
      </c>
      <c r="S104" s="142">
        <v>0</v>
      </c>
      <c r="T104" s="143">
        <f>S104*H104</f>
        <v>0</v>
      </c>
      <c r="AR104" s="144" t="s">
        <v>276</v>
      </c>
      <c r="AT104" s="144" t="s">
        <v>179</v>
      </c>
      <c r="AU104" s="144" t="s">
        <v>81</v>
      </c>
      <c r="AY104" s="18" t="s">
        <v>177</v>
      </c>
      <c r="BE104" s="145">
        <f>IF(N104="základní",J104,0)</f>
        <v>0</v>
      </c>
      <c r="BF104" s="145">
        <f>IF(N104="snížená",J104,0)</f>
        <v>0</v>
      </c>
      <c r="BG104" s="145">
        <f>IF(N104="zákl. přenesená",J104,0)</f>
        <v>0</v>
      </c>
      <c r="BH104" s="145">
        <f>IF(N104="sníž. přenesená",J104,0)</f>
        <v>0</v>
      </c>
      <c r="BI104" s="145">
        <f>IF(N104="nulová",J104,0)</f>
        <v>0</v>
      </c>
      <c r="BJ104" s="18" t="s">
        <v>81</v>
      </c>
      <c r="BK104" s="145">
        <f>ROUND(I104*H104,2)</f>
        <v>0</v>
      </c>
      <c r="BL104" s="18" t="s">
        <v>276</v>
      </c>
      <c r="BM104" s="144" t="s">
        <v>276</v>
      </c>
    </row>
    <row r="105" spans="2:65" s="1" customFormat="1" ht="16.5" customHeight="1">
      <c r="B105" s="33"/>
      <c r="C105" s="133" t="s">
        <v>74</v>
      </c>
      <c r="D105" s="133" t="s">
        <v>179</v>
      </c>
      <c r="E105" s="134" t="s">
        <v>2482</v>
      </c>
      <c r="F105" s="135" t="s">
        <v>2483</v>
      </c>
      <c r="G105" s="136" t="s">
        <v>2484</v>
      </c>
      <c r="H105" s="137">
        <v>1</v>
      </c>
      <c r="I105" s="138"/>
      <c r="J105" s="139">
        <f>ROUND(I105*H105,2)</f>
        <v>0</v>
      </c>
      <c r="K105" s="135" t="s">
        <v>1376</v>
      </c>
      <c r="L105" s="33"/>
      <c r="M105" s="140" t="s">
        <v>19</v>
      </c>
      <c r="N105" s="141" t="s">
        <v>45</v>
      </c>
      <c r="P105" s="142">
        <f>O105*H105</f>
        <v>0</v>
      </c>
      <c r="Q105" s="142">
        <v>0</v>
      </c>
      <c r="R105" s="142">
        <f>Q105*H105</f>
        <v>0</v>
      </c>
      <c r="S105" s="142">
        <v>0</v>
      </c>
      <c r="T105" s="143">
        <f>S105*H105</f>
        <v>0</v>
      </c>
      <c r="AR105" s="144" t="s">
        <v>276</v>
      </c>
      <c r="AT105" s="144" t="s">
        <v>179</v>
      </c>
      <c r="AU105" s="144" t="s">
        <v>81</v>
      </c>
      <c r="AY105" s="18" t="s">
        <v>177</v>
      </c>
      <c r="BE105" s="145">
        <f>IF(N105="základní",J105,0)</f>
        <v>0</v>
      </c>
      <c r="BF105" s="145">
        <f>IF(N105="snížená",J105,0)</f>
        <v>0</v>
      </c>
      <c r="BG105" s="145">
        <f>IF(N105="zákl. přenesená",J105,0)</f>
        <v>0</v>
      </c>
      <c r="BH105" s="145">
        <f>IF(N105="sníž. přenesená",J105,0)</f>
        <v>0</v>
      </c>
      <c r="BI105" s="145">
        <f>IF(N105="nulová",J105,0)</f>
        <v>0</v>
      </c>
      <c r="BJ105" s="18" t="s">
        <v>81</v>
      </c>
      <c r="BK105" s="145">
        <f>ROUND(I105*H105,2)</f>
        <v>0</v>
      </c>
      <c r="BL105" s="18" t="s">
        <v>276</v>
      </c>
      <c r="BM105" s="144" t="s">
        <v>291</v>
      </c>
    </row>
    <row r="106" spans="2:65" s="1" customFormat="1" ht="16.5" customHeight="1">
      <c r="B106" s="33"/>
      <c r="C106" s="133" t="s">
        <v>74</v>
      </c>
      <c r="D106" s="133" t="s">
        <v>179</v>
      </c>
      <c r="E106" s="134" t="s">
        <v>1402</v>
      </c>
      <c r="F106" s="135" t="s">
        <v>1403</v>
      </c>
      <c r="G106" s="136" t="s">
        <v>347</v>
      </c>
      <c r="H106" s="137">
        <v>4.5</v>
      </c>
      <c r="I106" s="138"/>
      <c r="J106" s="139">
        <f>ROUND(I106*H106,2)</f>
        <v>0</v>
      </c>
      <c r="K106" s="135" t="s">
        <v>1376</v>
      </c>
      <c r="L106" s="33"/>
      <c r="M106" s="140" t="s">
        <v>19</v>
      </c>
      <c r="N106" s="141" t="s">
        <v>45</v>
      </c>
      <c r="P106" s="142">
        <f>O106*H106</f>
        <v>0</v>
      </c>
      <c r="Q106" s="142">
        <v>0</v>
      </c>
      <c r="R106" s="142">
        <f>Q106*H106</f>
        <v>0</v>
      </c>
      <c r="S106" s="142">
        <v>0</v>
      </c>
      <c r="T106" s="143">
        <f>S106*H106</f>
        <v>0</v>
      </c>
      <c r="AR106" s="144" t="s">
        <v>276</v>
      </c>
      <c r="AT106" s="144" t="s">
        <v>179</v>
      </c>
      <c r="AU106" s="144" t="s">
        <v>81</v>
      </c>
      <c r="AY106" s="18" t="s">
        <v>177</v>
      </c>
      <c r="BE106" s="145">
        <f>IF(N106="základní",J106,0)</f>
        <v>0</v>
      </c>
      <c r="BF106" s="145">
        <f>IF(N106="snížená",J106,0)</f>
        <v>0</v>
      </c>
      <c r="BG106" s="145">
        <f>IF(N106="zákl. přenesená",J106,0)</f>
        <v>0</v>
      </c>
      <c r="BH106" s="145">
        <f>IF(N106="sníž. přenesená",J106,0)</f>
        <v>0</v>
      </c>
      <c r="BI106" s="145">
        <f>IF(N106="nulová",J106,0)</f>
        <v>0</v>
      </c>
      <c r="BJ106" s="18" t="s">
        <v>81</v>
      </c>
      <c r="BK106" s="145">
        <f>ROUND(I106*H106,2)</f>
        <v>0</v>
      </c>
      <c r="BL106" s="18" t="s">
        <v>276</v>
      </c>
      <c r="BM106" s="144" t="s">
        <v>305</v>
      </c>
    </row>
    <row r="107" spans="2:65" s="1" customFormat="1" ht="16.5" customHeight="1">
      <c r="B107" s="33"/>
      <c r="C107" s="133" t="s">
        <v>74</v>
      </c>
      <c r="D107" s="133" t="s">
        <v>179</v>
      </c>
      <c r="E107" s="134" t="s">
        <v>1408</v>
      </c>
      <c r="F107" s="135" t="s">
        <v>2485</v>
      </c>
      <c r="G107" s="136" t="s">
        <v>347</v>
      </c>
      <c r="H107" s="137">
        <v>4.5</v>
      </c>
      <c r="I107" s="138"/>
      <c r="J107" s="139">
        <f>ROUND(I107*H107,2)</f>
        <v>0</v>
      </c>
      <c r="K107" s="135" t="s">
        <v>1307</v>
      </c>
      <c r="L107" s="33"/>
      <c r="M107" s="140" t="s">
        <v>19</v>
      </c>
      <c r="N107" s="141" t="s">
        <v>45</v>
      </c>
      <c r="P107" s="142">
        <f>O107*H107</f>
        <v>0</v>
      </c>
      <c r="Q107" s="142">
        <v>0</v>
      </c>
      <c r="R107" s="142">
        <f>Q107*H107</f>
        <v>0</v>
      </c>
      <c r="S107" s="142">
        <v>0</v>
      </c>
      <c r="T107" s="143">
        <f>S107*H107</f>
        <v>0</v>
      </c>
      <c r="AR107" s="144" t="s">
        <v>276</v>
      </c>
      <c r="AT107" s="144" t="s">
        <v>179</v>
      </c>
      <c r="AU107" s="144" t="s">
        <v>81</v>
      </c>
      <c r="AY107" s="18" t="s">
        <v>177</v>
      </c>
      <c r="BE107" s="145">
        <f>IF(N107="základní",J107,0)</f>
        <v>0</v>
      </c>
      <c r="BF107" s="145">
        <f>IF(N107="snížená",J107,0)</f>
        <v>0</v>
      </c>
      <c r="BG107" s="145">
        <f>IF(N107="zákl. přenesená",J107,0)</f>
        <v>0</v>
      </c>
      <c r="BH107" s="145">
        <f>IF(N107="sníž. přenesená",J107,0)</f>
        <v>0</v>
      </c>
      <c r="BI107" s="145">
        <f>IF(N107="nulová",J107,0)</f>
        <v>0</v>
      </c>
      <c r="BJ107" s="18" t="s">
        <v>81</v>
      </c>
      <c r="BK107" s="145">
        <f>ROUND(I107*H107,2)</f>
        <v>0</v>
      </c>
      <c r="BL107" s="18" t="s">
        <v>276</v>
      </c>
      <c r="BM107" s="144" t="s">
        <v>326</v>
      </c>
    </row>
    <row r="108" spans="2:65" s="11" customFormat="1" ht="25.95" customHeight="1">
      <c r="B108" s="121"/>
      <c r="D108" s="122" t="s">
        <v>73</v>
      </c>
      <c r="E108" s="123" t="s">
        <v>1431</v>
      </c>
      <c r="F108" s="123" t="s">
        <v>1432</v>
      </c>
      <c r="I108" s="124"/>
      <c r="J108" s="125">
        <f>BK108</f>
        <v>0</v>
      </c>
      <c r="L108" s="121"/>
      <c r="M108" s="126"/>
      <c r="P108" s="127">
        <f>SUM(P109:P119)</f>
        <v>0</v>
      </c>
      <c r="R108" s="127">
        <f>SUM(R109:R119)</f>
        <v>0</v>
      </c>
      <c r="T108" s="128">
        <f>SUM(T109:T119)</f>
        <v>0</v>
      </c>
      <c r="AR108" s="122" t="s">
        <v>83</v>
      </c>
      <c r="AT108" s="129" t="s">
        <v>73</v>
      </c>
      <c r="AU108" s="129" t="s">
        <v>74</v>
      </c>
      <c r="AY108" s="122" t="s">
        <v>177</v>
      </c>
      <c r="BK108" s="130">
        <f>SUM(BK109:BK119)</f>
        <v>0</v>
      </c>
    </row>
    <row r="109" spans="2:65" s="1" customFormat="1" ht="16.5" customHeight="1">
      <c r="B109" s="33"/>
      <c r="C109" s="133" t="s">
        <v>74</v>
      </c>
      <c r="D109" s="133" t="s">
        <v>179</v>
      </c>
      <c r="E109" s="134" t="s">
        <v>1433</v>
      </c>
      <c r="F109" s="135" t="s">
        <v>2486</v>
      </c>
      <c r="G109" s="136" t="s">
        <v>1435</v>
      </c>
      <c r="H109" s="137">
        <v>1</v>
      </c>
      <c r="I109" s="138"/>
      <c r="J109" s="139">
        <f>ROUND(I109*H109,2)</f>
        <v>0</v>
      </c>
      <c r="K109" s="135" t="s">
        <v>1376</v>
      </c>
      <c r="L109" s="33"/>
      <c r="M109" s="140" t="s">
        <v>19</v>
      </c>
      <c r="N109" s="141" t="s">
        <v>45</v>
      </c>
      <c r="P109" s="142">
        <f>O109*H109</f>
        <v>0</v>
      </c>
      <c r="Q109" s="142">
        <v>0</v>
      </c>
      <c r="R109" s="142">
        <f>Q109*H109</f>
        <v>0</v>
      </c>
      <c r="S109" s="142">
        <v>0</v>
      </c>
      <c r="T109" s="143">
        <f>S109*H109</f>
        <v>0</v>
      </c>
      <c r="AR109" s="144" t="s">
        <v>276</v>
      </c>
      <c r="AT109" s="144" t="s">
        <v>179</v>
      </c>
      <c r="AU109" s="144" t="s">
        <v>81</v>
      </c>
      <c r="AY109" s="18" t="s">
        <v>177</v>
      </c>
      <c r="BE109" s="145">
        <f>IF(N109="základní",J109,0)</f>
        <v>0</v>
      </c>
      <c r="BF109" s="145">
        <f>IF(N109="snížená",J109,0)</f>
        <v>0</v>
      </c>
      <c r="BG109" s="145">
        <f>IF(N109="zákl. přenesená",J109,0)</f>
        <v>0</v>
      </c>
      <c r="BH109" s="145">
        <f>IF(N109="sníž. přenesená",J109,0)</f>
        <v>0</v>
      </c>
      <c r="BI109" s="145">
        <f>IF(N109="nulová",J109,0)</f>
        <v>0</v>
      </c>
      <c r="BJ109" s="18" t="s">
        <v>81</v>
      </c>
      <c r="BK109" s="145">
        <f>ROUND(I109*H109,2)</f>
        <v>0</v>
      </c>
      <c r="BL109" s="18" t="s">
        <v>276</v>
      </c>
      <c r="BM109" s="144" t="s">
        <v>337</v>
      </c>
    </row>
    <row r="110" spans="2:65" s="1" customFormat="1" ht="16.5" customHeight="1">
      <c r="B110" s="33"/>
      <c r="C110" s="133" t="s">
        <v>74</v>
      </c>
      <c r="D110" s="133" t="s">
        <v>179</v>
      </c>
      <c r="E110" s="134" t="s">
        <v>1436</v>
      </c>
      <c r="F110" s="135" t="s">
        <v>1437</v>
      </c>
      <c r="G110" s="136" t="s">
        <v>1435</v>
      </c>
      <c r="H110" s="137">
        <v>1</v>
      </c>
      <c r="I110" s="138"/>
      <c r="J110" s="139">
        <f>ROUND(I110*H110,2)</f>
        <v>0</v>
      </c>
      <c r="K110" s="135" t="s">
        <v>1376</v>
      </c>
      <c r="L110" s="33"/>
      <c r="M110" s="140" t="s">
        <v>19</v>
      </c>
      <c r="N110" s="141" t="s">
        <v>45</v>
      </c>
      <c r="P110" s="142">
        <f>O110*H110</f>
        <v>0</v>
      </c>
      <c r="Q110" s="142">
        <v>0</v>
      </c>
      <c r="R110" s="142">
        <f>Q110*H110</f>
        <v>0</v>
      </c>
      <c r="S110" s="142">
        <v>0</v>
      </c>
      <c r="T110" s="143">
        <f>S110*H110</f>
        <v>0</v>
      </c>
      <c r="AR110" s="144" t="s">
        <v>276</v>
      </c>
      <c r="AT110" s="144" t="s">
        <v>179</v>
      </c>
      <c r="AU110" s="144" t="s">
        <v>81</v>
      </c>
      <c r="AY110" s="18" t="s">
        <v>177</v>
      </c>
      <c r="BE110" s="145">
        <f>IF(N110="základní",J110,0)</f>
        <v>0</v>
      </c>
      <c r="BF110" s="145">
        <f>IF(N110="snížená",J110,0)</f>
        <v>0</v>
      </c>
      <c r="BG110" s="145">
        <f>IF(N110="zákl. přenesená",J110,0)</f>
        <v>0</v>
      </c>
      <c r="BH110" s="145">
        <f>IF(N110="sníž. přenesená",J110,0)</f>
        <v>0</v>
      </c>
      <c r="BI110" s="145">
        <f>IF(N110="nulová",J110,0)</f>
        <v>0</v>
      </c>
      <c r="BJ110" s="18" t="s">
        <v>81</v>
      </c>
      <c r="BK110" s="145">
        <f>ROUND(I110*H110,2)</f>
        <v>0</v>
      </c>
      <c r="BL110" s="18" t="s">
        <v>276</v>
      </c>
      <c r="BM110" s="144" t="s">
        <v>358</v>
      </c>
    </row>
    <row r="111" spans="2:65" s="1" customFormat="1" ht="16.5" customHeight="1">
      <c r="B111" s="33"/>
      <c r="C111" s="133" t="s">
        <v>74</v>
      </c>
      <c r="D111" s="133" t="s">
        <v>179</v>
      </c>
      <c r="E111" s="134" t="s">
        <v>1444</v>
      </c>
      <c r="F111" s="135" t="s">
        <v>2487</v>
      </c>
      <c r="G111" s="136" t="s">
        <v>1435</v>
      </c>
      <c r="H111" s="137">
        <v>3</v>
      </c>
      <c r="I111" s="138"/>
      <c r="J111" s="139">
        <f>ROUND(I111*H111,2)</f>
        <v>0</v>
      </c>
      <c r="K111" s="135" t="s">
        <v>1376</v>
      </c>
      <c r="L111" s="33"/>
      <c r="M111" s="140" t="s">
        <v>19</v>
      </c>
      <c r="N111" s="141" t="s">
        <v>45</v>
      </c>
      <c r="P111" s="142">
        <f>O111*H111</f>
        <v>0</v>
      </c>
      <c r="Q111" s="142">
        <v>0</v>
      </c>
      <c r="R111" s="142">
        <f>Q111*H111</f>
        <v>0</v>
      </c>
      <c r="S111" s="142">
        <v>0</v>
      </c>
      <c r="T111" s="143">
        <f>S111*H111</f>
        <v>0</v>
      </c>
      <c r="AR111" s="144" t="s">
        <v>276</v>
      </c>
      <c r="AT111" s="144" t="s">
        <v>179</v>
      </c>
      <c r="AU111" s="144" t="s">
        <v>81</v>
      </c>
      <c r="AY111" s="18" t="s">
        <v>177</v>
      </c>
      <c r="BE111" s="145">
        <f>IF(N111="základní",J111,0)</f>
        <v>0</v>
      </c>
      <c r="BF111" s="145">
        <f>IF(N111="snížená",J111,0)</f>
        <v>0</v>
      </c>
      <c r="BG111" s="145">
        <f>IF(N111="zákl. přenesená",J111,0)</f>
        <v>0</v>
      </c>
      <c r="BH111" s="145">
        <f>IF(N111="sníž. přenesená",J111,0)</f>
        <v>0</v>
      </c>
      <c r="BI111" s="145">
        <f>IF(N111="nulová",J111,0)</f>
        <v>0</v>
      </c>
      <c r="BJ111" s="18" t="s">
        <v>81</v>
      </c>
      <c r="BK111" s="145">
        <f>ROUND(I111*H111,2)</f>
        <v>0</v>
      </c>
      <c r="BL111" s="18" t="s">
        <v>276</v>
      </c>
      <c r="BM111" s="144" t="s">
        <v>375</v>
      </c>
    </row>
    <row r="112" spans="2:65" s="1" customFormat="1" ht="16.5" customHeight="1">
      <c r="B112" s="33"/>
      <c r="C112" s="133" t="s">
        <v>74</v>
      </c>
      <c r="D112" s="133" t="s">
        <v>179</v>
      </c>
      <c r="E112" s="134" t="s">
        <v>1440</v>
      </c>
      <c r="F112" s="135" t="s">
        <v>2488</v>
      </c>
      <c r="G112" s="136" t="s">
        <v>383</v>
      </c>
      <c r="H112" s="137">
        <v>1</v>
      </c>
      <c r="I112" s="138"/>
      <c r="J112" s="139">
        <f>ROUND(I112*H112,2)</f>
        <v>0</v>
      </c>
      <c r="K112" s="135" t="s">
        <v>1376</v>
      </c>
      <c r="L112" s="33"/>
      <c r="M112" s="140" t="s">
        <v>19</v>
      </c>
      <c r="N112" s="141" t="s">
        <v>45</v>
      </c>
      <c r="P112" s="142">
        <f>O112*H112</f>
        <v>0</v>
      </c>
      <c r="Q112" s="142">
        <v>0</v>
      </c>
      <c r="R112" s="142">
        <f>Q112*H112</f>
        <v>0</v>
      </c>
      <c r="S112" s="142">
        <v>0</v>
      </c>
      <c r="T112" s="143">
        <f>S112*H112</f>
        <v>0</v>
      </c>
      <c r="AR112" s="144" t="s">
        <v>276</v>
      </c>
      <c r="AT112" s="144" t="s">
        <v>179</v>
      </c>
      <c r="AU112" s="144" t="s">
        <v>81</v>
      </c>
      <c r="AY112" s="18" t="s">
        <v>177</v>
      </c>
      <c r="BE112" s="145">
        <f>IF(N112="základní",J112,0)</f>
        <v>0</v>
      </c>
      <c r="BF112" s="145">
        <f>IF(N112="snížená",J112,0)</f>
        <v>0</v>
      </c>
      <c r="BG112" s="145">
        <f>IF(N112="zákl. přenesená",J112,0)</f>
        <v>0</v>
      </c>
      <c r="BH112" s="145">
        <f>IF(N112="sníž. přenesená",J112,0)</f>
        <v>0</v>
      </c>
      <c r="BI112" s="145">
        <f>IF(N112="nulová",J112,0)</f>
        <v>0</v>
      </c>
      <c r="BJ112" s="18" t="s">
        <v>81</v>
      </c>
      <c r="BK112" s="145">
        <f>ROUND(I112*H112,2)</f>
        <v>0</v>
      </c>
      <c r="BL112" s="18" t="s">
        <v>276</v>
      </c>
      <c r="BM112" s="144" t="s">
        <v>386</v>
      </c>
    </row>
    <row r="113" spans="2:65" s="1" customFormat="1" ht="28.8">
      <c r="B113" s="33"/>
      <c r="D113" s="151" t="s">
        <v>669</v>
      </c>
      <c r="F113" s="189" t="s">
        <v>1422</v>
      </c>
      <c r="I113" s="148"/>
      <c r="L113" s="33"/>
      <c r="M113" s="149"/>
      <c r="T113" s="54"/>
      <c r="AT113" s="18" t="s">
        <v>669</v>
      </c>
      <c r="AU113" s="18" t="s">
        <v>81</v>
      </c>
    </row>
    <row r="114" spans="2:65" s="1" customFormat="1" ht="16.5" customHeight="1">
      <c r="B114" s="33"/>
      <c r="C114" s="133" t="s">
        <v>74</v>
      </c>
      <c r="D114" s="133" t="s">
        <v>179</v>
      </c>
      <c r="E114" s="134" t="s">
        <v>1442</v>
      </c>
      <c r="F114" s="135" t="s">
        <v>1443</v>
      </c>
      <c r="G114" s="136" t="s">
        <v>383</v>
      </c>
      <c r="H114" s="137">
        <v>1</v>
      </c>
      <c r="I114" s="138"/>
      <c r="J114" s="139">
        <f>ROUND(I114*H114,2)</f>
        <v>0</v>
      </c>
      <c r="K114" s="135" t="s">
        <v>1376</v>
      </c>
      <c r="L114" s="33"/>
      <c r="M114" s="140" t="s">
        <v>19</v>
      </c>
      <c r="N114" s="141" t="s">
        <v>45</v>
      </c>
      <c r="P114" s="142">
        <f>O114*H114</f>
        <v>0</v>
      </c>
      <c r="Q114" s="142">
        <v>0</v>
      </c>
      <c r="R114" s="142">
        <f>Q114*H114</f>
        <v>0</v>
      </c>
      <c r="S114" s="142">
        <v>0</v>
      </c>
      <c r="T114" s="143">
        <f>S114*H114</f>
        <v>0</v>
      </c>
      <c r="AR114" s="144" t="s">
        <v>276</v>
      </c>
      <c r="AT114" s="144" t="s">
        <v>179</v>
      </c>
      <c r="AU114" s="144" t="s">
        <v>81</v>
      </c>
      <c r="AY114" s="18" t="s">
        <v>177</v>
      </c>
      <c r="BE114" s="145">
        <f>IF(N114="základní",J114,0)</f>
        <v>0</v>
      </c>
      <c r="BF114" s="145">
        <f>IF(N114="snížená",J114,0)</f>
        <v>0</v>
      </c>
      <c r="BG114" s="145">
        <f>IF(N114="zákl. přenesená",J114,0)</f>
        <v>0</v>
      </c>
      <c r="BH114" s="145">
        <f>IF(N114="sníž. přenesená",J114,0)</f>
        <v>0</v>
      </c>
      <c r="BI114" s="145">
        <f>IF(N114="nulová",J114,0)</f>
        <v>0</v>
      </c>
      <c r="BJ114" s="18" t="s">
        <v>81</v>
      </c>
      <c r="BK114" s="145">
        <f>ROUND(I114*H114,2)</f>
        <v>0</v>
      </c>
      <c r="BL114" s="18" t="s">
        <v>276</v>
      </c>
      <c r="BM114" s="144" t="s">
        <v>406</v>
      </c>
    </row>
    <row r="115" spans="2:65" s="1" customFormat="1" ht="16.5" customHeight="1">
      <c r="B115" s="33"/>
      <c r="C115" s="133" t="s">
        <v>74</v>
      </c>
      <c r="D115" s="133" t="s">
        <v>179</v>
      </c>
      <c r="E115" s="134" t="s">
        <v>1448</v>
      </c>
      <c r="F115" s="135" t="s">
        <v>1449</v>
      </c>
      <c r="G115" s="136" t="s">
        <v>1435</v>
      </c>
      <c r="H115" s="137">
        <v>1</v>
      </c>
      <c r="I115" s="138"/>
      <c r="J115" s="139">
        <f>ROUND(I115*H115,2)</f>
        <v>0</v>
      </c>
      <c r="K115" s="135" t="s">
        <v>1376</v>
      </c>
      <c r="L115" s="33"/>
      <c r="M115" s="140" t="s">
        <v>19</v>
      </c>
      <c r="N115" s="141" t="s">
        <v>45</v>
      </c>
      <c r="P115" s="142">
        <f>O115*H115</f>
        <v>0</v>
      </c>
      <c r="Q115" s="142">
        <v>0</v>
      </c>
      <c r="R115" s="142">
        <f>Q115*H115</f>
        <v>0</v>
      </c>
      <c r="S115" s="142">
        <v>0</v>
      </c>
      <c r="T115" s="143">
        <f>S115*H115</f>
        <v>0</v>
      </c>
      <c r="AR115" s="144" t="s">
        <v>276</v>
      </c>
      <c r="AT115" s="144" t="s">
        <v>179</v>
      </c>
      <c r="AU115" s="144" t="s">
        <v>81</v>
      </c>
      <c r="AY115" s="18" t="s">
        <v>177</v>
      </c>
      <c r="BE115" s="145">
        <f>IF(N115="základní",J115,0)</f>
        <v>0</v>
      </c>
      <c r="BF115" s="145">
        <f>IF(N115="snížená",J115,0)</f>
        <v>0</v>
      </c>
      <c r="BG115" s="145">
        <f>IF(N115="zákl. přenesená",J115,0)</f>
        <v>0</v>
      </c>
      <c r="BH115" s="145">
        <f>IF(N115="sníž. přenesená",J115,0)</f>
        <v>0</v>
      </c>
      <c r="BI115" s="145">
        <f>IF(N115="nulová",J115,0)</f>
        <v>0</v>
      </c>
      <c r="BJ115" s="18" t="s">
        <v>81</v>
      </c>
      <c r="BK115" s="145">
        <f>ROUND(I115*H115,2)</f>
        <v>0</v>
      </c>
      <c r="BL115" s="18" t="s">
        <v>276</v>
      </c>
      <c r="BM115" s="144" t="s">
        <v>420</v>
      </c>
    </row>
    <row r="116" spans="2:65" s="1" customFormat="1" ht="28.8">
      <c r="B116" s="33"/>
      <c r="D116" s="151" t="s">
        <v>669</v>
      </c>
      <c r="F116" s="189" t="s">
        <v>1422</v>
      </c>
      <c r="I116" s="148"/>
      <c r="L116" s="33"/>
      <c r="M116" s="149"/>
      <c r="T116" s="54"/>
      <c r="AT116" s="18" t="s">
        <v>669</v>
      </c>
      <c r="AU116" s="18" t="s">
        <v>81</v>
      </c>
    </row>
    <row r="117" spans="2:65" s="1" customFormat="1" ht="16.5" customHeight="1">
      <c r="B117" s="33"/>
      <c r="C117" s="133" t="s">
        <v>74</v>
      </c>
      <c r="D117" s="133" t="s">
        <v>179</v>
      </c>
      <c r="E117" s="134" t="s">
        <v>2489</v>
      </c>
      <c r="F117" s="135" t="s">
        <v>2490</v>
      </c>
      <c r="G117" s="136" t="s">
        <v>1435</v>
      </c>
      <c r="H117" s="137">
        <v>1</v>
      </c>
      <c r="I117" s="138"/>
      <c r="J117" s="139">
        <f>ROUND(I117*H117,2)</f>
        <v>0</v>
      </c>
      <c r="K117" s="135" t="s">
        <v>1376</v>
      </c>
      <c r="L117" s="33"/>
      <c r="M117" s="140" t="s">
        <v>19</v>
      </c>
      <c r="N117" s="141" t="s">
        <v>45</v>
      </c>
      <c r="P117" s="142">
        <f>O117*H117</f>
        <v>0</v>
      </c>
      <c r="Q117" s="142">
        <v>0</v>
      </c>
      <c r="R117" s="142">
        <f>Q117*H117</f>
        <v>0</v>
      </c>
      <c r="S117" s="142">
        <v>0</v>
      </c>
      <c r="T117" s="143">
        <f>S117*H117</f>
        <v>0</v>
      </c>
      <c r="AR117" s="144" t="s">
        <v>276</v>
      </c>
      <c r="AT117" s="144" t="s">
        <v>179</v>
      </c>
      <c r="AU117" s="144" t="s">
        <v>81</v>
      </c>
      <c r="AY117" s="18" t="s">
        <v>177</v>
      </c>
      <c r="BE117" s="145">
        <f>IF(N117="základní",J117,0)</f>
        <v>0</v>
      </c>
      <c r="BF117" s="145">
        <f>IF(N117="snížená",J117,0)</f>
        <v>0</v>
      </c>
      <c r="BG117" s="145">
        <f>IF(N117="zákl. přenesená",J117,0)</f>
        <v>0</v>
      </c>
      <c r="BH117" s="145">
        <f>IF(N117="sníž. přenesená",J117,0)</f>
        <v>0</v>
      </c>
      <c r="BI117" s="145">
        <f>IF(N117="nulová",J117,0)</f>
        <v>0</v>
      </c>
      <c r="BJ117" s="18" t="s">
        <v>81</v>
      </c>
      <c r="BK117" s="145">
        <f>ROUND(I117*H117,2)</f>
        <v>0</v>
      </c>
      <c r="BL117" s="18" t="s">
        <v>276</v>
      </c>
      <c r="BM117" s="144" t="s">
        <v>433</v>
      </c>
    </row>
    <row r="118" spans="2:65" s="1" customFormat="1" ht="16.5" customHeight="1">
      <c r="B118" s="33"/>
      <c r="C118" s="133" t="s">
        <v>74</v>
      </c>
      <c r="D118" s="133" t="s">
        <v>179</v>
      </c>
      <c r="E118" s="134" t="s">
        <v>2491</v>
      </c>
      <c r="F118" s="135" t="s">
        <v>2492</v>
      </c>
      <c r="G118" s="136" t="s">
        <v>383</v>
      </c>
      <c r="H118" s="137">
        <v>1</v>
      </c>
      <c r="I118" s="138"/>
      <c r="J118" s="139">
        <f>ROUND(I118*H118,2)</f>
        <v>0</v>
      </c>
      <c r="K118" s="135" t="s">
        <v>1376</v>
      </c>
      <c r="L118" s="33"/>
      <c r="M118" s="140" t="s">
        <v>19</v>
      </c>
      <c r="N118" s="141" t="s">
        <v>45</v>
      </c>
      <c r="P118" s="142">
        <f>O118*H118</f>
        <v>0</v>
      </c>
      <c r="Q118" s="142">
        <v>0</v>
      </c>
      <c r="R118" s="142">
        <f>Q118*H118</f>
        <v>0</v>
      </c>
      <c r="S118" s="142">
        <v>0</v>
      </c>
      <c r="T118" s="143">
        <f>S118*H118</f>
        <v>0</v>
      </c>
      <c r="AR118" s="144" t="s">
        <v>276</v>
      </c>
      <c r="AT118" s="144" t="s">
        <v>179</v>
      </c>
      <c r="AU118" s="144" t="s">
        <v>81</v>
      </c>
      <c r="AY118" s="18" t="s">
        <v>177</v>
      </c>
      <c r="BE118" s="145">
        <f>IF(N118="základní",J118,0)</f>
        <v>0</v>
      </c>
      <c r="BF118" s="145">
        <f>IF(N118="snížená",J118,0)</f>
        <v>0</v>
      </c>
      <c r="BG118" s="145">
        <f>IF(N118="zákl. přenesená",J118,0)</f>
        <v>0</v>
      </c>
      <c r="BH118" s="145">
        <f>IF(N118="sníž. přenesená",J118,0)</f>
        <v>0</v>
      </c>
      <c r="BI118" s="145">
        <f>IF(N118="nulová",J118,0)</f>
        <v>0</v>
      </c>
      <c r="BJ118" s="18" t="s">
        <v>81</v>
      </c>
      <c r="BK118" s="145">
        <f>ROUND(I118*H118,2)</f>
        <v>0</v>
      </c>
      <c r="BL118" s="18" t="s">
        <v>276</v>
      </c>
      <c r="BM118" s="144" t="s">
        <v>443</v>
      </c>
    </row>
    <row r="119" spans="2:65" s="1" customFormat="1" ht="16.5" customHeight="1">
      <c r="B119" s="33"/>
      <c r="C119" s="133" t="s">
        <v>74</v>
      </c>
      <c r="D119" s="133" t="s">
        <v>179</v>
      </c>
      <c r="E119" s="134" t="s">
        <v>2493</v>
      </c>
      <c r="F119" s="135" t="s">
        <v>2494</v>
      </c>
      <c r="G119" s="136" t="s">
        <v>1435</v>
      </c>
      <c r="H119" s="137">
        <v>3</v>
      </c>
      <c r="I119" s="138"/>
      <c r="J119" s="139">
        <f>ROUND(I119*H119,2)</f>
        <v>0</v>
      </c>
      <c r="K119" s="135" t="s">
        <v>1307</v>
      </c>
      <c r="L119" s="33"/>
      <c r="M119" s="140" t="s">
        <v>19</v>
      </c>
      <c r="N119" s="141" t="s">
        <v>45</v>
      </c>
      <c r="P119" s="142">
        <f>O119*H119</f>
        <v>0</v>
      </c>
      <c r="Q119" s="142">
        <v>0</v>
      </c>
      <c r="R119" s="142">
        <f>Q119*H119</f>
        <v>0</v>
      </c>
      <c r="S119" s="142">
        <v>0</v>
      </c>
      <c r="T119" s="143">
        <f>S119*H119</f>
        <v>0</v>
      </c>
      <c r="AR119" s="144" t="s">
        <v>276</v>
      </c>
      <c r="AT119" s="144" t="s">
        <v>179</v>
      </c>
      <c r="AU119" s="144" t="s">
        <v>81</v>
      </c>
      <c r="AY119" s="18" t="s">
        <v>177</v>
      </c>
      <c r="BE119" s="145">
        <f>IF(N119="základní",J119,0)</f>
        <v>0</v>
      </c>
      <c r="BF119" s="145">
        <f>IF(N119="snížená",J119,0)</f>
        <v>0</v>
      </c>
      <c r="BG119" s="145">
        <f>IF(N119="zákl. přenesená",J119,0)</f>
        <v>0</v>
      </c>
      <c r="BH119" s="145">
        <f>IF(N119="sníž. přenesená",J119,0)</f>
        <v>0</v>
      </c>
      <c r="BI119" s="145">
        <f>IF(N119="nulová",J119,0)</f>
        <v>0</v>
      </c>
      <c r="BJ119" s="18" t="s">
        <v>81</v>
      </c>
      <c r="BK119" s="145">
        <f>ROUND(I119*H119,2)</f>
        <v>0</v>
      </c>
      <c r="BL119" s="18" t="s">
        <v>276</v>
      </c>
      <c r="BM119" s="144" t="s">
        <v>455</v>
      </c>
    </row>
    <row r="120" spans="2:65" s="11" customFormat="1" ht="25.95" customHeight="1">
      <c r="B120" s="121"/>
      <c r="D120" s="122" t="s">
        <v>73</v>
      </c>
      <c r="E120" s="123" t="s">
        <v>1458</v>
      </c>
      <c r="F120" s="123" t="s">
        <v>1459</v>
      </c>
      <c r="I120" s="124"/>
      <c r="J120" s="125">
        <f>BK120</f>
        <v>0</v>
      </c>
      <c r="L120" s="121"/>
      <c r="M120" s="126"/>
      <c r="P120" s="127">
        <f>SUM(P121:P122)</f>
        <v>0</v>
      </c>
      <c r="R120" s="127">
        <f>SUM(R121:R122)</f>
        <v>0</v>
      </c>
      <c r="T120" s="128">
        <f>SUM(T121:T122)</f>
        <v>0</v>
      </c>
      <c r="AR120" s="122" t="s">
        <v>83</v>
      </c>
      <c r="AT120" s="129" t="s">
        <v>73</v>
      </c>
      <c r="AU120" s="129" t="s">
        <v>74</v>
      </c>
      <c r="AY120" s="122" t="s">
        <v>177</v>
      </c>
      <c r="BK120" s="130">
        <f>SUM(BK121:BK122)</f>
        <v>0</v>
      </c>
    </row>
    <row r="121" spans="2:65" s="1" customFormat="1" ht="16.5" customHeight="1">
      <c r="B121" s="33"/>
      <c r="C121" s="133" t="s">
        <v>74</v>
      </c>
      <c r="D121" s="133" t="s">
        <v>179</v>
      </c>
      <c r="E121" s="134" t="s">
        <v>1460</v>
      </c>
      <c r="F121" s="135" t="s">
        <v>1461</v>
      </c>
      <c r="G121" s="136" t="s">
        <v>1435</v>
      </c>
      <c r="H121" s="137">
        <v>1</v>
      </c>
      <c r="I121" s="138"/>
      <c r="J121" s="139">
        <f>ROUND(I121*H121,2)</f>
        <v>0</v>
      </c>
      <c r="K121" s="135" t="s">
        <v>1376</v>
      </c>
      <c r="L121" s="33"/>
      <c r="M121" s="140" t="s">
        <v>19</v>
      </c>
      <c r="N121" s="141" t="s">
        <v>45</v>
      </c>
      <c r="P121" s="142">
        <f>O121*H121</f>
        <v>0</v>
      </c>
      <c r="Q121" s="142">
        <v>0</v>
      </c>
      <c r="R121" s="142">
        <f>Q121*H121</f>
        <v>0</v>
      </c>
      <c r="S121" s="142">
        <v>0</v>
      </c>
      <c r="T121" s="143">
        <f>S121*H121</f>
        <v>0</v>
      </c>
      <c r="AR121" s="144" t="s">
        <v>276</v>
      </c>
      <c r="AT121" s="144" t="s">
        <v>179</v>
      </c>
      <c r="AU121" s="144" t="s">
        <v>81</v>
      </c>
      <c r="AY121" s="18" t="s">
        <v>177</v>
      </c>
      <c r="BE121" s="145">
        <f>IF(N121="základní",J121,0)</f>
        <v>0</v>
      </c>
      <c r="BF121" s="145">
        <f>IF(N121="snížená",J121,0)</f>
        <v>0</v>
      </c>
      <c r="BG121" s="145">
        <f>IF(N121="zákl. přenesená",J121,0)</f>
        <v>0</v>
      </c>
      <c r="BH121" s="145">
        <f>IF(N121="sníž. přenesená",J121,0)</f>
        <v>0</v>
      </c>
      <c r="BI121" s="145">
        <f>IF(N121="nulová",J121,0)</f>
        <v>0</v>
      </c>
      <c r="BJ121" s="18" t="s">
        <v>81</v>
      </c>
      <c r="BK121" s="145">
        <f>ROUND(I121*H121,2)</f>
        <v>0</v>
      </c>
      <c r="BL121" s="18" t="s">
        <v>276</v>
      </c>
      <c r="BM121" s="144" t="s">
        <v>465</v>
      </c>
    </row>
    <row r="122" spans="2:65" s="1" customFormat="1" ht="28.8">
      <c r="B122" s="33"/>
      <c r="D122" s="151" t="s">
        <v>669</v>
      </c>
      <c r="F122" s="189" t="s">
        <v>1422</v>
      </c>
      <c r="I122" s="148"/>
      <c r="L122" s="33"/>
      <c r="M122" s="149"/>
      <c r="T122" s="54"/>
      <c r="AT122" s="18" t="s">
        <v>669</v>
      </c>
      <c r="AU122" s="18" t="s">
        <v>81</v>
      </c>
    </row>
    <row r="123" spans="2:65" s="11" customFormat="1" ht="25.95" customHeight="1">
      <c r="B123" s="121"/>
      <c r="D123" s="122" t="s">
        <v>73</v>
      </c>
      <c r="E123" s="123" t="s">
        <v>1501</v>
      </c>
      <c r="F123" s="123" t="s">
        <v>1401</v>
      </c>
      <c r="I123" s="124"/>
      <c r="J123" s="125">
        <f>BK123</f>
        <v>0</v>
      </c>
      <c r="L123" s="121"/>
      <c r="M123" s="126"/>
      <c r="P123" s="127">
        <f>P124</f>
        <v>0</v>
      </c>
      <c r="R123" s="127">
        <f>R124</f>
        <v>0</v>
      </c>
      <c r="T123" s="128">
        <f>T124</f>
        <v>0</v>
      </c>
      <c r="AR123" s="122" t="s">
        <v>81</v>
      </c>
      <c r="AT123" s="129" t="s">
        <v>73</v>
      </c>
      <c r="AU123" s="129" t="s">
        <v>74</v>
      </c>
      <c r="AY123" s="122" t="s">
        <v>177</v>
      </c>
      <c r="BK123" s="130">
        <f>BK124</f>
        <v>0</v>
      </c>
    </row>
    <row r="124" spans="2:65" s="1" customFormat="1" ht="16.5" customHeight="1">
      <c r="B124" s="33"/>
      <c r="C124" s="133" t="s">
        <v>74</v>
      </c>
      <c r="D124" s="133" t="s">
        <v>179</v>
      </c>
      <c r="E124" s="134" t="s">
        <v>1502</v>
      </c>
      <c r="F124" s="135" t="s">
        <v>1503</v>
      </c>
      <c r="G124" s="136" t="s">
        <v>228</v>
      </c>
      <c r="H124" s="137">
        <v>0.21099999999999999</v>
      </c>
      <c r="I124" s="138"/>
      <c r="J124" s="139">
        <f>ROUND(I124*H124,2)</f>
        <v>0</v>
      </c>
      <c r="K124" s="135" t="s">
        <v>1376</v>
      </c>
      <c r="L124" s="33"/>
      <c r="M124" s="140" t="s">
        <v>19</v>
      </c>
      <c r="N124" s="141" t="s">
        <v>45</v>
      </c>
      <c r="P124" s="142">
        <f>O124*H124</f>
        <v>0</v>
      </c>
      <c r="Q124" s="142">
        <v>0</v>
      </c>
      <c r="R124" s="142">
        <f>Q124*H124</f>
        <v>0</v>
      </c>
      <c r="S124" s="142">
        <v>0</v>
      </c>
      <c r="T124" s="143">
        <f>S124*H124</f>
        <v>0</v>
      </c>
      <c r="AR124" s="144" t="s">
        <v>183</v>
      </c>
      <c r="AT124" s="144" t="s">
        <v>179</v>
      </c>
      <c r="AU124" s="144" t="s">
        <v>81</v>
      </c>
      <c r="AY124" s="18" t="s">
        <v>177</v>
      </c>
      <c r="BE124" s="145">
        <f>IF(N124="základní",J124,0)</f>
        <v>0</v>
      </c>
      <c r="BF124" s="145">
        <f>IF(N124="snížená",J124,0)</f>
        <v>0</v>
      </c>
      <c r="BG124" s="145">
        <f>IF(N124="zákl. přenesená",J124,0)</f>
        <v>0</v>
      </c>
      <c r="BH124" s="145">
        <f>IF(N124="sníž. přenesená",J124,0)</f>
        <v>0</v>
      </c>
      <c r="BI124" s="145">
        <f>IF(N124="nulová",J124,0)</f>
        <v>0</v>
      </c>
      <c r="BJ124" s="18" t="s">
        <v>81</v>
      </c>
      <c r="BK124" s="145">
        <f>ROUND(I124*H124,2)</f>
        <v>0</v>
      </c>
      <c r="BL124" s="18" t="s">
        <v>183</v>
      </c>
      <c r="BM124" s="144" t="s">
        <v>476</v>
      </c>
    </row>
    <row r="125" spans="2:65" s="11" customFormat="1" ht="25.95" customHeight="1">
      <c r="B125" s="121"/>
      <c r="D125" s="122" t="s">
        <v>73</v>
      </c>
      <c r="E125" s="123" t="s">
        <v>1504</v>
      </c>
      <c r="F125" s="123" t="s">
        <v>1432</v>
      </c>
      <c r="I125" s="124"/>
      <c r="J125" s="125">
        <f>BK125</f>
        <v>0</v>
      </c>
      <c r="L125" s="121"/>
      <c r="M125" s="126"/>
      <c r="P125" s="127">
        <f>P126</f>
        <v>0</v>
      </c>
      <c r="R125" s="127">
        <f>R126</f>
        <v>0</v>
      </c>
      <c r="T125" s="128">
        <f>T126</f>
        <v>0</v>
      </c>
      <c r="AR125" s="122" t="s">
        <v>81</v>
      </c>
      <c r="AT125" s="129" t="s">
        <v>73</v>
      </c>
      <c r="AU125" s="129" t="s">
        <v>74</v>
      </c>
      <c r="AY125" s="122" t="s">
        <v>177</v>
      </c>
      <c r="BK125" s="130">
        <f>BK126</f>
        <v>0</v>
      </c>
    </row>
    <row r="126" spans="2:65" s="1" customFormat="1" ht="16.5" customHeight="1">
      <c r="B126" s="33"/>
      <c r="C126" s="133" t="s">
        <v>74</v>
      </c>
      <c r="D126" s="133" t="s">
        <v>179</v>
      </c>
      <c r="E126" s="134" t="s">
        <v>1505</v>
      </c>
      <c r="F126" s="135" t="s">
        <v>1506</v>
      </c>
      <c r="G126" s="136" t="s">
        <v>228</v>
      </c>
      <c r="H126" s="137">
        <v>4.0000000000000001E-3</v>
      </c>
      <c r="I126" s="138"/>
      <c r="J126" s="139">
        <f>ROUND(I126*H126,2)</f>
        <v>0</v>
      </c>
      <c r="K126" s="135" t="s">
        <v>1376</v>
      </c>
      <c r="L126" s="33"/>
      <c r="M126" s="140" t="s">
        <v>19</v>
      </c>
      <c r="N126" s="141" t="s">
        <v>45</v>
      </c>
      <c r="P126" s="142">
        <f>O126*H126</f>
        <v>0</v>
      </c>
      <c r="Q126" s="142">
        <v>0</v>
      </c>
      <c r="R126" s="142">
        <f>Q126*H126</f>
        <v>0</v>
      </c>
      <c r="S126" s="142">
        <v>0</v>
      </c>
      <c r="T126" s="143">
        <f>S126*H126</f>
        <v>0</v>
      </c>
      <c r="AR126" s="144" t="s">
        <v>183</v>
      </c>
      <c r="AT126" s="144" t="s">
        <v>179</v>
      </c>
      <c r="AU126" s="144" t="s">
        <v>81</v>
      </c>
      <c r="AY126" s="18" t="s">
        <v>177</v>
      </c>
      <c r="BE126" s="145">
        <f>IF(N126="základní",J126,0)</f>
        <v>0</v>
      </c>
      <c r="BF126" s="145">
        <f>IF(N126="snížená",J126,0)</f>
        <v>0</v>
      </c>
      <c r="BG126" s="145">
        <f>IF(N126="zákl. přenesená",J126,0)</f>
        <v>0</v>
      </c>
      <c r="BH126" s="145">
        <f>IF(N126="sníž. přenesená",J126,0)</f>
        <v>0</v>
      </c>
      <c r="BI126" s="145">
        <f>IF(N126="nulová",J126,0)</f>
        <v>0</v>
      </c>
      <c r="BJ126" s="18" t="s">
        <v>81</v>
      </c>
      <c r="BK126" s="145">
        <f>ROUND(I126*H126,2)</f>
        <v>0</v>
      </c>
      <c r="BL126" s="18" t="s">
        <v>183</v>
      </c>
      <c r="BM126" s="144" t="s">
        <v>485</v>
      </c>
    </row>
    <row r="127" spans="2:65" s="11" customFormat="1" ht="25.95" customHeight="1">
      <c r="B127" s="121"/>
      <c r="D127" s="122" t="s">
        <v>73</v>
      </c>
      <c r="E127" s="123" t="s">
        <v>1507</v>
      </c>
      <c r="F127" s="123" t="s">
        <v>1459</v>
      </c>
      <c r="I127" s="124"/>
      <c r="J127" s="125">
        <f>BK127</f>
        <v>0</v>
      </c>
      <c r="L127" s="121"/>
      <c r="M127" s="126"/>
      <c r="P127" s="127">
        <f>P128</f>
        <v>0</v>
      </c>
      <c r="R127" s="127">
        <f>R128</f>
        <v>0</v>
      </c>
      <c r="T127" s="128">
        <f>T128</f>
        <v>0</v>
      </c>
      <c r="AR127" s="122" t="s">
        <v>81</v>
      </c>
      <c r="AT127" s="129" t="s">
        <v>73</v>
      </c>
      <c r="AU127" s="129" t="s">
        <v>74</v>
      </c>
      <c r="AY127" s="122" t="s">
        <v>177</v>
      </c>
      <c r="BK127" s="130">
        <f>BK128</f>
        <v>0</v>
      </c>
    </row>
    <row r="128" spans="2:65" s="1" customFormat="1" ht="16.5" customHeight="1">
      <c r="B128" s="33"/>
      <c r="C128" s="133" t="s">
        <v>74</v>
      </c>
      <c r="D128" s="133" t="s">
        <v>179</v>
      </c>
      <c r="E128" s="134" t="s">
        <v>1508</v>
      </c>
      <c r="F128" s="135" t="s">
        <v>1509</v>
      </c>
      <c r="G128" s="136" t="s">
        <v>228</v>
      </c>
      <c r="H128" s="137">
        <v>8.9999999999999993E-3</v>
      </c>
      <c r="I128" s="138"/>
      <c r="J128" s="139">
        <f>ROUND(I128*H128,2)</f>
        <v>0</v>
      </c>
      <c r="K128" s="135" t="s">
        <v>1376</v>
      </c>
      <c r="L128" s="33"/>
      <c r="M128" s="140" t="s">
        <v>19</v>
      </c>
      <c r="N128" s="141" t="s">
        <v>45</v>
      </c>
      <c r="P128" s="142">
        <f>O128*H128</f>
        <v>0</v>
      </c>
      <c r="Q128" s="142">
        <v>0</v>
      </c>
      <c r="R128" s="142">
        <f>Q128*H128</f>
        <v>0</v>
      </c>
      <c r="S128" s="142">
        <v>0</v>
      </c>
      <c r="T128" s="143">
        <f>S128*H128</f>
        <v>0</v>
      </c>
      <c r="AR128" s="144" t="s">
        <v>183</v>
      </c>
      <c r="AT128" s="144" t="s">
        <v>179</v>
      </c>
      <c r="AU128" s="144" t="s">
        <v>81</v>
      </c>
      <c r="AY128" s="18" t="s">
        <v>177</v>
      </c>
      <c r="BE128" s="145">
        <f>IF(N128="základní",J128,0)</f>
        <v>0</v>
      </c>
      <c r="BF128" s="145">
        <f>IF(N128="snížená",J128,0)</f>
        <v>0</v>
      </c>
      <c r="BG128" s="145">
        <f>IF(N128="zákl. přenesená",J128,0)</f>
        <v>0</v>
      </c>
      <c r="BH128" s="145">
        <f>IF(N128="sníž. přenesená",J128,0)</f>
        <v>0</v>
      </c>
      <c r="BI128" s="145">
        <f>IF(N128="nulová",J128,0)</f>
        <v>0</v>
      </c>
      <c r="BJ128" s="18" t="s">
        <v>81</v>
      </c>
      <c r="BK128" s="145">
        <f>ROUND(I128*H128,2)</f>
        <v>0</v>
      </c>
      <c r="BL128" s="18" t="s">
        <v>183</v>
      </c>
      <c r="BM128" s="144" t="s">
        <v>494</v>
      </c>
    </row>
    <row r="129" spans="2:65" s="11" customFormat="1" ht="25.95" customHeight="1">
      <c r="B129" s="121"/>
      <c r="D129" s="122" t="s">
        <v>73</v>
      </c>
      <c r="E129" s="123" t="s">
        <v>1510</v>
      </c>
      <c r="F129" s="123" t="s">
        <v>1511</v>
      </c>
      <c r="I129" s="124"/>
      <c r="J129" s="125">
        <f>BK129</f>
        <v>0</v>
      </c>
      <c r="L129" s="121"/>
      <c r="M129" s="126"/>
      <c r="P129" s="127">
        <f>P130</f>
        <v>0</v>
      </c>
      <c r="R129" s="127">
        <f>R130</f>
        <v>0</v>
      </c>
      <c r="T129" s="128">
        <f>T130</f>
        <v>0</v>
      </c>
      <c r="AR129" s="122" t="s">
        <v>81</v>
      </c>
      <c r="AT129" s="129" t="s">
        <v>73</v>
      </c>
      <c r="AU129" s="129" t="s">
        <v>74</v>
      </c>
      <c r="AY129" s="122" t="s">
        <v>177</v>
      </c>
      <c r="BK129" s="130">
        <f>BK130</f>
        <v>0</v>
      </c>
    </row>
    <row r="130" spans="2:65" s="1" customFormat="1" ht="16.5" customHeight="1">
      <c r="B130" s="33"/>
      <c r="C130" s="133" t="s">
        <v>74</v>
      </c>
      <c r="D130" s="133" t="s">
        <v>179</v>
      </c>
      <c r="E130" s="134" t="s">
        <v>1512</v>
      </c>
      <c r="F130" s="135" t="s">
        <v>1513</v>
      </c>
      <c r="G130" s="136" t="s">
        <v>228</v>
      </c>
      <c r="H130" s="137">
        <v>6.6000000000000003E-2</v>
      </c>
      <c r="I130" s="138"/>
      <c r="J130" s="139">
        <f>ROUND(I130*H130,2)</f>
        <v>0</v>
      </c>
      <c r="K130" s="135" t="s">
        <v>1376</v>
      </c>
      <c r="L130" s="33"/>
      <c r="M130" s="140" t="s">
        <v>19</v>
      </c>
      <c r="N130" s="141" t="s">
        <v>45</v>
      </c>
      <c r="P130" s="142">
        <f>O130*H130</f>
        <v>0</v>
      </c>
      <c r="Q130" s="142">
        <v>0</v>
      </c>
      <c r="R130" s="142">
        <f>Q130*H130</f>
        <v>0</v>
      </c>
      <c r="S130" s="142">
        <v>0</v>
      </c>
      <c r="T130" s="143">
        <f>S130*H130</f>
        <v>0</v>
      </c>
      <c r="AR130" s="144" t="s">
        <v>183</v>
      </c>
      <c r="AT130" s="144" t="s">
        <v>179</v>
      </c>
      <c r="AU130" s="144" t="s">
        <v>81</v>
      </c>
      <c r="AY130" s="18" t="s">
        <v>177</v>
      </c>
      <c r="BE130" s="145">
        <f>IF(N130="základní",J130,0)</f>
        <v>0</v>
      </c>
      <c r="BF130" s="145">
        <f>IF(N130="snížená",J130,0)</f>
        <v>0</v>
      </c>
      <c r="BG130" s="145">
        <f>IF(N130="zákl. přenesená",J130,0)</f>
        <v>0</v>
      </c>
      <c r="BH130" s="145">
        <f>IF(N130="sníž. přenesená",J130,0)</f>
        <v>0</v>
      </c>
      <c r="BI130" s="145">
        <f>IF(N130="nulová",J130,0)</f>
        <v>0</v>
      </c>
      <c r="BJ130" s="18" t="s">
        <v>81</v>
      </c>
      <c r="BK130" s="145">
        <f>ROUND(I130*H130,2)</f>
        <v>0</v>
      </c>
      <c r="BL130" s="18" t="s">
        <v>183</v>
      </c>
      <c r="BM130" s="144" t="s">
        <v>506</v>
      </c>
    </row>
    <row r="131" spans="2:65" s="11" customFormat="1" ht="25.95" customHeight="1">
      <c r="B131" s="121"/>
      <c r="D131" s="122" t="s">
        <v>73</v>
      </c>
      <c r="E131" s="123" t="s">
        <v>1520</v>
      </c>
      <c r="F131" s="123" t="s">
        <v>1521</v>
      </c>
      <c r="I131" s="124"/>
      <c r="J131" s="125">
        <f>BK131</f>
        <v>0</v>
      </c>
      <c r="L131" s="121"/>
      <c r="M131" s="126"/>
      <c r="P131" s="127">
        <f>P132</f>
        <v>0</v>
      </c>
      <c r="R131" s="127">
        <f>R132</f>
        <v>0</v>
      </c>
      <c r="T131" s="128">
        <f>T132</f>
        <v>0</v>
      </c>
      <c r="AR131" s="122" t="s">
        <v>81</v>
      </c>
      <c r="AT131" s="129" t="s">
        <v>73</v>
      </c>
      <c r="AU131" s="129" t="s">
        <v>74</v>
      </c>
      <c r="AY131" s="122" t="s">
        <v>177</v>
      </c>
      <c r="BK131" s="130">
        <f>BK132</f>
        <v>0</v>
      </c>
    </row>
    <row r="132" spans="2:65" s="1" customFormat="1" ht="16.5" customHeight="1">
      <c r="B132" s="33"/>
      <c r="C132" s="133" t="s">
        <v>74</v>
      </c>
      <c r="D132" s="133" t="s">
        <v>179</v>
      </c>
      <c r="E132" s="134" t="s">
        <v>1522</v>
      </c>
      <c r="F132" s="135" t="s">
        <v>1523</v>
      </c>
      <c r="G132" s="136" t="s">
        <v>347</v>
      </c>
      <c r="H132" s="137">
        <v>4.5</v>
      </c>
      <c r="I132" s="138"/>
      <c r="J132" s="139">
        <f>ROUND(I132*H132,2)</f>
        <v>0</v>
      </c>
      <c r="K132" s="135" t="s">
        <v>1307</v>
      </c>
      <c r="L132" s="33"/>
      <c r="M132" s="193" t="s">
        <v>19</v>
      </c>
      <c r="N132" s="194" t="s">
        <v>45</v>
      </c>
      <c r="O132" s="191"/>
      <c r="P132" s="195">
        <f>O132*H132</f>
        <v>0</v>
      </c>
      <c r="Q132" s="195">
        <v>0</v>
      </c>
      <c r="R132" s="195">
        <f>Q132*H132</f>
        <v>0</v>
      </c>
      <c r="S132" s="195">
        <v>0</v>
      </c>
      <c r="T132" s="196">
        <f>S132*H132</f>
        <v>0</v>
      </c>
      <c r="AR132" s="144" t="s">
        <v>183</v>
      </c>
      <c r="AT132" s="144" t="s">
        <v>179</v>
      </c>
      <c r="AU132" s="144" t="s">
        <v>81</v>
      </c>
      <c r="AY132" s="18" t="s">
        <v>177</v>
      </c>
      <c r="BE132" s="145">
        <f>IF(N132="základní",J132,0)</f>
        <v>0</v>
      </c>
      <c r="BF132" s="145">
        <f>IF(N132="snížená",J132,0)</f>
        <v>0</v>
      </c>
      <c r="BG132" s="145">
        <f>IF(N132="zákl. přenesená",J132,0)</f>
        <v>0</v>
      </c>
      <c r="BH132" s="145">
        <f>IF(N132="sníž. přenesená",J132,0)</f>
        <v>0</v>
      </c>
      <c r="BI132" s="145">
        <f>IF(N132="nulová",J132,0)</f>
        <v>0</v>
      </c>
      <c r="BJ132" s="18" t="s">
        <v>81</v>
      </c>
      <c r="BK132" s="145">
        <f>ROUND(I132*H132,2)</f>
        <v>0</v>
      </c>
      <c r="BL132" s="18" t="s">
        <v>183</v>
      </c>
      <c r="BM132" s="144" t="s">
        <v>517</v>
      </c>
    </row>
    <row r="133" spans="2:65" s="1" customFormat="1" ht="6.9" customHeight="1">
      <c r="B133" s="42"/>
      <c r="C133" s="43"/>
      <c r="D133" s="43"/>
      <c r="E133" s="43"/>
      <c r="F133" s="43"/>
      <c r="G133" s="43"/>
      <c r="H133" s="43"/>
      <c r="I133" s="43"/>
      <c r="J133" s="43"/>
      <c r="K133" s="43"/>
      <c r="L133" s="33"/>
    </row>
  </sheetData>
  <sheetProtection algorithmName="SHA-512" hashValue="4JqH260ZKkQ7GssQxSabL8XYu2vbtlBXvB/FDQVODy2tIXtHXTcCXxYVuxRmPY+15eUlP9ga06V44tQNw0MLCg==" saltValue="mDa61YDp/Q5AU94n6akOf5EstIIQpE/sQ6M3KHj5KbDXXMcK63thoS4D1UK557XSDjXPl5IjLbCpM0+bYsseJA==" spinCount="100000" sheet="1" objects="1" scenarios="1" formatColumns="0" formatRows="0" autoFilter="0"/>
  <autoFilter ref="C93:K132" xr:uid="{00000000-0009-0000-0000-000007000000}"/>
  <mergeCells count="12">
    <mergeCell ref="E86:H86"/>
    <mergeCell ref="L2:V2"/>
    <mergeCell ref="E50:H50"/>
    <mergeCell ref="E52:H52"/>
    <mergeCell ref="E54:H54"/>
    <mergeCell ref="E82:H82"/>
    <mergeCell ref="E84:H84"/>
    <mergeCell ref="E7:H7"/>
    <mergeCell ref="E9:H9"/>
    <mergeCell ref="E11:H11"/>
    <mergeCell ref="E20:H20"/>
    <mergeCell ref="E29:H29"/>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2:BM106"/>
  <sheetViews>
    <sheetView showGridLines="0" workbookViewId="0"/>
  </sheetViews>
  <sheetFormatPr defaultRowHeight="14.4"/>
  <cols>
    <col min="1" max="1" width="8.28515625" customWidth="1"/>
    <col min="2" max="2" width="1.140625" customWidth="1"/>
    <col min="3" max="3" width="4.140625" customWidth="1"/>
    <col min="4" max="4" width="4.28515625" customWidth="1"/>
    <col min="5" max="5" width="17.140625" customWidth="1"/>
    <col min="6" max="6" width="100.85546875" customWidth="1"/>
    <col min="7" max="7" width="7.42578125" customWidth="1"/>
    <col min="8" max="8" width="14" customWidth="1"/>
    <col min="9" max="9" width="15.85546875" customWidth="1"/>
    <col min="10" max="11" width="22.28515625"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46" ht="36.9" customHeight="1">
      <c r="L2" s="310"/>
      <c r="M2" s="310"/>
      <c r="N2" s="310"/>
      <c r="O2" s="310"/>
      <c r="P2" s="310"/>
      <c r="Q2" s="310"/>
      <c r="R2" s="310"/>
      <c r="S2" s="310"/>
      <c r="T2" s="310"/>
      <c r="U2" s="310"/>
      <c r="V2" s="310"/>
      <c r="AT2" s="18" t="s">
        <v>106</v>
      </c>
    </row>
    <row r="3" spans="2:46" ht="6.9" customHeight="1">
      <c r="B3" s="19"/>
      <c r="C3" s="20"/>
      <c r="D3" s="20"/>
      <c r="E3" s="20"/>
      <c r="F3" s="20"/>
      <c r="G3" s="20"/>
      <c r="H3" s="20"/>
      <c r="I3" s="20"/>
      <c r="J3" s="20"/>
      <c r="K3" s="20"/>
      <c r="L3" s="21"/>
      <c r="AT3" s="18" t="s">
        <v>83</v>
      </c>
    </row>
    <row r="4" spans="2:46" ht="24.9" customHeight="1">
      <c r="B4" s="21"/>
      <c r="D4" s="22" t="s">
        <v>125</v>
      </c>
      <c r="L4" s="21"/>
      <c r="M4" s="92" t="s">
        <v>10</v>
      </c>
      <c r="AT4" s="18" t="s">
        <v>4</v>
      </c>
    </row>
    <row r="5" spans="2:46" ht="6.9" customHeight="1">
      <c r="B5" s="21"/>
      <c r="L5" s="21"/>
    </row>
    <row r="6" spans="2:46" ht="12" customHeight="1">
      <c r="B6" s="21"/>
      <c r="D6" s="28" t="s">
        <v>16</v>
      </c>
      <c r="L6" s="21"/>
    </row>
    <row r="7" spans="2:46" ht="16.5" customHeight="1">
      <c r="B7" s="21"/>
      <c r="E7" s="339" t="str">
        <f>'Rekapitulace stavby'!K6</f>
        <v>MŠ Záchlumí - přístavba pavilonu</v>
      </c>
      <c r="F7" s="340"/>
      <c r="G7" s="340"/>
      <c r="H7" s="340"/>
      <c r="L7" s="21"/>
    </row>
    <row r="8" spans="2:46" ht="12" customHeight="1">
      <c r="B8" s="21"/>
      <c r="D8" s="28" t="s">
        <v>129</v>
      </c>
      <c r="L8" s="21"/>
    </row>
    <row r="9" spans="2:46" s="1" customFormat="1" ht="16.5" customHeight="1">
      <c r="B9" s="33"/>
      <c r="E9" s="339" t="s">
        <v>2116</v>
      </c>
      <c r="F9" s="341"/>
      <c r="G9" s="341"/>
      <c r="H9" s="341"/>
      <c r="L9" s="33"/>
    </row>
    <row r="10" spans="2:46" s="1" customFormat="1" ht="12" customHeight="1">
      <c r="B10" s="33"/>
      <c r="D10" s="28" t="s">
        <v>131</v>
      </c>
      <c r="L10" s="33"/>
    </row>
    <row r="11" spans="2:46" s="1" customFormat="1" ht="16.5" customHeight="1">
      <c r="B11" s="33"/>
      <c r="E11" s="303" t="s">
        <v>1625</v>
      </c>
      <c r="F11" s="341"/>
      <c r="G11" s="341"/>
      <c r="H11" s="341"/>
      <c r="L11" s="33"/>
    </row>
    <row r="12" spans="2:46" s="1" customFormat="1" ht="10.199999999999999">
      <c r="B12" s="33"/>
      <c r="L12" s="33"/>
    </row>
    <row r="13" spans="2:46" s="1" customFormat="1" ht="12" customHeight="1">
      <c r="B13" s="33"/>
      <c r="D13" s="28" t="s">
        <v>18</v>
      </c>
      <c r="F13" s="26" t="s">
        <v>19</v>
      </c>
      <c r="I13" s="28" t="s">
        <v>20</v>
      </c>
      <c r="J13" s="26" t="s">
        <v>19</v>
      </c>
      <c r="L13" s="33"/>
    </row>
    <row r="14" spans="2:46" s="1" customFormat="1" ht="12" customHeight="1">
      <c r="B14" s="33"/>
      <c r="D14" s="28" t="s">
        <v>21</v>
      </c>
      <c r="F14" s="26" t="s">
        <v>22</v>
      </c>
      <c r="I14" s="28" t="s">
        <v>23</v>
      </c>
      <c r="J14" s="50" t="str">
        <f>'Rekapitulace stavby'!AN8</f>
        <v>23. 4. 2024</v>
      </c>
      <c r="L14" s="33"/>
    </row>
    <row r="15" spans="2:46" s="1" customFormat="1" ht="10.8" customHeight="1">
      <c r="B15" s="33"/>
      <c r="L15" s="33"/>
    </row>
    <row r="16" spans="2:46" s="1" customFormat="1" ht="12" customHeight="1">
      <c r="B16" s="33"/>
      <c r="D16" s="28" t="s">
        <v>25</v>
      </c>
      <c r="I16" s="28" t="s">
        <v>26</v>
      </c>
      <c r="J16" s="26" t="s">
        <v>19</v>
      </c>
      <c r="L16" s="33"/>
    </row>
    <row r="17" spans="2:12" s="1" customFormat="1" ht="18" customHeight="1">
      <c r="B17" s="33"/>
      <c r="E17" s="26" t="s">
        <v>27</v>
      </c>
      <c r="I17" s="28" t="s">
        <v>28</v>
      </c>
      <c r="J17" s="26" t="s">
        <v>19</v>
      </c>
      <c r="L17" s="33"/>
    </row>
    <row r="18" spans="2:12" s="1" customFormat="1" ht="6.9" customHeight="1">
      <c r="B18" s="33"/>
      <c r="L18" s="33"/>
    </row>
    <row r="19" spans="2:12" s="1" customFormat="1" ht="12" customHeight="1">
      <c r="B19" s="33"/>
      <c r="D19" s="28" t="s">
        <v>29</v>
      </c>
      <c r="I19" s="28" t="s">
        <v>26</v>
      </c>
      <c r="J19" s="29" t="str">
        <f>'Rekapitulace stavby'!AN13</f>
        <v>Vyplň údaj</v>
      </c>
      <c r="L19" s="33"/>
    </row>
    <row r="20" spans="2:12" s="1" customFormat="1" ht="18" customHeight="1">
      <c r="B20" s="33"/>
      <c r="E20" s="342" t="str">
        <f>'Rekapitulace stavby'!E14</f>
        <v>Vyplň údaj</v>
      </c>
      <c r="F20" s="309"/>
      <c r="G20" s="309"/>
      <c r="H20" s="309"/>
      <c r="I20" s="28" t="s">
        <v>28</v>
      </c>
      <c r="J20" s="29" t="str">
        <f>'Rekapitulace stavby'!AN14</f>
        <v>Vyplň údaj</v>
      </c>
      <c r="L20" s="33"/>
    </row>
    <row r="21" spans="2:12" s="1" customFormat="1" ht="6.9" customHeight="1">
      <c r="B21" s="33"/>
      <c r="L21" s="33"/>
    </row>
    <row r="22" spans="2:12" s="1" customFormat="1" ht="12" customHeight="1">
      <c r="B22" s="33"/>
      <c r="D22" s="28" t="s">
        <v>31</v>
      </c>
      <c r="I22" s="28" t="s">
        <v>26</v>
      </c>
      <c r="J22" s="26" t="s">
        <v>32</v>
      </c>
      <c r="L22" s="33"/>
    </row>
    <row r="23" spans="2:12" s="1" customFormat="1" ht="18" customHeight="1">
      <c r="B23" s="33"/>
      <c r="E23" s="26" t="s">
        <v>33</v>
      </c>
      <c r="I23" s="28" t="s">
        <v>28</v>
      </c>
      <c r="J23" s="26" t="s">
        <v>19</v>
      </c>
      <c r="L23" s="33"/>
    </row>
    <row r="24" spans="2:12" s="1" customFormat="1" ht="6.9" customHeight="1">
      <c r="B24" s="33"/>
      <c r="L24" s="33"/>
    </row>
    <row r="25" spans="2:12" s="1" customFormat="1" ht="12" customHeight="1">
      <c r="B25" s="33"/>
      <c r="D25" s="28" t="s">
        <v>35</v>
      </c>
      <c r="I25" s="28" t="s">
        <v>26</v>
      </c>
      <c r="J25" s="26" t="s">
        <v>36</v>
      </c>
      <c r="L25" s="33"/>
    </row>
    <row r="26" spans="2:12" s="1" customFormat="1" ht="18" customHeight="1">
      <c r="B26" s="33"/>
      <c r="E26" s="26" t="s">
        <v>37</v>
      </c>
      <c r="I26" s="28" t="s">
        <v>28</v>
      </c>
      <c r="J26" s="26" t="s">
        <v>19</v>
      </c>
      <c r="L26" s="33"/>
    </row>
    <row r="27" spans="2:12" s="1" customFormat="1" ht="6.9" customHeight="1">
      <c r="B27" s="33"/>
      <c r="L27" s="33"/>
    </row>
    <row r="28" spans="2:12" s="1" customFormat="1" ht="12" customHeight="1">
      <c r="B28" s="33"/>
      <c r="D28" s="28" t="s">
        <v>38</v>
      </c>
      <c r="L28" s="33"/>
    </row>
    <row r="29" spans="2:12" s="7" customFormat="1" ht="16.5" customHeight="1">
      <c r="B29" s="93"/>
      <c r="E29" s="314" t="s">
        <v>19</v>
      </c>
      <c r="F29" s="314"/>
      <c r="G29" s="314"/>
      <c r="H29" s="314"/>
      <c r="L29" s="93"/>
    </row>
    <row r="30" spans="2:12" s="1" customFormat="1" ht="6.9" customHeight="1">
      <c r="B30" s="33"/>
      <c r="L30" s="33"/>
    </row>
    <row r="31" spans="2:12" s="1" customFormat="1" ht="6.9" customHeight="1">
      <c r="B31" s="33"/>
      <c r="D31" s="51"/>
      <c r="E31" s="51"/>
      <c r="F31" s="51"/>
      <c r="G31" s="51"/>
      <c r="H31" s="51"/>
      <c r="I31" s="51"/>
      <c r="J31" s="51"/>
      <c r="K31" s="51"/>
      <c r="L31" s="33"/>
    </row>
    <row r="32" spans="2:12" s="1" customFormat="1" ht="25.35" customHeight="1">
      <c r="B32" s="33"/>
      <c r="D32" s="94" t="s">
        <v>40</v>
      </c>
      <c r="J32" s="64">
        <f>ROUND(J87, 2)</f>
        <v>0</v>
      </c>
      <c r="L32" s="33"/>
    </row>
    <row r="33" spans="2:12" s="1" customFormat="1" ht="6.9" customHeight="1">
      <c r="B33" s="33"/>
      <c r="D33" s="51"/>
      <c r="E33" s="51"/>
      <c r="F33" s="51"/>
      <c r="G33" s="51"/>
      <c r="H33" s="51"/>
      <c r="I33" s="51"/>
      <c r="J33" s="51"/>
      <c r="K33" s="51"/>
      <c r="L33" s="33"/>
    </row>
    <row r="34" spans="2:12" s="1" customFormat="1" ht="14.4" customHeight="1">
      <c r="B34" s="33"/>
      <c r="F34" s="36" t="s">
        <v>42</v>
      </c>
      <c r="I34" s="36" t="s">
        <v>41</v>
      </c>
      <c r="J34" s="36" t="s">
        <v>43</v>
      </c>
      <c r="L34" s="33"/>
    </row>
    <row r="35" spans="2:12" s="1" customFormat="1" ht="14.4" customHeight="1">
      <c r="B35" s="33"/>
      <c r="D35" s="53" t="s">
        <v>44</v>
      </c>
      <c r="E35" s="28" t="s">
        <v>45</v>
      </c>
      <c r="F35" s="84">
        <f>ROUND((SUM(BE87:BE105)),  2)</f>
        <v>0</v>
      </c>
      <c r="I35" s="95">
        <v>0.21</v>
      </c>
      <c r="J35" s="84">
        <f>ROUND(((SUM(BE87:BE105))*I35),  2)</f>
        <v>0</v>
      </c>
      <c r="L35" s="33"/>
    </row>
    <row r="36" spans="2:12" s="1" customFormat="1" ht="14.4" customHeight="1">
      <c r="B36" s="33"/>
      <c r="E36" s="28" t="s">
        <v>46</v>
      </c>
      <c r="F36" s="84">
        <f>ROUND((SUM(BF87:BF105)),  2)</f>
        <v>0</v>
      </c>
      <c r="I36" s="95">
        <v>0.12</v>
      </c>
      <c r="J36" s="84">
        <f>ROUND(((SUM(BF87:BF105))*I36),  2)</f>
        <v>0</v>
      </c>
      <c r="L36" s="33"/>
    </row>
    <row r="37" spans="2:12" s="1" customFormat="1" ht="14.4" hidden="1" customHeight="1">
      <c r="B37" s="33"/>
      <c r="E37" s="28" t="s">
        <v>47</v>
      </c>
      <c r="F37" s="84">
        <f>ROUND((SUM(BG87:BG105)),  2)</f>
        <v>0</v>
      </c>
      <c r="I37" s="95">
        <v>0.21</v>
      </c>
      <c r="J37" s="84">
        <f>0</f>
        <v>0</v>
      </c>
      <c r="L37" s="33"/>
    </row>
    <row r="38" spans="2:12" s="1" customFormat="1" ht="14.4" hidden="1" customHeight="1">
      <c r="B38" s="33"/>
      <c r="E38" s="28" t="s">
        <v>48</v>
      </c>
      <c r="F38" s="84">
        <f>ROUND((SUM(BH87:BH105)),  2)</f>
        <v>0</v>
      </c>
      <c r="I38" s="95">
        <v>0.12</v>
      </c>
      <c r="J38" s="84">
        <f>0</f>
        <v>0</v>
      </c>
      <c r="L38" s="33"/>
    </row>
    <row r="39" spans="2:12" s="1" customFormat="1" ht="14.4" hidden="1" customHeight="1">
      <c r="B39" s="33"/>
      <c r="E39" s="28" t="s">
        <v>49</v>
      </c>
      <c r="F39" s="84">
        <f>ROUND((SUM(BI87:BI105)),  2)</f>
        <v>0</v>
      </c>
      <c r="I39" s="95">
        <v>0</v>
      </c>
      <c r="J39" s="84">
        <f>0</f>
        <v>0</v>
      </c>
      <c r="L39" s="33"/>
    </row>
    <row r="40" spans="2:12" s="1" customFormat="1" ht="6.9" customHeight="1">
      <c r="B40" s="33"/>
      <c r="L40" s="33"/>
    </row>
    <row r="41" spans="2:12" s="1" customFormat="1" ht="25.35" customHeight="1">
      <c r="B41" s="33"/>
      <c r="C41" s="96"/>
      <c r="D41" s="97" t="s">
        <v>50</v>
      </c>
      <c r="E41" s="55"/>
      <c r="F41" s="55"/>
      <c r="G41" s="98" t="s">
        <v>51</v>
      </c>
      <c r="H41" s="99" t="s">
        <v>52</v>
      </c>
      <c r="I41" s="55"/>
      <c r="J41" s="100">
        <f>SUM(J32:J39)</f>
        <v>0</v>
      </c>
      <c r="K41" s="101"/>
      <c r="L41" s="33"/>
    </row>
    <row r="42" spans="2:12" s="1" customFormat="1" ht="14.4" customHeight="1">
      <c r="B42" s="42"/>
      <c r="C42" s="43"/>
      <c r="D42" s="43"/>
      <c r="E42" s="43"/>
      <c r="F42" s="43"/>
      <c r="G42" s="43"/>
      <c r="H42" s="43"/>
      <c r="I42" s="43"/>
      <c r="J42" s="43"/>
      <c r="K42" s="43"/>
      <c r="L42" s="33"/>
    </row>
    <row r="46" spans="2:12" s="1" customFormat="1" ht="6.9" customHeight="1">
      <c r="B46" s="44"/>
      <c r="C46" s="45"/>
      <c r="D46" s="45"/>
      <c r="E46" s="45"/>
      <c r="F46" s="45"/>
      <c r="G46" s="45"/>
      <c r="H46" s="45"/>
      <c r="I46" s="45"/>
      <c r="J46" s="45"/>
      <c r="K46" s="45"/>
      <c r="L46" s="33"/>
    </row>
    <row r="47" spans="2:12" s="1" customFormat="1" ht="24.9" customHeight="1">
      <c r="B47" s="33"/>
      <c r="C47" s="22" t="s">
        <v>133</v>
      </c>
      <c r="L47" s="33"/>
    </row>
    <row r="48" spans="2:12" s="1" customFormat="1" ht="6.9" customHeight="1">
      <c r="B48" s="33"/>
      <c r="L48" s="33"/>
    </row>
    <row r="49" spans="2:47" s="1" customFormat="1" ht="12" customHeight="1">
      <c r="B49" s="33"/>
      <c r="C49" s="28" t="s">
        <v>16</v>
      </c>
      <c r="L49" s="33"/>
    </row>
    <row r="50" spans="2:47" s="1" customFormat="1" ht="16.5" customHeight="1">
      <c r="B50" s="33"/>
      <c r="E50" s="339" t="str">
        <f>E7</f>
        <v>MŠ Záchlumí - přístavba pavilonu</v>
      </c>
      <c r="F50" s="340"/>
      <c r="G50" s="340"/>
      <c r="H50" s="340"/>
      <c r="L50" s="33"/>
    </row>
    <row r="51" spans="2:47" ht="12" customHeight="1">
      <c r="B51" s="21"/>
      <c r="C51" s="28" t="s">
        <v>129</v>
      </c>
      <c r="L51" s="21"/>
    </row>
    <row r="52" spans="2:47" s="1" customFormat="1" ht="16.5" customHeight="1">
      <c r="B52" s="33"/>
      <c r="E52" s="339" t="s">
        <v>2116</v>
      </c>
      <c r="F52" s="341"/>
      <c r="G52" s="341"/>
      <c r="H52" s="341"/>
      <c r="L52" s="33"/>
    </row>
    <row r="53" spans="2:47" s="1" customFormat="1" ht="12" customHeight="1">
      <c r="B53" s="33"/>
      <c r="C53" s="28" t="s">
        <v>131</v>
      </c>
      <c r="L53" s="33"/>
    </row>
    <row r="54" spans="2:47" s="1" customFormat="1" ht="16.5" customHeight="1">
      <c r="B54" s="33"/>
      <c r="E54" s="303" t="str">
        <f>E11</f>
        <v>03 - Vytápění</v>
      </c>
      <c r="F54" s="341"/>
      <c r="G54" s="341"/>
      <c r="H54" s="341"/>
      <c r="L54" s="33"/>
    </row>
    <row r="55" spans="2:47" s="1" customFormat="1" ht="6.9" customHeight="1">
      <c r="B55" s="33"/>
      <c r="L55" s="33"/>
    </row>
    <row r="56" spans="2:47" s="1" customFormat="1" ht="12" customHeight="1">
      <c r="B56" s="33"/>
      <c r="C56" s="28" t="s">
        <v>21</v>
      </c>
      <c r="F56" s="26" t="str">
        <f>F14</f>
        <v xml:space="preserve"> </v>
      </c>
      <c r="I56" s="28" t="s">
        <v>23</v>
      </c>
      <c r="J56" s="50" t="str">
        <f>IF(J14="","",J14)</f>
        <v>23. 4. 2024</v>
      </c>
      <c r="L56" s="33"/>
    </row>
    <row r="57" spans="2:47" s="1" customFormat="1" ht="6.9" customHeight="1">
      <c r="B57" s="33"/>
      <c r="L57" s="33"/>
    </row>
    <row r="58" spans="2:47" s="1" customFormat="1" ht="15.15" customHeight="1">
      <c r="B58" s="33"/>
      <c r="C58" s="28" t="s">
        <v>25</v>
      </c>
      <c r="F58" s="26" t="str">
        <f>E17</f>
        <v>Obec Záchlumí</v>
      </c>
      <c r="I58" s="28" t="s">
        <v>31</v>
      </c>
      <c r="J58" s="31" t="str">
        <f>E23</f>
        <v>Ing. Miloš Valíček</v>
      </c>
      <c r="L58" s="33"/>
    </row>
    <row r="59" spans="2:47" s="1" customFormat="1" ht="15.15" customHeight="1">
      <c r="B59" s="33"/>
      <c r="C59" s="28" t="s">
        <v>29</v>
      </c>
      <c r="F59" s="26" t="str">
        <f>IF(E20="","",E20)</f>
        <v>Vyplň údaj</v>
      </c>
      <c r="I59" s="28" t="s">
        <v>35</v>
      </c>
      <c r="J59" s="31" t="str">
        <f>E26</f>
        <v xml:space="preserve">Veronika Šoulová </v>
      </c>
      <c r="L59" s="33"/>
    </row>
    <row r="60" spans="2:47" s="1" customFormat="1" ht="10.35" customHeight="1">
      <c r="B60" s="33"/>
      <c r="L60" s="33"/>
    </row>
    <row r="61" spans="2:47" s="1" customFormat="1" ht="29.25" customHeight="1">
      <c r="B61" s="33"/>
      <c r="C61" s="102" t="s">
        <v>134</v>
      </c>
      <c r="D61" s="96"/>
      <c r="E61" s="96"/>
      <c r="F61" s="96"/>
      <c r="G61" s="96"/>
      <c r="H61" s="96"/>
      <c r="I61" s="96"/>
      <c r="J61" s="103" t="s">
        <v>135</v>
      </c>
      <c r="K61" s="96"/>
      <c r="L61" s="33"/>
    </row>
    <row r="62" spans="2:47" s="1" customFormat="1" ht="10.35" customHeight="1">
      <c r="B62" s="33"/>
      <c r="L62" s="33"/>
    </row>
    <row r="63" spans="2:47" s="1" customFormat="1" ht="22.8" customHeight="1">
      <c r="B63" s="33"/>
      <c r="C63" s="104" t="s">
        <v>72</v>
      </c>
      <c r="J63" s="64">
        <f>J87</f>
        <v>0</v>
      </c>
      <c r="L63" s="33"/>
      <c r="AU63" s="18" t="s">
        <v>136</v>
      </c>
    </row>
    <row r="64" spans="2:47" s="8" customFormat="1" ht="24.9" customHeight="1">
      <c r="B64" s="105"/>
      <c r="D64" s="106" t="s">
        <v>143</v>
      </c>
      <c r="E64" s="107"/>
      <c r="F64" s="107"/>
      <c r="G64" s="107"/>
      <c r="H64" s="107"/>
      <c r="I64" s="107"/>
      <c r="J64" s="108">
        <f>J88</f>
        <v>0</v>
      </c>
      <c r="L64" s="105"/>
    </row>
    <row r="65" spans="2:12" s="9" customFormat="1" ht="19.95" customHeight="1">
      <c r="B65" s="109"/>
      <c r="D65" s="110" t="s">
        <v>1626</v>
      </c>
      <c r="E65" s="111"/>
      <c r="F65" s="111"/>
      <c r="G65" s="111"/>
      <c r="H65" s="111"/>
      <c r="I65" s="111"/>
      <c r="J65" s="112">
        <f>J89</f>
        <v>0</v>
      </c>
      <c r="L65" s="109"/>
    </row>
    <row r="66" spans="2:12" s="1" customFormat="1" ht="21.75" customHeight="1">
      <c r="B66" s="33"/>
      <c r="L66" s="33"/>
    </row>
    <row r="67" spans="2:12" s="1" customFormat="1" ht="6.9" customHeight="1">
      <c r="B67" s="42"/>
      <c r="C67" s="43"/>
      <c r="D67" s="43"/>
      <c r="E67" s="43"/>
      <c r="F67" s="43"/>
      <c r="G67" s="43"/>
      <c r="H67" s="43"/>
      <c r="I67" s="43"/>
      <c r="J67" s="43"/>
      <c r="K67" s="43"/>
      <c r="L67" s="33"/>
    </row>
    <row r="71" spans="2:12" s="1" customFormat="1" ht="6.9" customHeight="1">
      <c r="B71" s="44"/>
      <c r="C71" s="45"/>
      <c r="D71" s="45"/>
      <c r="E71" s="45"/>
      <c r="F71" s="45"/>
      <c r="G71" s="45"/>
      <c r="H71" s="45"/>
      <c r="I71" s="45"/>
      <c r="J71" s="45"/>
      <c r="K71" s="45"/>
      <c r="L71" s="33"/>
    </row>
    <row r="72" spans="2:12" s="1" customFormat="1" ht="24.9" customHeight="1">
      <c r="B72" s="33"/>
      <c r="C72" s="22" t="s">
        <v>162</v>
      </c>
      <c r="L72" s="33"/>
    </row>
    <row r="73" spans="2:12" s="1" customFormat="1" ht="6.9" customHeight="1">
      <c r="B73" s="33"/>
      <c r="L73" s="33"/>
    </row>
    <row r="74" spans="2:12" s="1" customFormat="1" ht="12" customHeight="1">
      <c r="B74" s="33"/>
      <c r="C74" s="28" t="s">
        <v>16</v>
      </c>
      <c r="L74" s="33"/>
    </row>
    <row r="75" spans="2:12" s="1" customFormat="1" ht="16.5" customHeight="1">
      <c r="B75" s="33"/>
      <c r="E75" s="339" t="str">
        <f>E7</f>
        <v>MŠ Záchlumí - přístavba pavilonu</v>
      </c>
      <c r="F75" s="340"/>
      <c r="G75" s="340"/>
      <c r="H75" s="340"/>
      <c r="L75" s="33"/>
    </row>
    <row r="76" spans="2:12" ht="12" customHeight="1">
      <c r="B76" s="21"/>
      <c r="C76" s="28" t="s">
        <v>129</v>
      </c>
      <c r="L76" s="21"/>
    </row>
    <row r="77" spans="2:12" s="1" customFormat="1" ht="16.5" customHeight="1">
      <c r="B77" s="33"/>
      <c r="E77" s="339" t="s">
        <v>2116</v>
      </c>
      <c r="F77" s="341"/>
      <c r="G77" s="341"/>
      <c r="H77" s="341"/>
      <c r="L77" s="33"/>
    </row>
    <row r="78" spans="2:12" s="1" customFormat="1" ht="12" customHeight="1">
      <c r="B78" s="33"/>
      <c r="C78" s="28" t="s">
        <v>131</v>
      </c>
      <c r="L78" s="33"/>
    </row>
    <row r="79" spans="2:12" s="1" customFormat="1" ht="16.5" customHeight="1">
      <c r="B79" s="33"/>
      <c r="E79" s="303" t="str">
        <f>E11</f>
        <v>03 - Vytápění</v>
      </c>
      <c r="F79" s="341"/>
      <c r="G79" s="341"/>
      <c r="H79" s="341"/>
      <c r="L79" s="33"/>
    </row>
    <row r="80" spans="2:12" s="1" customFormat="1" ht="6.9" customHeight="1">
      <c r="B80" s="33"/>
      <c r="L80" s="33"/>
    </row>
    <row r="81" spans="2:65" s="1" customFormat="1" ht="12" customHeight="1">
      <c r="B81" s="33"/>
      <c r="C81" s="28" t="s">
        <v>21</v>
      </c>
      <c r="F81" s="26" t="str">
        <f>F14</f>
        <v xml:space="preserve"> </v>
      </c>
      <c r="I81" s="28" t="s">
        <v>23</v>
      </c>
      <c r="J81" s="50" t="str">
        <f>IF(J14="","",J14)</f>
        <v>23. 4. 2024</v>
      </c>
      <c r="L81" s="33"/>
    </row>
    <row r="82" spans="2:65" s="1" customFormat="1" ht="6.9" customHeight="1">
      <c r="B82" s="33"/>
      <c r="L82" s="33"/>
    </row>
    <row r="83" spans="2:65" s="1" customFormat="1" ht="15.15" customHeight="1">
      <c r="B83" s="33"/>
      <c r="C83" s="28" t="s">
        <v>25</v>
      </c>
      <c r="F83" s="26" t="str">
        <f>E17</f>
        <v>Obec Záchlumí</v>
      </c>
      <c r="I83" s="28" t="s">
        <v>31</v>
      </c>
      <c r="J83" s="31" t="str">
        <f>E23</f>
        <v>Ing. Miloš Valíček</v>
      </c>
      <c r="L83" s="33"/>
    </row>
    <row r="84" spans="2:65" s="1" customFormat="1" ht="15.15" customHeight="1">
      <c r="B84" s="33"/>
      <c r="C84" s="28" t="s">
        <v>29</v>
      </c>
      <c r="F84" s="26" t="str">
        <f>IF(E20="","",E20)</f>
        <v>Vyplň údaj</v>
      </c>
      <c r="I84" s="28" t="s">
        <v>35</v>
      </c>
      <c r="J84" s="31" t="str">
        <f>E26</f>
        <v xml:space="preserve">Veronika Šoulová </v>
      </c>
      <c r="L84" s="33"/>
    </row>
    <row r="85" spans="2:65" s="1" customFormat="1" ht="10.35" customHeight="1">
      <c r="B85" s="33"/>
      <c r="L85" s="33"/>
    </row>
    <row r="86" spans="2:65" s="10" customFormat="1" ht="29.25" customHeight="1">
      <c r="B86" s="113"/>
      <c r="C86" s="114" t="s">
        <v>163</v>
      </c>
      <c r="D86" s="115" t="s">
        <v>59</v>
      </c>
      <c r="E86" s="115" t="s">
        <v>55</v>
      </c>
      <c r="F86" s="115" t="s">
        <v>56</v>
      </c>
      <c r="G86" s="115" t="s">
        <v>164</v>
      </c>
      <c r="H86" s="115" t="s">
        <v>165</v>
      </c>
      <c r="I86" s="115" t="s">
        <v>166</v>
      </c>
      <c r="J86" s="115" t="s">
        <v>135</v>
      </c>
      <c r="K86" s="116" t="s">
        <v>167</v>
      </c>
      <c r="L86" s="113"/>
      <c r="M86" s="57" t="s">
        <v>19</v>
      </c>
      <c r="N86" s="58" t="s">
        <v>44</v>
      </c>
      <c r="O86" s="58" t="s">
        <v>168</v>
      </c>
      <c r="P86" s="58" t="s">
        <v>169</v>
      </c>
      <c r="Q86" s="58" t="s">
        <v>170</v>
      </c>
      <c r="R86" s="58" t="s">
        <v>171</v>
      </c>
      <c r="S86" s="58" t="s">
        <v>172</v>
      </c>
      <c r="T86" s="59" t="s">
        <v>173</v>
      </c>
    </row>
    <row r="87" spans="2:65" s="1" customFormat="1" ht="22.8" customHeight="1">
      <c r="B87" s="33"/>
      <c r="C87" s="62" t="s">
        <v>174</v>
      </c>
      <c r="J87" s="117">
        <f>BK87</f>
        <v>0</v>
      </c>
      <c r="L87" s="33"/>
      <c r="M87" s="60"/>
      <c r="N87" s="51"/>
      <c r="O87" s="51"/>
      <c r="P87" s="118">
        <f>P88</f>
        <v>0</v>
      </c>
      <c r="Q87" s="51"/>
      <c r="R87" s="118">
        <f>R88</f>
        <v>0</v>
      </c>
      <c r="S87" s="51"/>
      <c r="T87" s="119">
        <f>T88</f>
        <v>0</v>
      </c>
      <c r="AT87" s="18" t="s">
        <v>73</v>
      </c>
      <c r="AU87" s="18" t="s">
        <v>136</v>
      </c>
      <c r="BK87" s="120">
        <f>BK88</f>
        <v>0</v>
      </c>
    </row>
    <row r="88" spans="2:65" s="11" customFormat="1" ht="25.95" customHeight="1">
      <c r="B88" s="121"/>
      <c r="D88" s="122" t="s">
        <v>73</v>
      </c>
      <c r="E88" s="123" t="s">
        <v>411</v>
      </c>
      <c r="F88" s="123" t="s">
        <v>412</v>
      </c>
      <c r="I88" s="124"/>
      <c r="J88" s="125">
        <f>BK88</f>
        <v>0</v>
      </c>
      <c r="L88" s="121"/>
      <c r="M88" s="126"/>
      <c r="P88" s="127">
        <f>P89</f>
        <v>0</v>
      </c>
      <c r="R88" s="127">
        <f>R89</f>
        <v>0</v>
      </c>
      <c r="T88" s="128">
        <f>T89</f>
        <v>0</v>
      </c>
      <c r="AR88" s="122" t="s">
        <v>83</v>
      </c>
      <c r="AT88" s="129" t="s">
        <v>73</v>
      </c>
      <c r="AU88" s="129" t="s">
        <v>74</v>
      </c>
      <c r="AY88" s="122" t="s">
        <v>177</v>
      </c>
      <c r="BK88" s="130">
        <f>BK89</f>
        <v>0</v>
      </c>
    </row>
    <row r="89" spans="2:65" s="11" customFormat="1" ht="22.8" customHeight="1">
      <c r="B89" s="121"/>
      <c r="D89" s="122" t="s">
        <v>73</v>
      </c>
      <c r="E89" s="131" t="s">
        <v>1630</v>
      </c>
      <c r="F89" s="131" t="s">
        <v>1631</v>
      </c>
      <c r="I89" s="124"/>
      <c r="J89" s="132">
        <f>BK89</f>
        <v>0</v>
      </c>
      <c r="L89" s="121"/>
      <c r="M89" s="126"/>
      <c r="P89" s="127">
        <f>SUM(P90:P105)</f>
        <v>0</v>
      </c>
      <c r="R89" s="127">
        <f>SUM(R90:R105)</f>
        <v>0</v>
      </c>
      <c r="T89" s="128">
        <f>SUM(T90:T105)</f>
        <v>0</v>
      </c>
      <c r="AR89" s="122" t="s">
        <v>83</v>
      </c>
      <c r="AT89" s="129" t="s">
        <v>73</v>
      </c>
      <c r="AU89" s="129" t="s">
        <v>81</v>
      </c>
      <c r="AY89" s="122" t="s">
        <v>177</v>
      </c>
      <c r="BK89" s="130">
        <f>SUM(BK90:BK105)</f>
        <v>0</v>
      </c>
    </row>
    <row r="90" spans="2:65" s="1" customFormat="1" ht="16.5" customHeight="1">
      <c r="B90" s="33"/>
      <c r="C90" s="178" t="s">
        <v>81</v>
      </c>
      <c r="D90" s="178" t="s">
        <v>327</v>
      </c>
      <c r="E90" s="179" t="s">
        <v>2495</v>
      </c>
      <c r="F90" s="180" t="s">
        <v>2496</v>
      </c>
      <c r="G90" s="181" t="s">
        <v>119</v>
      </c>
      <c r="H90" s="182">
        <v>1</v>
      </c>
      <c r="I90" s="183"/>
      <c r="J90" s="184">
        <f t="shared" ref="J90:J105" si="0">ROUND(I90*H90,2)</f>
        <v>0</v>
      </c>
      <c r="K90" s="180" t="s">
        <v>182</v>
      </c>
      <c r="L90" s="185"/>
      <c r="M90" s="186" t="s">
        <v>19</v>
      </c>
      <c r="N90" s="187" t="s">
        <v>45</v>
      </c>
      <c r="P90" s="142">
        <f t="shared" ref="P90:P105" si="1">O90*H90</f>
        <v>0</v>
      </c>
      <c r="Q90" s="142">
        <v>0</v>
      </c>
      <c r="R90" s="142">
        <f t="shared" ref="R90:R105" si="2">Q90*H90</f>
        <v>0</v>
      </c>
      <c r="S90" s="142">
        <v>0</v>
      </c>
      <c r="T90" s="143">
        <f t="shared" ref="T90:T105" si="3">S90*H90</f>
        <v>0</v>
      </c>
      <c r="AR90" s="144" t="s">
        <v>406</v>
      </c>
      <c r="AT90" s="144" t="s">
        <v>327</v>
      </c>
      <c r="AU90" s="144" t="s">
        <v>83</v>
      </c>
      <c r="AY90" s="18" t="s">
        <v>177</v>
      </c>
      <c r="BE90" s="145">
        <f t="shared" ref="BE90:BE105" si="4">IF(N90="základní",J90,0)</f>
        <v>0</v>
      </c>
      <c r="BF90" s="145">
        <f t="shared" ref="BF90:BF105" si="5">IF(N90="snížená",J90,0)</f>
        <v>0</v>
      </c>
      <c r="BG90" s="145">
        <f t="shared" ref="BG90:BG105" si="6">IF(N90="zákl. přenesená",J90,0)</f>
        <v>0</v>
      </c>
      <c r="BH90" s="145">
        <f t="shared" ref="BH90:BH105" si="7">IF(N90="sníž. přenesená",J90,0)</f>
        <v>0</v>
      </c>
      <c r="BI90" s="145">
        <f t="shared" ref="BI90:BI105" si="8">IF(N90="nulová",J90,0)</f>
        <v>0</v>
      </c>
      <c r="BJ90" s="18" t="s">
        <v>81</v>
      </c>
      <c r="BK90" s="145">
        <f t="shared" ref="BK90:BK105" si="9">ROUND(I90*H90,2)</f>
        <v>0</v>
      </c>
      <c r="BL90" s="18" t="s">
        <v>276</v>
      </c>
      <c r="BM90" s="144" t="s">
        <v>2497</v>
      </c>
    </row>
    <row r="91" spans="2:65" s="1" customFormat="1" ht="16.5" customHeight="1">
      <c r="B91" s="33"/>
      <c r="C91" s="178" t="s">
        <v>83</v>
      </c>
      <c r="D91" s="178" t="s">
        <v>327</v>
      </c>
      <c r="E91" s="179" t="s">
        <v>2498</v>
      </c>
      <c r="F91" s="180" t="s">
        <v>2499</v>
      </c>
      <c r="G91" s="181" t="s">
        <v>347</v>
      </c>
      <c r="H91" s="182">
        <v>1</v>
      </c>
      <c r="I91" s="183"/>
      <c r="J91" s="184">
        <f t="shared" si="0"/>
        <v>0</v>
      </c>
      <c r="K91" s="180" t="s">
        <v>182</v>
      </c>
      <c r="L91" s="185"/>
      <c r="M91" s="186" t="s">
        <v>19</v>
      </c>
      <c r="N91" s="187" t="s">
        <v>45</v>
      </c>
      <c r="P91" s="142">
        <f t="shared" si="1"/>
        <v>0</v>
      </c>
      <c r="Q91" s="142">
        <v>0</v>
      </c>
      <c r="R91" s="142">
        <f t="shared" si="2"/>
        <v>0</v>
      </c>
      <c r="S91" s="142">
        <v>0</v>
      </c>
      <c r="T91" s="143">
        <f t="shared" si="3"/>
        <v>0</v>
      </c>
      <c r="AR91" s="144" t="s">
        <v>406</v>
      </c>
      <c r="AT91" s="144" t="s">
        <v>327</v>
      </c>
      <c r="AU91" s="144" t="s">
        <v>83</v>
      </c>
      <c r="AY91" s="18" t="s">
        <v>177</v>
      </c>
      <c r="BE91" s="145">
        <f t="shared" si="4"/>
        <v>0</v>
      </c>
      <c r="BF91" s="145">
        <f t="shared" si="5"/>
        <v>0</v>
      </c>
      <c r="BG91" s="145">
        <f t="shared" si="6"/>
        <v>0</v>
      </c>
      <c r="BH91" s="145">
        <f t="shared" si="7"/>
        <v>0</v>
      </c>
      <c r="BI91" s="145">
        <f t="shared" si="8"/>
        <v>0</v>
      </c>
      <c r="BJ91" s="18" t="s">
        <v>81</v>
      </c>
      <c r="BK91" s="145">
        <f t="shared" si="9"/>
        <v>0</v>
      </c>
      <c r="BL91" s="18" t="s">
        <v>276</v>
      </c>
      <c r="BM91" s="144" t="s">
        <v>2500</v>
      </c>
    </row>
    <row r="92" spans="2:65" s="1" customFormat="1" ht="16.5" customHeight="1">
      <c r="B92" s="33"/>
      <c r="C92" s="178" t="s">
        <v>121</v>
      </c>
      <c r="D92" s="178" t="s">
        <v>327</v>
      </c>
      <c r="E92" s="179" t="s">
        <v>2501</v>
      </c>
      <c r="F92" s="180" t="s">
        <v>2502</v>
      </c>
      <c r="G92" s="181" t="s">
        <v>243</v>
      </c>
      <c r="H92" s="182">
        <v>2</v>
      </c>
      <c r="I92" s="183"/>
      <c r="J92" s="184">
        <f t="shared" si="0"/>
        <v>0</v>
      </c>
      <c r="K92" s="180" t="s">
        <v>182</v>
      </c>
      <c r="L92" s="185"/>
      <c r="M92" s="186" t="s">
        <v>19</v>
      </c>
      <c r="N92" s="187" t="s">
        <v>45</v>
      </c>
      <c r="P92" s="142">
        <f t="shared" si="1"/>
        <v>0</v>
      </c>
      <c r="Q92" s="142">
        <v>0</v>
      </c>
      <c r="R92" s="142">
        <f t="shared" si="2"/>
        <v>0</v>
      </c>
      <c r="S92" s="142">
        <v>0</v>
      </c>
      <c r="T92" s="143">
        <f t="shared" si="3"/>
        <v>0</v>
      </c>
      <c r="AR92" s="144" t="s">
        <v>406</v>
      </c>
      <c r="AT92" s="144" t="s">
        <v>327</v>
      </c>
      <c r="AU92" s="144" t="s">
        <v>83</v>
      </c>
      <c r="AY92" s="18" t="s">
        <v>177</v>
      </c>
      <c r="BE92" s="145">
        <f t="shared" si="4"/>
        <v>0</v>
      </c>
      <c r="BF92" s="145">
        <f t="shared" si="5"/>
        <v>0</v>
      </c>
      <c r="BG92" s="145">
        <f t="shared" si="6"/>
        <v>0</v>
      </c>
      <c r="BH92" s="145">
        <f t="shared" si="7"/>
        <v>0</v>
      </c>
      <c r="BI92" s="145">
        <f t="shared" si="8"/>
        <v>0</v>
      </c>
      <c r="BJ92" s="18" t="s">
        <v>81</v>
      </c>
      <c r="BK92" s="145">
        <f t="shared" si="9"/>
        <v>0</v>
      </c>
      <c r="BL92" s="18" t="s">
        <v>276</v>
      </c>
      <c r="BM92" s="144" t="s">
        <v>2503</v>
      </c>
    </row>
    <row r="93" spans="2:65" s="1" customFormat="1" ht="21.75" customHeight="1">
      <c r="B93" s="33"/>
      <c r="C93" s="178" t="s">
        <v>183</v>
      </c>
      <c r="D93" s="178" t="s">
        <v>327</v>
      </c>
      <c r="E93" s="179" t="s">
        <v>2504</v>
      </c>
      <c r="F93" s="180" t="s">
        <v>2505</v>
      </c>
      <c r="G93" s="181" t="s">
        <v>228</v>
      </c>
      <c r="H93" s="182">
        <v>0.03</v>
      </c>
      <c r="I93" s="183"/>
      <c r="J93" s="184">
        <f t="shared" si="0"/>
        <v>0</v>
      </c>
      <c r="K93" s="180" t="s">
        <v>182</v>
      </c>
      <c r="L93" s="185"/>
      <c r="M93" s="186" t="s">
        <v>19</v>
      </c>
      <c r="N93" s="187" t="s">
        <v>45</v>
      </c>
      <c r="P93" s="142">
        <f t="shared" si="1"/>
        <v>0</v>
      </c>
      <c r="Q93" s="142">
        <v>0</v>
      </c>
      <c r="R93" s="142">
        <f t="shared" si="2"/>
        <v>0</v>
      </c>
      <c r="S93" s="142">
        <v>0</v>
      </c>
      <c r="T93" s="143">
        <f t="shared" si="3"/>
        <v>0</v>
      </c>
      <c r="AR93" s="144" t="s">
        <v>406</v>
      </c>
      <c r="AT93" s="144" t="s">
        <v>327</v>
      </c>
      <c r="AU93" s="144" t="s">
        <v>83</v>
      </c>
      <c r="AY93" s="18" t="s">
        <v>177</v>
      </c>
      <c r="BE93" s="145">
        <f t="shared" si="4"/>
        <v>0</v>
      </c>
      <c r="BF93" s="145">
        <f t="shared" si="5"/>
        <v>0</v>
      </c>
      <c r="BG93" s="145">
        <f t="shared" si="6"/>
        <v>0</v>
      </c>
      <c r="BH93" s="145">
        <f t="shared" si="7"/>
        <v>0</v>
      </c>
      <c r="BI93" s="145">
        <f t="shared" si="8"/>
        <v>0</v>
      </c>
      <c r="BJ93" s="18" t="s">
        <v>81</v>
      </c>
      <c r="BK93" s="145">
        <f t="shared" si="9"/>
        <v>0</v>
      </c>
      <c r="BL93" s="18" t="s">
        <v>276</v>
      </c>
      <c r="BM93" s="144" t="s">
        <v>2506</v>
      </c>
    </row>
    <row r="94" spans="2:65" s="1" customFormat="1" ht="16.5" customHeight="1">
      <c r="B94" s="33"/>
      <c r="C94" s="178" t="s">
        <v>206</v>
      </c>
      <c r="D94" s="178" t="s">
        <v>327</v>
      </c>
      <c r="E94" s="179" t="s">
        <v>2507</v>
      </c>
      <c r="F94" s="180" t="s">
        <v>2508</v>
      </c>
      <c r="G94" s="181" t="s">
        <v>228</v>
      </c>
      <c r="H94" s="182">
        <v>0.03</v>
      </c>
      <c r="I94" s="183"/>
      <c r="J94" s="184">
        <f t="shared" si="0"/>
        <v>0</v>
      </c>
      <c r="K94" s="180" t="s">
        <v>182</v>
      </c>
      <c r="L94" s="185"/>
      <c r="M94" s="186" t="s">
        <v>19</v>
      </c>
      <c r="N94" s="187" t="s">
        <v>45</v>
      </c>
      <c r="P94" s="142">
        <f t="shared" si="1"/>
        <v>0</v>
      </c>
      <c r="Q94" s="142">
        <v>0</v>
      </c>
      <c r="R94" s="142">
        <f t="shared" si="2"/>
        <v>0</v>
      </c>
      <c r="S94" s="142">
        <v>0</v>
      </c>
      <c r="T94" s="143">
        <f t="shared" si="3"/>
        <v>0</v>
      </c>
      <c r="AR94" s="144" t="s">
        <v>406</v>
      </c>
      <c r="AT94" s="144" t="s">
        <v>327</v>
      </c>
      <c r="AU94" s="144" t="s">
        <v>83</v>
      </c>
      <c r="AY94" s="18" t="s">
        <v>177</v>
      </c>
      <c r="BE94" s="145">
        <f t="shared" si="4"/>
        <v>0</v>
      </c>
      <c r="BF94" s="145">
        <f t="shared" si="5"/>
        <v>0</v>
      </c>
      <c r="BG94" s="145">
        <f t="shared" si="6"/>
        <v>0</v>
      </c>
      <c r="BH94" s="145">
        <f t="shared" si="7"/>
        <v>0</v>
      </c>
      <c r="BI94" s="145">
        <f t="shared" si="8"/>
        <v>0</v>
      </c>
      <c r="BJ94" s="18" t="s">
        <v>81</v>
      </c>
      <c r="BK94" s="145">
        <f t="shared" si="9"/>
        <v>0</v>
      </c>
      <c r="BL94" s="18" t="s">
        <v>276</v>
      </c>
      <c r="BM94" s="144" t="s">
        <v>2509</v>
      </c>
    </row>
    <row r="95" spans="2:65" s="1" customFormat="1" ht="16.5" customHeight="1">
      <c r="B95" s="33"/>
      <c r="C95" s="178" t="s">
        <v>211</v>
      </c>
      <c r="D95" s="178" t="s">
        <v>327</v>
      </c>
      <c r="E95" s="179" t="s">
        <v>2335</v>
      </c>
      <c r="F95" s="180" t="s">
        <v>2510</v>
      </c>
      <c r="G95" s="181" t="s">
        <v>228</v>
      </c>
      <c r="H95" s="182">
        <v>0.9</v>
      </c>
      <c r="I95" s="183"/>
      <c r="J95" s="184">
        <f t="shared" si="0"/>
        <v>0</v>
      </c>
      <c r="K95" s="180" t="s">
        <v>182</v>
      </c>
      <c r="L95" s="185"/>
      <c r="M95" s="186" t="s">
        <v>19</v>
      </c>
      <c r="N95" s="187" t="s">
        <v>45</v>
      </c>
      <c r="P95" s="142">
        <f t="shared" si="1"/>
        <v>0</v>
      </c>
      <c r="Q95" s="142">
        <v>0</v>
      </c>
      <c r="R95" s="142">
        <f t="shared" si="2"/>
        <v>0</v>
      </c>
      <c r="S95" s="142">
        <v>0</v>
      </c>
      <c r="T95" s="143">
        <f t="shared" si="3"/>
        <v>0</v>
      </c>
      <c r="AR95" s="144" t="s">
        <v>406</v>
      </c>
      <c r="AT95" s="144" t="s">
        <v>327</v>
      </c>
      <c r="AU95" s="144" t="s">
        <v>83</v>
      </c>
      <c r="AY95" s="18" t="s">
        <v>177</v>
      </c>
      <c r="BE95" s="145">
        <f t="shared" si="4"/>
        <v>0</v>
      </c>
      <c r="BF95" s="145">
        <f t="shared" si="5"/>
        <v>0</v>
      </c>
      <c r="BG95" s="145">
        <f t="shared" si="6"/>
        <v>0</v>
      </c>
      <c r="BH95" s="145">
        <f t="shared" si="7"/>
        <v>0</v>
      </c>
      <c r="BI95" s="145">
        <f t="shared" si="8"/>
        <v>0</v>
      </c>
      <c r="BJ95" s="18" t="s">
        <v>81</v>
      </c>
      <c r="BK95" s="145">
        <f t="shared" si="9"/>
        <v>0</v>
      </c>
      <c r="BL95" s="18" t="s">
        <v>276</v>
      </c>
      <c r="BM95" s="144" t="s">
        <v>2511</v>
      </c>
    </row>
    <row r="96" spans="2:65" s="1" customFormat="1" ht="21.75" customHeight="1">
      <c r="B96" s="33"/>
      <c r="C96" s="178" t="s">
        <v>216</v>
      </c>
      <c r="D96" s="178" t="s">
        <v>327</v>
      </c>
      <c r="E96" s="179" t="s">
        <v>2512</v>
      </c>
      <c r="F96" s="180" t="s">
        <v>2513</v>
      </c>
      <c r="G96" s="181" t="s">
        <v>1819</v>
      </c>
      <c r="H96" s="182">
        <v>8</v>
      </c>
      <c r="I96" s="183"/>
      <c r="J96" s="184">
        <f t="shared" si="0"/>
        <v>0</v>
      </c>
      <c r="K96" s="180" t="s">
        <v>182</v>
      </c>
      <c r="L96" s="185"/>
      <c r="M96" s="186" t="s">
        <v>19</v>
      </c>
      <c r="N96" s="187" t="s">
        <v>45</v>
      </c>
      <c r="P96" s="142">
        <f t="shared" si="1"/>
        <v>0</v>
      </c>
      <c r="Q96" s="142">
        <v>0</v>
      </c>
      <c r="R96" s="142">
        <f t="shared" si="2"/>
        <v>0</v>
      </c>
      <c r="S96" s="142">
        <v>0</v>
      </c>
      <c r="T96" s="143">
        <f t="shared" si="3"/>
        <v>0</v>
      </c>
      <c r="AR96" s="144" t="s">
        <v>406</v>
      </c>
      <c r="AT96" s="144" t="s">
        <v>327</v>
      </c>
      <c r="AU96" s="144" t="s">
        <v>83</v>
      </c>
      <c r="AY96" s="18" t="s">
        <v>177</v>
      </c>
      <c r="BE96" s="145">
        <f t="shared" si="4"/>
        <v>0</v>
      </c>
      <c r="BF96" s="145">
        <f t="shared" si="5"/>
        <v>0</v>
      </c>
      <c r="BG96" s="145">
        <f t="shared" si="6"/>
        <v>0</v>
      </c>
      <c r="BH96" s="145">
        <f t="shared" si="7"/>
        <v>0</v>
      </c>
      <c r="BI96" s="145">
        <f t="shared" si="8"/>
        <v>0</v>
      </c>
      <c r="BJ96" s="18" t="s">
        <v>81</v>
      </c>
      <c r="BK96" s="145">
        <f t="shared" si="9"/>
        <v>0</v>
      </c>
      <c r="BL96" s="18" t="s">
        <v>276</v>
      </c>
      <c r="BM96" s="144" t="s">
        <v>2514</v>
      </c>
    </row>
    <row r="97" spans="2:65" s="1" customFormat="1" ht="16.5" customHeight="1">
      <c r="B97" s="33"/>
      <c r="C97" s="178" t="s">
        <v>225</v>
      </c>
      <c r="D97" s="178" t="s">
        <v>327</v>
      </c>
      <c r="E97" s="179" t="s">
        <v>2515</v>
      </c>
      <c r="F97" s="180" t="s">
        <v>2516</v>
      </c>
      <c r="G97" s="181" t="s">
        <v>243</v>
      </c>
      <c r="H97" s="182">
        <v>2</v>
      </c>
      <c r="I97" s="183"/>
      <c r="J97" s="184">
        <f t="shared" si="0"/>
        <v>0</v>
      </c>
      <c r="K97" s="180" t="s">
        <v>182</v>
      </c>
      <c r="L97" s="185"/>
      <c r="M97" s="186" t="s">
        <v>19</v>
      </c>
      <c r="N97" s="187" t="s">
        <v>45</v>
      </c>
      <c r="P97" s="142">
        <f t="shared" si="1"/>
        <v>0</v>
      </c>
      <c r="Q97" s="142">
        <v>0</v>
      </c>
      <c r="R97" s="142">
        <f t="shared" si="2"/>
        <v>0</v>
      </c>
      <c r="S97" s="142">
        <v>0</v>
      </c>
      <c r="T97" s="143">
        <f t="shared" si="3"/>
        <v>0</v>
      </c>
      <c r="AR97" s="144" t="s">
        <v>406</v>
      </c>
      <c r="AT97" s="144" t="s">
        <v>327</v>
      </c>
      <c r="AU97" s="144" t="s">
        <v>83</v>
      </c>
      <c r="AY97" s="18" t="s">
        <v>177</v>
      </c>
      <c r="BE97" s="145">
        <f t="shared" si="4"/>
        <v>0</v>
      </c>
      <c r="BF97" s="145">
        <f t="shared" si="5"/>
        <v>0</v>
      </c>
      <c r="BG97" s="145">
        <f t="shared" si="6"/>
        <v>0</v>
      </c>
      <c r="BH97" s="145">
        <f t="shared" si="7"/>
        <v>0</v>
      </c>
      <c r="BI97" s="145">
        <f t="shared" si="8"/>
        <v>0</v>
      </c>
      <c r="BJ97" s="18" t="s">
        <v>81</v>
      </c>
      <c r="BK97" s="145">
        <f t="shared" si="9"/>
        <v>0</v>
      </c>
      <c r="BL97" s="18" t="s">
        <v>276</v>
      </c>
      <c r="BM97" s="144" t="s">
        <v>2517</v>
      </c>
    </row>
    <row r="98" spans="2:65" s="1" customFormat="1" ht="16.5" customHeight="1">
      <c r="B98" s="33"/>
      <c r="C98" s="178" t="s">
        <v>232</v>
      </c>
      <c r="D98" s="178" t="s">
        <v>327</v>
      </c>
      <c r="E98" s="179" t="s">
        <v>2518</v>
      </c>
      <c r="F98" s="180" t="s">
        <v>2519</v>
      </c>
      <c r="G98" s="181" t="s">
        <v>347</v>
      </c>
      <c r="H98" s="182">
        <v>5</v>
      </c>
      <c r="I98" s="183"/>
      <c r="J98" s="184">
        <f t="shared" si="0"/>
        <v>0</v>
      </c>
      <c r="K98" s="180" t="s">
        <v>182</v>
      </c>
      <c r="L98" s="185"/>
      <c r="M98" s="186" t="s">
        <v>19</v>
      </c>
      <c r="N98" s="187" t="s">
        <v>45</v>
      </c>
      <c r="P98" s="142">
        <f t="shared" si="1"/>
        <v>0</v>
      </c>
      <c r="Q98" s="142">
        <v>0</v>
      </c>
      <c r="R98" s="142">
        <f t="shared" si="2"/>
        <v>0</v>
      </c>
      <c r="S98" s="142">
        <v>0</v>
      </c>
      <c r="T98" s="143">
        <f t="shared" si="3"/>
        <v>0</v>
      </c>
      <c r="AR98" s="144" t="s">
        <v>406</v>
      </c>
      <c r="AT98" s="144" t="s">
        <v>327</v>
      </c>
      <c r="AU98" s="144" t="s">
        <v>83</v>
      </c>
      <c r="AY98" s="18" t="s">
        <v>177</v>
      </c>
      <c r="BE98" s="145">
        <f t="shared" si="4"/>
        <v>0</v>
      </c>
      <c r="BF98" s="145">
        <f t="shared" si="5"/>
        <v>0</v>
      </c>
      <c r="BG98" s="145">
        <f t="shared" si="6"/>
        <v>0</v>
      </c>
      <c r="BH98" s="145">
        <f t="shared" si="7"/>
        <v>0</v>
      </c>
      <c r="BI98" s="145">
        <f t="shared" si="8"/>
        <v>0</v>
      </c>
      <c r="BJ98" s="18" t="s">
        <v>81</v>
      </c>
      <c r="BK98" s="145">
        <f t="shared" si="9"/>
        <v>0</v>
      </c>
      <c r="BL98" s="18" t="s">
        <v>276</v>
      </c>
      <c r="BM98" s="144" t="s">
        <v>2520</v>
      </c>
    </row>
    <row r="99" spans="2:65" s="1" customFormat="1" ht="21.75" customHeight="1">
      <c r="B99" s="33"/>
      <c r="C99" s="178" t="s">
        <v>240</v>
      </c>
      <c r="D99" s="178" t="s">
        <v>327</v>
      </c>
      <c r="E99" s="179" t="s">
        <v>2521</v>
      </c>
      <c r="F99" s="180" t="s">
        <v>2522</v>
      </c>
      <c r="G99" s="181" t="s">
        <v>243</v>
      </c>
      <c r="H99" s="182">
        <v>1</v>
      </c>
      <c r="I99" s="183"/>
      <c r="J99" s="184">
        <f t="shared" si="0"/>
        <v>0</v>
      </c>
      <c r="K99" s="180" t="s">
        <v>182</v>
      </c>
      <c r="L99" s="185"/>
      <c r="M99" s="186" t="s">
        <v>19</v>
      </c>
      <c r="N99" s="187" t="s">
        <v>45</v>
      </c>
      <c r="P99" s="142">
        <f t="shared" si="1"/>
        <v>0</v>
      </c>
      <c r="Q99" s="142">
        <v>0</v>
      </c>
      <c r="R99" s="142">
        <f t="shared" si="2"/>
        <v>0</v>
      </c>
      <c r="S99" s="142">
        <v>0</v>
      </c>
      <c r="T99" s="143">
        <f t="shared" si="3"/>
        <v>0</v>
      </c>
      <c r="AR99" s="144" t="s">
        <v>406</v>
      </c>
      <c r="AT99" s="144" t="s">
        <v>327</v>
      </c>
      <c r="AU99" s="144" t="s">
        <v>83</v>
      </c>
      <c r="AY99" s="18" t="s">
        <v>177</v>
      </c>
      <c r="BE99" s="145">
        <f t="shared" si="4"/>
        <v>0</v>
      </c>
      <c r="BF99" s="145">
        <f t="shared" si="5"/>
        <v>0</v>
      </c>
      <c r="BG99" s="145">
        <f t="shared" si="6"/>
        <v>0</v>
      </c>
      <c r="BH99" s="145">
        <f t="shared" si="7"/>
        <v>0</v>
      </c>
      <c r="BI99" s="145">
        <f t="shared" si="8"/>
        <v>0</v>
      </c>
      <c r="BJ99" s="18" t="s">
        <v>81</v>
      </c>
      <c r="BK99" s="145">
        <f t="shared" si="9"/>
        <v>0</v>
      </c>
      <c r="BL99" s="18" t="s">
        <v>276</v>
      </c>
      <c r="BM99" s="144" t="s">
        <v>2523</v>
      </c>
    </row>
    <row r="100" spans="2:65" s="1" customFormat="1" ht="16.5" customHeight="1">
      <c r="B100" s="33"/>
      <c r="C100" s="178" t="s">
        <v>245</v>
      </c>
      <c r="D100" s="178" t="s">
        <v>327</v>
      </c>
      <c r="E100" s="179" t="s">
        <v>2524</v>
      </c>
      <c r="F100" s="180" t="s">
        <v>2525</v>
      </c>
      <c r="G100" s="181" t="s">
        <v>243</v>
      </c>
      <c r="H100" s="182">
        <v>2</v>
      </c>
      <c r="I100" s="183"/>
      <c r="J100" s="184">
        <f t="shared" si="0"/>
        <v>0</v>
      </c>
      <c r="K100" s="180" t="s">
        <v>182</v>
      </c>
      <c r="L100" s="185"/>
      <c r="M100" s="186" t="s">
        <v>19</v>
      </c>
      <c r="N100" s="187" t="s">
        <v>45</v>
      </c>
      <c r="P100" s="142">
        <f t="shared" si="1"/>
        <v>0</v>
      </c>
      <c r="Q100" s="142">
        <v>0</v>
      </c>
      <c r="R100" s="142">
        <f t="shared" si="2"/>
        <v>0</v>
      </c>
      <c r="S100" s="142">
        <v>0</v>
      </c>
      <c r="T100" s="143">
        <f t="shared" si="3"/>
        <v>0</v>
      </c>
      <c r="AR100" s="144" t="s">
        <v>406</v>
      </c>
      <c r="AT100" s="144" t="s">
        <v>327</v>
      </c>
      <c r="AU100" s="144" t="s">
        <v>83</v>
      </c>
      <c r="AY100" s="18" t="s">
        <v>177</v>
      </c>
      <c r="BE100" s="145">
        <f t="shared" si="4"/>
        <v>0</v>
      </c>
      <c r="BF100" s="145">
        <f t="shared" si="5"/>
        <v>0</v>
      </c>
      <c r="BG100" s="145">
        <f t="shared" si="6"/>
        <v>0</v>
      </c>
      <c r="BH100" s="145">
        <f t="shared" si="7"/>
        <v>0</v>
      </c>
      <c r="BI100" s="145">
        <f t="shared" si="8"/>
        <v>0</v>
      </c>
      <c r="BJ100" s="18" t="s">
        <v>81</v>
      </c>
      <c r="BK100" s="145">
        <f t="shared" si="9"/>
        <v>0</v>
      </c>
      <c r="BL100" s="18" t="s">
        <v>276</v>
      </c>
      <c r="BM100" s="144" t="s">
        <v>2526</v>
      </c>
    </row>
    <row r="101" spans="2:65" s="1" customFormat="1" ht="16.5" customHeight="1">
      <c r="B101" s="33"/>
      <c r="C101" s="178" t="s">
        <v>8</v>
      </c>
      <c r="D101" s="178" t="s">
        <v>327</v>
      </c>
      <c r="E101" s="179" t="s">
        <v>2527</v>
      </c>
      <c r="F101" s="180" t="s">
        <v>2528</v>
      </c>
      <c r="G101" s="181" t="s">
        <v>243</v>
      </c>
      <c r="H101" s="182">
        <v>1</v>
      </c>
      <c r="I101" s="183"/>
      <c r="J101" s="184">
        <f t="shared" si="0"/>
        <v>0</v>
      </c>
      <c r="K101" s="180" t="s">
        <v>199</v>
      </c>
      <c r="L101" s="185"/>
      <c r="M101" s="186" t="s">
        <v>19</v>
      </c>
      <c r="N101" s="187" t="s">
        <v>45</v>
      </c>
      <c r="P101" s="142">
        <f t="shared" si="1"/>
        <v>0</v>
      </c>
      <c r="Q101" s="142">
        <v>0</v>
      </c>
      <c r="R101" s="142">
        <f t="shared" si="2"/>
        <v>0</v>
      </c>
      <c r="S101" s="142">
        <v>0</v>
      </c>
      <c r="T101" s="143">
        <f t="shared" si="3"/>
        <v>0</v>
      </c>
      <c r="AR101" s="144" t="s">
        <v>406</v>
      </c>
      <c r="AT101" s="144" t="s">
        <v>327</v>
      </c>
      <c r="AU101" s="144" t="s">
        <v>83</v>
      </c>
      <c r="AY101" s="18" t="s">
        <v>177</v>
      </c>
      <c r="BE101" s="145">
        <f t="shared" si="4"/>
        <v>0</v>
      </c>
      <c r="BF101" s="145">
        <f t="shared" si="5"/>
        <v>0</v>
      </c>
      <c r="BG101" s="145">
        <f t="shared" si="6"/>
        <v>0</v>
      </c>
      <c r="BH101" s="145">
        <f t="shared" si="7"/>
        <v>0</v>
      </c>
      <c r="BI101" s="145">
        <f t="shared" si="8"/>
        <v>0</v>
      </c>
      <c r="BJ101" s="18" t="s">
        <v>81</v>
      </c>
      <c r="BK101" s="145">
        <f t="shared" si="9"/>
        <v>0</v>
      </c>
      <c r="BL101" s="18" t="s">
        <v>276</v>
      </c>
      <c r="BM101" s="144" t="s">
        <v>2529</v>
      </c>
    </row>
    <row r="102" spans="2:65" s="1" customFormat="1" ht="16.5" customHeight="1">
      <c r="B102" s="33"/>
      <c r="C102" s="178" t="s">
        <v>258</v>
      </c>
      <c r="D102" s="178" t="s">
        <v>327</v>
      </c>
      <c r="E102" s="179" t="s">
        <v>2530</v>
      </c>
      <c r="F102" s="180" t="s">
        <v>2531</v>
      </c>
      <c r="G102" s="181" t="s">
        <v>243</v>
      </c>
      <c r="H102" s="182">
        <v>1</v>
      </c>
      <c r="I102" s="183"/>
      <c r="J102" s="184">
        <f t="shared" si="0"/>
        <v>0</v>
      </c>
      <c r="K102" s="180" t="s">
        <v>199</v>
      </c>
      <c r="L102" s="185"/>
      <c r="M102" s="186" t="s">
        <v>19</v>
      </c>
      <c r="N102" s="187" t="s">
        <v>45</v>
      </c>
      <c r="P102" s="142">
        <f t="shared" si="1"/>
        <v>0</v>
      </c>
      <c r="Q102" s="142">
        <v>0</v>
      </c>
      <c r="R102" s="142">
        <f t="shared" si="2"/>
        <v>0</v>
      </c>
      <c r="S102" s="142">
        <v>0</v>
      </c>
      <c r="T102" s="143">
        <f t="shared" si="3"/>
        <v>0</v>
      </c>
      <c r="AR102" s="144" t="s">
        <v>406</v>
      </c>
      <c r="AT102" s="144" t="s">
        <v>327</v>
      </c>
      <c r="AU102" s="144" t="s">
        <v>83</v>
      </c>
      <c r="AY102" s="18" t="s">
        <v>177</v>
      </c>
      <c r="BE102" s="145">
        <f t="shared" si="4"/>
        <v>0</v>
      </c>
      <c r="BF102" s="145">
        <f t="shared" si="5"/>
        <v>0</v>
      </c>
      <c r="BG102" s="145">
        <f t="shared" si="6"/>
        <v>0</v>
      </c>
      <c r="BH102" s="145">
        <f t="shared" si="7"/>
        <v>0</v>
      </c>
      <c r="BI102" s="145">
        <f t="shared" si="8"/>
        <v>0</v>
      </c>
      <c r="BJ102" s="18" t="s">
        <v>81</v>
      </c>
      <c r="BK102" s="145">
        <f t="shared" si="9"/>
        <v>0</v>
      </c>
      <c r="BL102" s="18" t="s">
        <v>276</v>
      </c>
      <c r="BM102" s="144" t="s">
        <v>2532</v>
      </c>
    </row>
    <row r="103" spans="2:65" s="1" customFormat="1" ht="16.5" customHeight="1">
      <c r="B103" s="33"/>
      <c r="C103" s="178" t="s">
        <v>265</v>
      </c>
      <c r="D103" s="178" t="s">
        <v>327</v>
      </c>
      <c r="E103" s="179" t="s">
        <v>2533</v>
      </c>
      <c r="F103" s="180" t="s">
        <v>2534</v>
      </c>
      <c r="G103" s="181" t="s">
        <v>243</v>
      </c>
      <c r="H103" s="182">
        <v>1</v>
      </c>
      <c r="I103" s="183"/>
      <c r="J103" s="184">
        <f t="shared" si="0"/>
        <v>0</v>
      </c>
      <c r="K103" s="180" t="s">
        <v>182</v>
      </c>
      <c r="L103" s="185"/>
      <c r="M103" s="186" t="s">
        <v>19</v>
      </c>
      <c r="N103" s="187" t="s">
        <v>45</v>
      </c>
      <c r="P103" s="142">
        <f t="shared" si="1"/>
        <v>0</v>
      </c>
      <c r="Q103" s="142">
        <v>0</v>
      </c>
      <c r="R103" s="142">
        <f t="shared" si="2"/>
        <v>0</v>
      </c>
      <c r="S103" s="142">
        <v>0</v>
      </c>
      <c r="T103" s="143">
        <f t="shared" si="3"/>
        <v>0</v>
      </c>
      <c r="AR103" s="144" t="s">
        <v>406</v>
      </c>
      <c r="AT103" s="144" t="s">
        <v>327</v>
      </c>
      <c r="AU103" s="144" t="s">
        <v>83</v>
      </c>
      <c r="AY103" s="18" t="s">
        <v>177</v>
      </c>
      <c r="BE103" s="145">
        <f t="shared" si="4"/>
        <v>0</v>
      </c>
      <c r="BF103" s="145">
        <f t="shared" si="5"/>
        <v>0</v>
      </c>
      <c r="BG103" s="145">
        <f t="shared" si="6"/>
        <v>0</v>
      </c>
      <c r="BH103" s="145">
        <f t="shared" si="7"/>
        <v>0</v>
      </c>
      <c r="BI103" s="145">
        <f t="shared" si="8"/>
        <v>0</v>
      </c>
      <c r="BJ103" s="18" t="s">
        <v>81</v>
      </c>
      <c r="BK103" s="145">
        <f t="shared" si="9"/>
        <v>0</v>
      </c>
      <c r="BL103" s="18" t="s">
        <v>276</v>
      </c>
      <c r="BM103" s="144" t="s">
        <v>2535</v>
      </c>
    </row>
    <row r="104" spans="2:65" s="1" customFormat="1" ht="21.75" customHeight="1">
      <c r="B104" s="33"/>
      <c r="C104" s="178" t="s">
        <v>271</v>
      </c>
      <c r="D104" s="178" t="s">
        <v>327</v>
      </c>
      <c r="E104" s="179" t="s">
        <v>2536</v>
      </c>
      <c r="F104" s="180" t="s">
        <v>1701</v>
      </c>
      <c r="G104" s="181" t="s">
        <v>347</v>
      </c>
      <c r="H104" s="182">
        <v>5</v>
      </c>
      <c r="I104" s="183"/>
      <c r="J104" s="184">
        <f t="shared" si="0"/>
        <v>0</v>
      </c>
      <c r="K104" s="180" t="s">
        <v>182</v>
      </c>
      <c r="L104" s="185"/>
      <c r="M104" s="186" t="s">
        <v>19</v>
      </c>
      <c r="N104" s="187" t="s">
        <v>45</v>
      </c>
      <c r="P104" s="142">
        <f t="shared" si="1"/>
        <v>0</v>
      </c>
      <c r="Q104" s="142">
        <v>0</v>
      </c>
      <c r="R104" s="142">
        <f t="shared" si="2"/>
        <v>0</v>
      </c>
      <c r="S104" s="142">
        <v>0</v>
      </c>
      <c r="T104" s="143">
        <f t="shared" si="3"/>
        <v>0</v>
      </c>
      <c r="AR104" s="144" t="s">
        <v>406</v>
      </c>
      <c r="AT104" s="144" t="s">
        <v>327</v>
      </c>
      <c r="AU104" s="144" t="s">
        <v>83</v>
      </c>
      <c r="AY104" s="18" t="s">
        <v>177</v>
      </c>
      <c r="BE104" s="145">
        <f t="shared" si="4"/>
        <v>0</v>
      </c>
      <c r="BF104" s="145">
        <f t="shared" si="5"/>
        <v>0</v>
      </c>
      <c r="BG104" s="145">
        <f t="shared" si="6"/>
        <v>0</v>
      </c>
      <c r="BH104" s="145">
        <f t="shared" si="7"/>
        <v>0</v>
      </c>
      <c r="BI104" s="145">
        <f t="shared" si="8"/>
        <v>0</v>
      </c>
      <c r="BJ104" s="18" t="s">
        <v>81</v>
      </c>
      <c r="BK104" s="145">
        <f t="shared" si="9"/>
        <v>0</v>
      </c>
      <c r="BL104" s="18" t="s">
        <v>276</v>
      </c>
      <c r="BM104" s="144" t="s">
        <v>2537</v>
      </c>
    </row>
    <row r="105" spans="2:65" s="1" customFormat="1" ht="16.5" customHeight="1">
      <c r="B105" s="33"/>
      <c r="C105" s="178" t="s">
        <v>276</v>
      </c>
      <c r="D105" s="178" t="s">
        <v>327</v>
      </c>
      <c r="E105" s="179" t="s">
        <v>2538</v>
      </c>
      <c r="F105" s="180" t="s">
        <v>2539</v>
      </c>
      <c r="G105" s="181" t="s">
        <v>1679</v>
      </c>
      <c r="H105" s="198"/>
      <c r="I105" s="183"/>
      <c r="J105" s="184">
        <f t="shared" si="0"/>
        <v>0</v>
      </c>
      <c r="K105" s="180" t="s">
        <v>182</v>
      </c>
      <c r="L105" s="185"/>
      <c r="M105" s="199" t="s">
        <v>19</v>
      </c>
      <c r="N105" s="200" t="s">
        <v>45</v>
      </c>
      <c r="O105" s="191"/>
      <c r="P105" s="195">
        <f t="shared" si="1"/>
        <v>0</v>
      </c>
      <c r="Q105" s="195">
        <v>0</v>
      </c>
      <c r="R105" s="195">
        <f t="shared" si="2"/>
        <v>0</v>
      </c>
      <c r="S105" s="195">
        <v>0</v>
      </c>
      <c r="T105" s="196">
        <f t="shared" si="3"/>
        <v>0</v>
      </c>
      <c r="AR105" s="144" t="s">
        <v>406</v>
      </c>
      <c r="AT105" s="144" t="s">
        <v>327</v>
      </c>
      <c r="AU105" s="144" t="s">
        <v>83</v>
      </c>
      <c r="AY105" s="18" t="s">
        <v>177</v>
      </c>
      <c r="BE105" s="145">
        <f t="shared" si="4"/>
        <v>0</v>
      </c>
      <c r="BF105" s="145">
        <f t="shared" si="5"/>
        <v>0</v>
      </c>
      <c r="BG105" s="145">
        <f t="shared" si="6"/>
        <v>0</v>
      </c>
      <c r="BH105" s="145">
        <f t="shared" si="7"/>
        <v>0</v>
      </c>
      <c r="BI105" s="145">
        <f t="shared" si="8"/>
        <v>0</v>
      </c>
      <c r="BJ105" s="18" t="s">
        <v>81</v>
      </c>
      <c r="BK105" s="145">
        <f t="shared" si="9"/>
        <v>0</v>
      </c>
      <c r="BL105" s="18" t="s">
        <v>276</v>
      </c>
      <c r="BM105" s="144" t="s">
        <v>2540</v>
      </c>
    </row>
    <row r="106" spans="2:65" s="1" customFormat="1" ht="6.9" customHeight="1">
      <c r="B106" s="42"/>
      <c r="C106" s="43"/>
      <c r="D106" s="43"/>
      <c r="E106" s="43"/>
      <c r="F106" s="43"/>
      <c r="G106" s="43"/>
      <c r="H106" s="43"/>
      <c r="I106" s="43"/>
      <c r="J106" s="43"/>
      <c r="K106" s="43"/>
      <c r="L106" s="33"/>
    </row>
  </sheetData>
  <sheetProtection algorithmName="SHA-512" hashValue="y0y9llYgroUeb2G0K28vA7kyfZ5DsJB8sD+VQfz9XGS3urvgXPtTB++1bbqRQlKB2dzwikNadflmgi4OubBd9g==" saltValue="HmDndSdYvrUPuj71v7Kx4Sr2KFjJCGfnHcblCj4Ifb+mNUvoOpBHWnt2rfHh9v17wWowKYj/HjWph8bO9p4OGw==" spinCount="100000" sheet="1" objects="1" scenarios="1" formatColumns="0" formatRows="0" autoFilter="0"/>
  <autoFilter ref="C86:K105" xr:uid="{00000000-0009-0000-0000-000008000000}"/>
  <mergeCells count="12">
    <mergeCell ref="E79:H79"/>
    <mergeCell ref="L2:V2"/>
    <mergeCell ref="E50:H50"/>
    <mergeCell ref="E52:H52"/>
    <mergeCell ref="E54:H54"/>
    <mergeCell ref="E75:H75"/>
    <mergeCell ref="E77:H77"/>
    <mergeCell ref="E7:H7"/>
    <mergeCell ref="E9:H9"/>
    <mergeCell ref="E11:H11"/>
    <mergeCell ref="E20:H20"/>
    <mergeCell ref="E29:H29"/>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15</vt:i4>
      </vt:variant>
      <vt:variant>
        <vt:lpstr>Pojmenované oblasti</vt:lpstr>
      </vt:variant>
      <vt:variant>
        <vt:i4>29</vt:i4>
      </vt:variant>
    </vt:vector>
  </HeadingPairs>
  <TitlesOfParts>
    <vt:vector size="44" baseType="lpstr">
      <vt:lpstr>Rekapitulace stavby</vt:lpstr>
      <vt:lpstr>01 - Architektonicko stav...</vt:lpstr>
      <vt:lpstr>02 - ZTI</vt:lpstr>
      <vt:lpstr>03 - Vytápění</vt:lpstr>
      <vt:lpstr>04 - VZT</vt:lpstr>
      <vt:lpstr>05 - Elektroinstalace</vt:lpstr>
      <vt:lpstr>01 - Architektonicko stav..._01</vt:lpstr>
      <vt:lpstr>02 - ZTI_01</vt:lpstr>
      <vt:lpstr>03 - Vytápění_01</vt:lpstr>
      <vt:lpstr>04 - VZT_01</vt:lpstr>
      <vt:lpstr>SO 03 - Terénní a sadové ...</vt:lpstr>
      <vt:lpstr>SO 04 - Parkoviště</vt:lpstr>
      <vt:lpstr>VRN - Vedlejší náklady</vt:lpstr>
      <vt:lpstr>Seznam figur</vt:lpstr>
      <vt:lpstr>Pokyny pro vyplnění</vt:lpstr>
      <vt:lpstr>'01 - Architektonicko stav...'!Názvy_tisku</vt:lpstr>
      <vt:lpstr>'01 - Architektonicko stav..._01'!Názvy_tisku</vt:lpstr>
      <vt:lpstr>'02 - ZTI'!Názvy_tisku</vt:lpstr>
      <vt:lpstr>'02 - ZTI_01'!Názvy_tisku</vt:lpstr>
      <vt:lpstr>'03 - Vytápění'!Názvy_tisku</vt:lpstr>
      <vt:lpstr>'03 - Vytápění_01'!Názvy_tisku</vt:lpstr>
      <vt:lpstr>'04 - VZT'!Názvy_tisku</vt:lpstr>
      <vt:lpstr>'04 - VZT_01'!Názvy_tisku</vt:lpstr>
      <vt:lpstr>'05 - Elektroinstalace'!Názvy_tisku</vt:lpstr>
      <vt:lpstr>'Rekapitulace stavby'!Názvy_tisku</vt:lpstr>
      <vt:lpstr>'Seznam figur'!Názvy_tisku</vt:lpstr>
      <vt:lpstr>'SO 03 - Terénní a sadové ...'!Názvy_tisku</vt:lpstr>
      <vt:lpstr>'SO 04 - Parkoviště'!Názvy_tisku</vt:lpstr>
      <vt:lpstr>'VRN - Vedlejší náklady'!Názvy_tisku</vt:lpstr>
      <vt:lpstr>'01 - Architektonicko stav...'!Oblast_tisku</vt:lpstr>
      <vt:lpstr>'01 - Architektonicko stav..._01'!Oblast_tisku</vt:lpstr>
      <vt:lpstr>'02 - ZTI'!Oblast_tisku</vt:lpstr>
      <vt:lpstr>'02 - ZTI_01'!Oblast_tisku</vt:lpstr>
      <vt:lpstr>'03 - Vytápění'!Oblast_tisku</vt:lpstr>
      <vt:lpstr>'03 - Vytápění_01'!Oblast_tisku</vt:lpstr>
      <vt:lpstr>'04 - VZT'!Oblast_tisku</vt:lpstr>
      <vt:lpstr>'04 - VZT_01'!Oblast_tisku</vt:lpstr>
      <vt:lpstr>'05 - Elektroinstalace'!Oblast_tisku</vt:lpstr>
      <vt:lpstr>'Pokyny pro vyplnění'!Oblast_tisku</vt:lpstr>
      <vt:lpstr>'Rekapitulace stavby'!Oblast_tisku</vt:lpstr>
      <vt:lpstr>'Seznam figur'!Oblast_tisku</vt:lpstr>
      <vt:lpstr>'SO 03 - Terénní a sadové ...'!Oblast_tisku</vt:lpstr>
      <vt:lpstr>'SO 04 - Parkoviště'!Oblast_tisku</vt:lpstr>
      <vt:lpstr>'VRN - Vedlejší náklady'!Oblast_tisku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Veronika\soulo</dc:creator>
  <cp:lastModifiedBy>Admin</cp:lastModifiedBy>
  <dcterms:created xsi:type="dcterms:W3CDTF">2025-05-26T10:54:59Z</dcterms:created>
  <dcterms:modified xsi:type="dcterms:W3CDTF">2025-05-26T20:00:08Z</dcterms:modified>
</cp:coreProperties>
</file>