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jhlavaty\AppData\Local\Microsoft\Windows\INetCache\Content.Outlook\MEY3O50X\"/>
    </mc:Choice>
  </mc:AlternateContent>
  <xr:revisionPtr revIDLastSave="0" documentId="13_ncr:1_{692D2BE4-65F7-4FAC-8A93-BC995724574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rycí List" sheetId="1" r:id="rId1"/>
    <sheet name="Zakázka" sheetId="4" r:id="rId2"/>
  </sheets>
  <externalReferences>
    <externalReference r:id="rId3"/>
  </externalReferences>
  <definedNames>
    <definedName name="__3FD872C1_8887_4EA3_9FC2_897EF4F3D2C3_FIGURE__">'[1]#REF!'!$B$3:$F$5</definedName>
    <definedName name="__3FD872C1_8887_4EA3_9FC2_897EF4F3D2C3_ITEM__">Zakázka!$A$13:$Q$13</definedName>
    <definedName name="__3FD872C1_8887_4EA3_9FC2_897EF4F3D2C3_ITEM_GROUP1__">Zakázka!$A$6:$Q$63</definedName>
    <definedName name="__3FD872C1_8887_4EA3_9FC2_897EF4F3D2C3_ITEM_GROUP1_RECAP__">#REF!</definedName>
    <definedName name="__3FD872C1_8887_4EA3_9FC2_897EF4F3D2C3_ITEM_GROUP2__">Zakázka!$A$8:$Q$62</definedName>
    <definedName name="__3FD872C1_8887_4EA3_9FC2_897EF4F3D2C3_ITEM_GROUP2_RECAP__">#REF!</definedName>
    <definedName name="__3FD872C1_8887_4EA3_9FC2_897EF4F3D2C3_ITEM_GROUP3__X">Zakázka!$A$9:$Q$62</definedName>
    <definedName name="__3FD872C1_8887_4EA3_9FC2_897EF4F3D2C3_ITEM_GROUP3_RECAP__">#REF!</definedName>
    <definedName name="__3FD872C1_8887_4EA3_9FC2_897EF4F3D2C3_ITEM_GROUP4__X">Zakázka!$A$9:$Q$62</definedName>
    <definedName name="__3FD872C1_8887_4EA3_9FC2_897EF4F3D2C3_ITEM_GROUP4_RECAP__">#REF!</definedName>
    <definedName name="__3FD872C1_8887_4EA3_9FC2_897EF4F3D2C3_ITEM_GROUP5__X">Zakázka!$A$11:$Q$25</definedName>
    <definedName name="__3FD872C1_8887_4EA3_9FC2_897EF4F3D2C3_ITEM_GROUP5_RECAP__">#REF!</definedName>
    <definedName name="__3FD872C1_8887_4EA3_9FC2_897EF4F3D2C3_QBILL__">Zakázka!#REF!</definedName>
    <definedName name="__3FD872C1_8887_4EA3_9FC2_897EF4F3D2C3_QBILLFIG__">'[1]#REF!'!$C$4:$D$4</definedName>
    <definedName name="__3FD872C1_8887_4EA3_9FC2_897EF4F3D2C3_QINDEX__">Zakázka!#REF!</definedName>
    <definedName name="GROUP_ID">Zakázka!$B$6:$B$64</definedName>
    <definedName name="ITEM_PRICES">Zakázka!$J$6:$J$64</definedName>
    <definedName name="_xlnm.Print_Titles" localSheetId="1">Zakázka!$4:$5</definedName>
    <definedName name="_xlnm.Print_Area" localSheetId="0">'Krycí List'!$C$1:$H$29</definedName>
    <definedName name="_xlnm.Print_Area" localSheetId="1">Zakázka!$C$1:$Q$64</definedName>
    <definedName name="VAT_RATES">Zakázka!$O$6:$O$64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4" l="1"/>
  <c r="J48" i="4"/>
  <c r="N48" i="4"/>
  <c r="J47" i="4"/>
  <c r="N47" i="4"/>
  <c r="N61" i="4" l="1"/>
  <c r="L61" i="4"/>
  <c r="J61" i="4"/>
  <c r="P61" i="4" s="1"/>
  <c r="Q61" i="4" s="1"/>
  <c r="N60" i="4"/>
  <c r="L60" i="4"/>
  <c r="L59" i="4" s="1"/>
  <c r="J60" i="4"/>
  <c r="N57" i="4"/>
  <c r="L57" i="4"/>
  <c r="J57" i="4"/>
  <c r="N56" i="4"/>
  <c r="L56" i="4"/>
  <c r="J56" i="4"/>
  <c r="N55" i="4"/>
  <c r="L55" i="4"/>
  <c r="J55" i="4"/>
  <c r="P55" i="4" s="1"/>
  <c r="N54" i="4"/>
  <c r="L54" i="4"/>
  <c r="J54" i="4"/>
  <c r="P54" i="4" s="1"/>
  <c r="N53" i="4"/>
  <c r="L53" i="4"/>
  <c r="J53" i="4"/>
  <c r="N52" i="4"/>
  <c r="L52" i="4"/>
  <c r="J52" i="4"/>
  <c r="N51" i="4"/>
  <c r="L51" i="4"/>
  <c r="J51" i="4"/>
  <c r="P51" i="4" s="1"/>
  <c r="N46" i="4"/>
  <c r="L46" i="4"/>
  <c r="J46" i="4"/>
  <c r="P46" i="4" s="1"/>
  <c r="N45" i="4"/>
  <c r="L45" i="4"/>
  <c r="J45" i="4"/>
  <c r="P45" i="4" s="1"/>
  <c r="Q45" i="4" s="1"/>
  <c r="N44" i="4"/>
  <c r="L44" i="4"/>
  <c r="J44" i="4"/>
  <c r="N43" i="4"/>
  <c r="L43" i="4"/>
  <c r="J43" i="4"/>
  <c r="P43" i="4" s="1"/>
  <c r="Q43" i="4" s="1"/>
  <c r="N42" i="4"/>
  <c r="L42" i="4"/>
  <c r="J42" i="4"/>
  <c r="N41" i="4"/>
  <c r="L41" i="4"/>
  <c r="J41" i="4"/>
  <c r="N40" i="4"/>
  <c r="L40" i="4"/>
  <c r="J40" i="4"/>
  <c r="P40" i="4" s="1"/>
  <c r="N39" i="4"/>
  <c r="L39" i="4"/>
  <c r="J39" i="4"/>
  <c r="P39" i="4" s="1"/>
  <c r="N38" i="4"/>
  <c r="L38" i="4"/>
  <c r="J38" i="4"/>
  <c r="P38" i="4" s="1"/>
  <c r="Q38" i="4" s="1"/>
  <c r="N37" i="4"/>
  <c r="L37" i="4"/>
  <c r="J37" i="4"/>
  <c r="N34" i="4"/>
  <c r="L34" i="4"/>
  <c r="J34" i="4"/>
  <c r="P34" i="4" s="1"/>
  <c r="Q34" i="4" s="1"/>
  <c r="N33" i="4"/>
  <c r="L33" i="4"/>
  <c r="J33" i="4"/>
  <c r="N32" i="4"/>
  <c r="L32" i="4"/>
  <c r="J32" i="4"/>
  <c r="P32" i="4" s="1"/>
  <c r="Q32" i="4" s="1"/>
  <c r="N31" i="4"/>
  <c r="L31" i="4"/>
  <c r="J31" i="4"/>
  <c r="N30" i="4"/>
  <c r="L30" i="4"/>
  <c r="J30" i="4"/>
  <c r="P30" i="4" s="1"/>
  <c r="Q30" i="4" s="1"/>
  <c r="N29" i="4"/>
  <c r="L29" i="4"/>
  <c r="J29" i="4"/>
  <c r="N28" i="4"/>
  <c r="L28" i="4"/>
  <c r="J28" i="4"/>
  <c r="N27" i="4"/>
  <c r="L27" i="4"/>
  <c r="J27" i="4"/>
  <c r="P27" i="4" s="1"/>
  <c r="N24" i="4"/>
  <c r="L24" i="4"/>
  <c r="J24" i="4"/>
  <c r="N23" i="4"/>
  <c r="L23" i="4"/>
  <c r="J23" i="4"/>
  <c r="N22" i="4"/>
  <c r="L22" i="4"/>
  <c r="J22" i="4"/>
  <c r="P22" i="4" s="1"/>
  <c r="Q22" i="4" s="1"/>
  <c r="N21" i="4"/>
  <c r="L21" i="4"/>
  <c r="J21" i="4"/>
  <c r="N20" i="4"/>
  <c r="L20" i="4"/>
  <c r="J20" i="4"/>
  <c r="N19" i="4"/>
  <c r="L19" i="4"/>
  <c r="J19" i="4"/>
  <c r="P19" i="4" s="1"/>
  <c r="Q19" i="4" s="1"/>
  <c r="N17" i="4"/>
  <c r="L17" i="4"/>
  <c r="J17" i="4"/>
  <c r="N16" i="4"/>
  <c r="L16" i="4"/>
  <c r="J16" i="4"/>
  <c r="P16" i="4" s="1"/>
  <c r="Q16" i="4" s="1"/>
  <c r="N15" i="4"/>
  <c r="L15" i="4"/>
  <c r="J15" i="4"/>
  <c r="N14" i="4"/>
  <c r="L14" i="4"/>
  <c r="J14" i="4"/>
  <c r="P14" i="4" s="1"/>
  <c r="N13" i="4"/>
  <c r="L13" i="4"/>
  <c r="J13" i="4"/>
  <c r="P13" i="4" s="1"/>
  <c r="F28" i="1"/>
  <c r="F27" i="1"/>
  <c r="L11" i="1"/>
  <c r="L10" i="1"/>
  <c r="L9" i="1"/>
  <c r="L8" i="1"/>
  <c r="A3" i="1" a="1"/>
  <c r="A3" i="1" s="1"/>
  <c r="N59" i="4" l="1"/>
  <c r="N36" i="4"/>
  <c r="J59" i="4"/>
  <c r="L26" i="4"/>
  <c r="L36" i="4"/>
  <c r="L11" i="4"/>
  <c r="P24" i="4"/>
  <c r="Q24" i="4" s="1"/>
  <c r="N26" i="4"/>
  <c r="L50" i="4"/>
  <c r="N11" i="4"/>
  <c r="P28" i="4"/>
  <c r="Q28" i="4" s="1"/>
  <c r="P56" i="4"/>
  <c r="Q56" i="4" s="1"/>
  <c r="Q55" i="4"/>
  <c r="P53" i="4"/>
  <c r="Q53" i="4" s="1"/>
  <c r="N50" i="4"/>
  <c r="P41" i="4"/>
  <c r="Q41" i="4" s="1"/>
  <c r="Q40" i="4"/>
  <c r="J36" i="4"/>
  <c r="Q27" i="4"/>
  <c r="P21" i="4"/>
  <c r="Q21" i="4" s="1"/>
  <c r="Q14" i="4"/>
  <c r="A6" i="1"/>
  <c r="Q13" i="4"/>
  <c r="A4" i="1" a="1"/>
  <c r="A4" i="1" s="1"/>
  <c r="A8" i="1" s="1"/>
  <c r="A7" i="1"/>
  <c r="P17" i="4"/>
  <c r="P31" i="4"/>
  <c r="Q31" i="4" s="1"/>
  <c r="Q39" i="4"/>
  <c r="P44" i="4"/>
  <c r="Q44" i="4" s="1"/>
  <c r="J50" i="4"/>
  <c r="Q54" i="4"/>
  <c r="P60" i="4"/>
  <c r="P59" i="4" s="1"/>
  <c r="J11" i="4"/>
  <c r="J26" i="4"/>
  <c r="P20" i="4"/>
  <c r="Q20" i="4" s="1"/>
  <c r="P33" i="4"/>
  <c r="Q33" i="4" s="1"/>
  <c r="Q46" i="4"/>
  <c r="P23" i="4"/>
  <c r="Q23" i="4" s="1"/>
  <c r="P37" i="4"/>
  <c r="Q37" i="4" s="1"/>
  <c r="P52" i="4"/>
  <c r="Q52" i="4" s="1"/>
  <c r="P15" i="4"/>
  <c r="Q15" i="4" s="1"/>
  <c r="P29" i="4"/>
  <c r="Q29" i="4" s="1"/>
  <c r="P42" i="4"/>
  <c r="Q42" i="4" s="1"/>
  <c r="P57" i="4"/>
  <c r="Q57" i="4" s="1"/>
  <c r="Q51" i="4"/>
  <c r="E26" i="1"/>
  <c r="N8" i="4" l="1"/>
  <c r="N6" i="4" s="1"/>
  <c r="Q26" i="4"/>
  <c r="P11" i="4"/>
  <c r="A14" i="1"/>
  <c r="A11" i="1"/>
  <c r="P50" i="4"/>
  <c r="Q60" i="4"/>
  <c r="Q59" i="4" s="1"/>
  <c r="P26" i="4"/>
  <c r="Q50" i="4"/>
  <c r="A10" i="1"/>
  <c r="A13" i="1"/>
  <c r="Q17" i="4"/>
  <c r="Q11" i="4" s="1"/>
  <c r="P36" i="4"/>
  <c r="A5" i="1" a="1"/>
  <c r="A5" i="1" s="1"/>
  <c r="A9" i="1" s="1"/>
  <c r="Q36" i="4"/>
  <c r="L8" i="4" l="1"/>
  <c r="A12" i="1"/>
  <c r="A15" i="1"/>
  <c r="A16" i="1" s="1"/>
  <c r="E27" i="1"/>
  <c r="E28" i="1" l="1"/>
  <c r="L6" i="4"/>
  <c r="J8" i="4"/>
  <c r="Q8" i="4" l="1"/>
  <c r="P8" i="4"/>
  <c r="J6" i="4"/>
  <c r="Q6" i="4" l="1"/>
  <c r="P6" i="4"/>
</calcChain>
</file>

<file path=xl/sharedStrings.xml><?xml version="1.0" encoding="utf-8"?>
<sst xmlns="http://schemas.openxmlformats.org/spreadsheetml/2006/main" count="222" uniqueCount="140">
  <si>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</si>
  <si>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</si>
  <si>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</si>
  <si>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</si>
  <si>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</si>
  <si>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</si>
  <si>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</si>
  <si>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</si>
  <si>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</si>
  <si>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</si>
  <si>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</si>
  <si>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</si>
  <si>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</si>
  <si>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</si>
  <si>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Jedn. Cena</t>
  </si>
  <si>
    <t>Prostav, s.r.o.</t>
  </si>
  <si>
    <t>Na Chmelnici 533/54</t>
  </si>
  <si>
    <t>29001  Poděbrady - Poděbrady II</t>
  </si>
  <si>
    <t>CENOVÁ NABÍDKA</t>
  </si>
  <si>
    <t>ZAKÁZKA</t>
  </si>
  <si>
    <t>Set Column width to</t>
  </si>
  <si>
    <t>Číslo:</t>
  </si>
  <si>
    <t>2024/41</t>
  </si>
  <si>
    <t>Zakázka:</t>
  </si>
  <si>
    <t>Rekonstrukce ulice V Jezírkách, Tuklaty</t>
  </si>
  <si>
    <t>Komentář:</t>
  </si>
  <si>
    <t>FIRMY</t>
  </si>
  <si>
    <t>---:</t>
  </si>
  <si>
    <t>---</t>
  </si>
  <si>
    <t>REALIZAČNÍ TÝM</t>
  </si>
  <si>
    <t>ROZPOČET</t>
  </si>
  <si>
    <t>Celkem (bez DPH):</t>
  </si>
  <si>
    <t>Kč</t>
  </si>
  <si>
    <t>DPH:</t>
  </si>
  <si>
    <t>Celkem včetně DPH:</t>
  </si>
  <si>
    <t>S</t>
  </si>
  <si>
    <t>S: Stavba</t>
  </si>
  <si>
    <t>S/SO 01</t>
  </si>
  <si>
    <t>SO 01: Stavební objekt 01</t>
  </si>
  <si>
    <t>S/SO 01/SO 01-01/HSV/1</t>
  </si>
  <si>
    <t>1: Zemní práce</t>
  </si>
  <si>
    <t>S/SO 01/SO 01-01/HSV/2</t>
  </si>
  <si>
    <t>2: Zakládání</t>
  </si>
  <si>
    <t>S/SO 01/SO 01-01/HSV/5</t>
  </si>
  <si>
    <t>5: Komunikace pozemní</t>
  </si>
  <si>
    <t>S/SO 01/SO 01-01/HSV/9</t>
  </si>
  <si>
    <t>9: Ostatní konstrukce a práce, bourání</t>
  </si>
  <si>
    <t>S/SO 01/SO 01-01/HSV/997</t>
  </si>
  <si>
    <t>997: Přesun sutě</t>
  </si>
  <si>
    <t>Rekonstrukce ulice V Jezírkách, Tuklaty - změnový list č.1</t>
  </si>
  <si>
    <t xml:space="preserve"> </t>
  </si>
  <si>
    <t>Stavba</t>
  </si>
  <si>
    <t>Objekt</t>
  </si>
  <si>
    <t>Oddíl</t>
  </si>
  <si>
    <t>SP</t>
  </si>
  <si>
    <t>113107322</t>
  </si>
  <si>
    <t>Odstranění podkladu z kameniva drceného tl přes 100 do 200 mm strojně pl do 50 m2</t>
  </si>
  <si>
    <t>m2</t>
  </si>
  <si>
    <t>113107323</t>
  </si>
  <si>
    <t>Odstranění podkladu z kameniva drceného tl přes 200 do 300 mm strojně pl do 50 m2</t>
  </si>
  <si>
    <t>122351101</t>
  </si>
  <si>
    <t>Odkopávky a prokopávky nezapažené v hornině třídy těžitelnosti II skupiny 4 objem do 20 m3 strojně</t>
  </si>
  <si>
    <t>m3</t>
  </si>
  <si>
    <t>129001101</t>
  </si>
  <si>
    <t>Příplatek za ztížení odkopávky nebo prokopávky v blízkosti inženýrských sítí</t>
  </si>
  <si>
    <t>132151104</t>
  </si>
  <si>
    <t>Hloubení rýh nezapažených š do 800 mm v hornině třídy těžitelnosti I skupiny 1 a 2 objem přes 100 m3 strojně</t>
  </si>
  <si>
    <t>174151101</t>
  </si>
  <si>
    <t>Zásyp jam, šachet rýh nebo kolem objektů sypaninou se zhutněním</t>
  </si>
  <si>
    <t>H</t>
  </si>
  <si>
    <t>58343959</t>
  </si>
  <si>
    <t>kamenivo drcené hrubé frakce 32/63</t>
  </si>
  <si>
    <t>t</t>
  </si>
  <si>
    <t>181152302</t>
  </si>
  <si>
    <t>Úprava pláně pro silnice a dálnice v zářezech se zhutněním</t>
  </si>
  <si>
    <t>SUB</t>
  </si>
  <si>
    <t>02650316xy</t>
  </si>
  <si>
    <t>strom listnatý - okrasná slivoň (sakura), s výškou kmene cca 1,8 – 2,5 m</t>
  </si>
  <si>
    <t>kus</t>
  </si>
  <si>
    <t>strom listnatý - javor kulovitý, s výškou kmene cca 1,8 – 2,5 m</t>
  </si>
  <si>
    <t>212752101</t>
  </si>
  <si>
    <t>Trativod z drenážních trubek korugovaných PE-HD SN 4 perforace 360° včetně lože otevřený výkop DN 100 pro liniové stavby</t>
  </si>
  <si>
    <t>m</t>
  </si>
  <si>
    <t>935113111</t>
  </si>
  <si>
    <t>Osazení odvodňovacího polymerbetonového žlabu s krycím roštem šířky do 200 mm</t>
  </si>
  <si>
    <t>935113112</t>
  </si>
  <si>
    <t>Osazení odvodňovacího polymerbetonového žlabu s krycím roštem šířky přes 200 mm</t>
  </si>
  <si>
    <t>59227007</t>
  </si>
  <si>
    <t>žlab odvodňovací z polymerbetonu se spádem dna 0,5% 130x160/165mm</t>
  </si>
  <si>
    <t>59227106</t>
  </si>
  <si>
    <t>žlab odvodňovací z polymerbetonu bez spádu dna se svislým odtokem a integrovaným těsněním pozinkovaná hrana š 200mm</t>
  </si>
  <si>
    <t>916991121</t>
  </si>
  <si>
    <t>Lože pod obrubníky, žlaby z betonu prostého</t>
  </si>
  <si>
    <t>213141123</t>
  </si>
  <si>
    <t>Zřízení vrstvy z geotextilie</t>
  </si>
  <si>
    <t>632481215</t>
  </si>
  <si>
    <t>Separační vrstva z geotextilie</t>
  </si>
  <si>
    <t>564841111</t>
  </si>
  <si>
    <t>Podklad ze štěrkodrtě ŠD plochy přes 100 m2 tl 120 mm</t>
  </si>
  <si>
    <t>564851111</t>
  </si>
  <si>
    <t>Podklad ze štěrkodrtě ŠD plochy přes 100 m2 tl 150 mm</t>
  </si>
  <si>
    <t>564851114</t>
  </si>
  <si>
    <t>Podklad ze štěrkodrtě ŠD plochy přes 100 m2 tl 180 mm</t>
  </si>
  <si>
    <t>596212210</t>
  </si>
  <si>
    <t>Kladení zámkové dlažby pozemních komunikací ručně tl 80 mm skupiny A pl do 50 m2</t>
  </si>
  <si>
    <t>59245020</t>
  </si>
  <si>
    <t>dlažba tvar obdélník betonová 200x100x80mm přírodní</t>
  </si>
  <si>
    <t>596412211</t>
  </si>
  <si>
    <t>Kladení dlažby z vegetačních tvárnic pozemních komunikací tl 80 mm pl přes 50 do 100 m2</t>
  </si>
  <si>
    <t>5924601xx</t>
  </si>
  <si>
    <t>dlažba plošná betonová zasakovací 80mm</t>
  </si>
  <si>
    <t>59944111x</t>
  </si>
  <si>
    <t>Vyplnění spár mezi silničními dílci drobným kamenivem těženým</t>
  </si>
  <si>
    <t>596211210</t>
  </si>
  <si>
    <t>Kladení zámkové dlažby komunikací pro pěší ručně tl 80 mm skupiny A pl do 50 m2</t>
  </si>
  <si>
    <t>59245226</t>
  </si>
  <si>
    <t>dlažba tvar obdélník betonová pro nevidomé 200x100x80mm barevná</t>
  </si>
  <si>
    <t>916131213</t>
  </si>
  <si>
    <t>Osazení silničního obrubníku betonového stojatého s boční opěrou do lože z betonu prostého</t>
  </si>
  <si>
    <t>59217031</t>
  </si>
  <si>
    <t>obrubník betonový silniční 1000x150x250mm</t>
  </si>
  <si>
    <t>919411131</t>
  </si>
  <si>
    <t>Čelo propustku z betonu prostého se zvýšenými nároky na prostředí pro propustek z trub DN 300 až 500</t>
  </si>
  <si>
    <t>9194431xx</t>
  </si>
  <si>
    <t>Vtoková/výtoková část propustku z trub DN 500</t>
  </si>
  <si>
    <t>919521130</t>
  </si>
  <si>
    <t>Zřízení silničního propustku z trub betonových nebo ŽB DN 500</t>
  </si>
  <si>
    <t>59223022</t>
  </si>
  <si>
    <t>trouba betonová hrdlová DN 500</t>
  </si>
  <si>
    <t>919535557</t>
  </si>
  <si>
    <t>Obetonování trubního propustku betonem prostým tř. C 16/20</t>
  </si>
  <si>
    <t>997211511</t>
  </si>
  <si>
    <t>Vodorovná doprava suti po suchu na vzdálenost do 1 km</t>
  </si>
  <si>
    <t>997211519</t>
  </si>
  <si>
    <t>Příplatek ZKD 29 km u vodorovné dopravy suti</t>
  </si>
  <si>
    <t>www.prostav.com</t>
  </si>
  <si>
    <t>Varovný pás slepecký, červená, tl. 80mm, šíře 400mm, v ulici Liliová</t>
  </si>
  <si>
    <t>Zámková dlažba tl. 80mm, barva červená, vzor KOST, obruby - doplnění klínu v prostoru u kontejnerů</t>
  </si>
  <si>
    <t>kpl</t>
  </si>
  <si>
    <t>132351104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</si>
</sst>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  <numFmt numFmtId="167" formatCode="#,##0.000"/>
  </numFmts>
  <fonts count="29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6"/>
      <color rgb="FFFF0000"/>
      <name val="Arial"/>
      <family val="2"/>
      <charset val="238"/>
    </font>
    <font>
      <sz val="12"/>
      <color rgb="FFC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rgb="FFFF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i/>
      <sz val="14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</fills>
  <borders count="5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DB303B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3" borderId="0" xfId="0" applyFont="1" applyFill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0" fillId="0" borderId="4" xfId="0" applyBorder="1"/>
    <xf numFmtId="0" fontId="6" fillId="0" borderId="4" xfId="0" applyFont="1" applyBorder="1"/>
    <xf numFmtId="0" fontId="22" fillId="0" borderId="0" xfId="0" applyFont="1" applyAlignment="1">
      <alignment horizontal="center"/>
    </xf>
    <xf numFmtId="0" fontId="16" fillId="0" borderId="0" xfId="0" applyFont="1"/>
    <xf numFmtId="0" fontId="1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23" fillId="0" borderId="0" xfId="0" applyFont="1"/>
    <xf numFmtId="0" fontId="2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16" fillId="0" borderId="1" xfId="0" applyFont="1" applyBorder="1"/>
    <xf numFmtId="0" fontId="2" fillId="0" borderId="0" xfId="0" applyFont="1" applyAlignment="1">
      <alignment vertical="top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64" fontId="5" fillId="0" borderId="0" xfId="0" applyNumberFormat="1" applyFont="1" applyAlignment="1">
      <alignment vertical="top"/>
    </xf>
    <xf numFmtId="0" fontId="4" fillId="0" borderId="0" xfId="0" applyFont="1"/>
    <xf numFmtId="164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center"/>
    </xf>
    <xf numFmtId="0" fontId="16" fillId="0" borderId="4" xfId="0" applyFont="1" applyBorder="1"/>
    <xf numFmtId="49" fontId="6" fillId="0" borderId="0" xfId="0" applyNumberFormat="1" applyFont="1"/>
    <xf numFmtId="164" fontId="6" fillId="0" borderId="0" xfId="0" applyNumberFormat="1" applyFont="1"/>
    <xf numFmtId="166" fontId="6" fillId="0" borderId="0" xfId="0" applyNumberFormat="1" applyFont="1"/>
    <xf numFmtId="166" fontId="10" fillId="0" borderId="0" xfId="0" applyNumberFormat="1" applyFont="1"/>
    <xf numFmtId="164" fontId="10" fillId="0" borderId="0" xfId="0" applyNumberFormat="1" applyFont="1"/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right" vertical="top"/>
    </xf>
    <xf numFmtId="49" fontId="13" fillId="0" borderId="0" xfId="0" applyNumberFormat="1" applyFont="1" applyAlignment="1">
      <alignment horizontal="left" vertical="top" wrapText="1"/>
    </xf>
    <xf numFmtId="164" fontId="13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166" fontId="11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right" vertical="top"/>
    </xf>
    <xf numFmtId="164" fontId="14" fillId="0" borderId="0" xfId="0" applyNumberFormat="1" applyFont="1" applyAlignment="1">
      <alignment horizontal="right" vertical="top"/>
    </xf>
    <xf numFmtId="166" fontId="14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" fontId="6" fillId="0" borderId="0" xfId="0" applyNumberFormat="1" applyFont="1"/>
    <xf numFmtId="1" fontId="8" fillId="0" borderId="0" xfId="0" applyNumberFormat="1" applyFont="1"/>
    <xf numFmtId="49" fontId="10" fillId="0" borderId="0" xfId="0" applyNumberFormat="1" applyFont="1"/>
    <xf numFmtId="165" fontId="6" fillId="0" borderId="0" xfId="0" applyNumberFormat="1" applyFont="1"/>
    <xf numFmtId="1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" fontId="13" fillId="0" borderId="0" xfId="0" applyNumberFormat="1" applyFont="1" applyAlignment="1">
      <alignment horizontal="right" vertical="top"/>
    </xf>
    <xf numFmtId="1" fontId="13" fillId="0" borderId="0" xfId="0" applyNumberFormat="1" applyFont="1"/>
    <xf numFmtId="49" fontId="13" fillId="0" borderId="0" xfId="0" applyNumberFormat="1" applyFont="1"/>
    <xf numFmtId="166" fontId="13" fillId="0" borderId="0" xfId="0" applyNumberFormat="1" applyFont="1"/>
    <xf numFmtId="165" fontId="13" fillId="0" borderId="0" xfId="0" applyNumberFormat="1" applyFont="1"/>
    <xf numFmtId="164" fontId="13" fillId="0" borderId="0" xfId="0" applyNumberFormat="1" applyFont="1"/>
    <xf numFmtId="1" fontId="11" fillId="0" borderId="0" xfId="0" applyNumberFormat="1" applyFont="1" applyAlignment="1">
      <alignment horizontal="right" vertical="top"/>
    </xf>
    <xf numFmtId="1" fontId="11" fillId="0" borderId="0" xfId="0" applyNumberFormat="1" applyFont="1"/>
    <xf numFmtId="49" fontId="11" fillId="0" borderId="0" xfId="0" applyNumberFormat="1" applyFont="1"/>
    <xf numFmtId="49" fontId="11" fillId="0" borderId="0" xfId="0" applyNumberFormat="1" applyFont="1" applyAlignment="1">
      <alignment horizontal="left" vertical="top" wrapText="1"/>
    </xf>
    <xf numFmtId="166" fontId="11" fillId="0" borderId="0" xfId="0" applyNumberFormat="1" applyFont="1"/>
    <xf numFmtId="165" fontId="11" fillId="0" borderId="0" xfId="0" applyNumberFormat="1" applyFont="1"/>
    <xf numFmtId="164" fontId="11" fillId="0" borderId="0" xfId="0" applyNumberFormat="1" applyFont="1"/>
    <xf numFmtId="1" fontId="14" fillId="0" borderId="0" xfId="0" applyNumberFormat="1" applyFont="1" applyAlignment="1">
      <alignment horizontal="right" vertical="top"/>
    </xf>
    <xf numFmtId="1" fontId="14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Alignment="1">
      <alignment horizontal="left" vertical="top" wrapText="1"/>
    </xf>
    <xf numFmtId="166" fontId="14" fillId="0" borderId="0" xfId="0" applyNumberFormat="1" applyFont="1"/>
    <xf numFmtId="165" fontId="14" fillId="0" borderId="0" xfId="0" applyNumberFormat="1" applyFont="1"/>
    <xf numFmtId="164" fontId="14" fillId="0" borderId="0" xfId="0" applyNumberFormat="1" applyFont="1"/>
    <xf numFmtId="1" fontId="12" fillId="0" borderId="0" xfId="0" applyNumberFormat="1" applyFont="1" applyAlignment="1">
      <alignment horizontal="right" vertical="top"/>
    </xf>
    <xf numFmtId="1" fontId="12" fillId="0" borderId="0" xfId="0" applyNumberFormat="1" applyFont="1"/>
    <xf numFmtId="49" fontId="12" fillId="0" borderId="0" xfId="0" applyNumberFormat="1" applyFont="1"/>
    <xf numFmtId="49" fontId="12" fillId="0" borderId="0" xfId="0" applyNumberFormat="1" applyFont="1" applyAlignment="1">
      <alignment horizontal="left" vertical="top" wrapText="1"/>
    </xf>
    <xf numFmtId="166" fontId="12" fillId="0" borderId="0" xfId="0" applyNumberFormat="1" applyFont="1"/>
    <xf numFmtId="165" fontId="12" fillId="0" borderId="0" xfId="0" applyNumberFormat="1" applyFont="1"/>
    <xf numFmtId="164" fontId="12" fillId="0" borderId="0" xfId="0" applyNumberFormat="1" applyFont="1"/>
    <xf numFmtId="1" fontId="15" fillId="0" borderId="0" xfId="0" applyNumberFormat="1" applyFont="1" applyAlignment="1">
      <alignment horizontal="right" vertical="top"/>
    </xf>
    <xf numFmtId="1" fontId="15" fillId="0" borderId="2" xfId="0" applyNumberFormat="1" applyFont="1" applyBorder="1" applyAlignment="1">
      <alignment horizontal="center" vertical="top"/>
    </xf>
    <xf numFmtId="49" fontId="15" fillId="0" borderId="3" xfId="0" applyNumberFormat="1" applyFont="1" applyBorder="1" applyAlignment="1">
      <alignment horizontal="center" vertical="top"/>
    </xf>
    <xf numFmtId="49" fontId="15" fillId="0" borderId="3" xfId="0" applyNumberFormat="1" applyFont="1" applyBorder="1" applyAlignment="1">
      <alignment horizontal="right" vertical="top"/>
    </xf>
    <xf numFmtId="49" fontId="15" fillId="0" borderId="3" xfId="0" applyNumberFormat="1" applyFont="1" applyBorder="1" applyAlignment="1">
      <alignment horizontal="left" vertical="top" wrapText="1"/>
    </xf>
    <xf numFmtId="166" fontId="15" fillId="0" borderId="3" xfId="0" applyNumberFormat="1" applyFont="1" applyBorder="1" applyAlignment="1">
      <alignment horizontal="right" vertical="top"/>
    </xf>
    <xf numFmtId="165" fontId="15" fillId="0" borderId="3" xfId="0" applyNumberFormat="1" applyFont="1" applyBorder="1" applyAlignment="1" applyProtection="1">
      <alignment horizontal="right" vertical="top"/>
      <protection locked="0"/>
    </xf>
    <xf numFmtId="164" fontId="15" fillId="0" borderId="3" xfId="0" applyNumberFormat="1" applyFont="1" applyBorder="1" applyAlignment="1">
      <alignment horizontal="right" vertical="top"/>
    </xf>
    <xf numFmtId="0" fontId="24" fillId="0" borderId="0" xfId="1" applyAlignment="1">
      <alignment shrinkToFit="1"/>
    </xf>
    <xf numFmtId="1" fontId="15" fillId="0" borderId="0" xfId="0" applyNumberFormat="1" applyFont="1" applyAlignment="1">
      <alignment horizontal="center" vertical="top"/>
    </xf>
    <xf numFmtId="49" fontId="15" fillId="0" borderId="0" xfId="0" applyNumberFormat="1" applyFont="1" applyAlignment="1">
      <alignment horizontal="center" vertical="top"/>
    </xf>
    <xf numFmtId="49" fontId="15" fillId="0" borderId="0" xfId="0" applyNumberFormat="1" applyFont="1" applyAlignment="1">
      <alignment horizontal="right" vertical="top"/>
    </xf>
    <xf numFmtId="49" fontId="15" fillId="0" borderId="0" xfId="0" applyNumberFormat="1" applyFont="1" applyAlignment="1">
      <alignment horizontal="left" vertical="top" wrapText="1"/>
    </xf>
    <xf numFmtId="166" fontId="15" fillId="0" borderId="0" xfId="0" applyNumberFormat="1" applyFont="1" applyAlignment="1">
      <alignment horizontal="right" vertical="top"/>
    </xf>
    <xf numFmtId="165" fontId="15" fillId="0" borderId="0" xfId="0" applyNumberFormat="1" applyFont="1" applyAlignment="1" applyProtection="1">
      <alignment horizontal="right" vertical="top"/>
      <protection locked="0"/>
    </xf>
    <xf numFmtId="164" fontId="15" fillId="0" borderId="0" xfId="0" applyNumberFormat="1" applyFont="1" applyAlignment="1">
      <alignment horizontal="right" vertical="top"/>
    </xf>
    <xf numFmtId="49" fontId="15" fillId="0" borderId="3" xfId="0" applyNumberFormat="1" applyFont="1" applyBorder="1" applyAlignment="1">
      <alignment horizontal="right" vertical="center" wrapText="1"/>
    </xf>
    <xf numFmtId="3" fontId="25" fillId="0" borderId="3" xfId="0" applyNumberFormat="1" applyFont="1" applyBorder="1" applyAlignment="1">
      <alignment horizontal="right" vertical="center" wrapText="1"/>
    </xf>
    <xf numFmtId="167" fontId="25" fillId="0" borderId="3" xfId="0" applyNumberFormat="1" applyFont="1" applyBorder="1" applyAlignment="1">
      <alignment horizontal="right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164" fontId="26" fillId="0" borderId="0" xfId="0" applyNumberFormat="1" applyFont="1" applyAlignment="1">
      <alignment horizontal="right" vertical="top"/>
    </xf>
    <xf numFmtId="164" fontId="27" fillId="0" borderId="0" xfId="0" applyNumberFormat="1" applyFont="1" applyAlignment="1">
      <alignment horizontal="right" vertical="top"/>
    </xf>
    <xf numFmtId="164" fontId="28" fillId="0" borderId="0" xfId="0" applyNumberFormat="1" applyFont="1" applyAlignment="1">
      <alignment horizontal="right" vertical="top"/>
    </xf>
    <xf numFmtId="49" fontId="26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 applyAlignment="1">
      <alignment shrinkToFi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771525</xdr:colOff>
      <xdr:row>1</xdr:row>
      <xdr:rowOff>9525</xdr:rowOff>
    </xdr:from>
    <xdr:to>
      <xdr:col>7</xdr:col>
      <xdr:colOff>962025</xdr:colOff>
      <xdr:row>3</xdr:row>
      <xdr:rowOff>85725</xdr:rowOff>
    </xdr:to>
    <xdr:pic>
      <xdr:nvPicPr>
        <xdr:cNvPr id="1025" name="&lt;#ecLogo&gt;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ostav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44"/>
  <sheetViews>
    <sheetView showGridLines="0" topLeftCell="B1" zoomScaleNormal="100" workbookViewId="0">
      <selection activeCell="E10" sqref="E10:H10"/>
    </sheetView>
  </sheetViews>
  <sheetFormatPr defaultColWidth="9.140625" defaultRowHeight="8.25" x14ac:dyDescent="0.15"/>
  <cols>
    <col min="1" max="1" width="9.140625" style="2" hidden="1" customWidth="1"/>
    <col min="2" max="2" width="4.7109375" style="2" customWidth="1"/>
    <col min="3" max="8" width="14.7109375" style="2" customWidth="1"/>
    <col min="9" max="9" width="9.140625" style="2" customWidth="1"/>
    <col min="10" max="11" width="9.140625" style="2"/>
    <col min="12" max="12" width="56" style="2" hidden="1" customWidth="1"/>
    <col min="13" max="16384" width="9.140625" style="2"/>
  </cols>
  <sheetData>
    <row r="1" spans="1:12" ht="11.25" x14ac:dyDescent="0.2">
      <c r="A1" s="7"/>
      <c r="B1" s="7"/>
      <c r="C1" s="13" t="s">
        <v>15</v>
      </c>
    </row>
    <row r="2" spans="1:12" ht="11.25" x14ac:dyDescent="0.2">
      <c r="A2" s="9">
        <v>0</v>
      </c>
      <c r="C2" s="13" t="s">
        <v>16</v>
      </c>
    </row>
    <row r="3" spans="1:12" ht="11.25" customHeight="1" x14ac:dyDescent="0.2">
      <c r="A3" s="9">
        <f t="array" ref="A3">INDEX(VAT_RATES,MATCH(0,COUNTIF($A$1:A2,VAT_RATES),0))</f>
        <v>21</v>
      </c>
      <c r="C3" s="13" t="s">
        <v>17</v>
      </c>
      <c r="D3" s="113" t="s">
        <v>18</v>
      </c>
      <c r="E3" s="114"/>
      <c r="F3" s="114"/>
      <c r="G3" s="114"/>
    </row>
    <row r="4" spans="1:12" ht="11.25" customHeight="1" x14ac:dyDescent="0.2">
      <c r="A4" s="9" t="e">
        <f t="array" ref="A4">INDEX(VAT_RATES,MATCH(0,COUNTIF($A$1:A3,VAT_RATES),0))</f>
        <v>#N/A</v>
      </c>
      <c r="C4" s="97" t="s">
        <v>135</v>
      </c>
      <c r="D4" s="114"/>
      <c r="E4" s="114"/>
      <c r="F4" s="114"/>
      <c r="G4" s="114"/>
    </row>
    <row r="5" spans="1:12" ht="12.75" x14ac:dyDescent="0.2">
      <c r="A5" s="9" t="e">
        <f t="array" ref="A5">INDEX(VAT_RATES,MATCH(0,COUNTIF($A$1:A4,VAT_RATES),0))</f>
        <v>#N/A</v>
      </c>
      <c r="C5" s="14"/>
      <c r="D5" s="15"/>
      <c r="E5" s="15"/>
      <c r="F5" s="15"/>
      <c r="G5" s="15"/>
      <c r="H5" s="15"/>
      <c r="L5" s="16"/>
    </row>
    <row r="6" spans="1:12" ht="12.75" customHeight="1" x14ac:dyDescent="0.15">
      <c r="A6" s="9">
        <f>SUMIF(GROUP_ID,"",ITEM_PRICES)</f>
        <v>-82672.77131299999</v>
      </c>
      <c r="C6" s="17"/>
      <c r="D6" s="17"/>
      <c r="E6" s="17"/>
      <c r="F6" s="17"/>
      <c r="G6" s="17"/>
      <c r="H6" s="17"/>
      <c r="K6" s="6"/>
      <c r="L6" s="6"/>
    </row>
    <row r="7" spans="1:12" s="11" customFormat="1" ht="15.2" customHeight="1" x14ac:dyDescent="0.2">
      <c r="A7" s="11">
        <f>IF(ISNUMBER($A$3),SUMIF(VAT_RATES,$A$3,ITEM_PRICES),0)</f>
        <v>-108230.771313</v>
      </c>
      <c r="C7" s="18"/>
      <c r="D7" s="19"/>
      <c r="E7" s="119" t="s">
        <v>19</v>
      </c>
      <c r="F7" s="119"/>
      <c r="G7" s="19"/>
      <c r="H7" s="19"/>
      <c r="I7" s="12"/>
      <c r="J7" s="20"/>
      <c r="K7" s="20"/>
      <c r="L7" s="21" t="s">
        <v>20</v>
      </c>
    </row>
    <row r="8" spans="1:12" x14ac:dyDescent="0.15">
      <c r="A8" s="9">
        <f>IF(ISNUMBER($A$4),SUMIF(VAT_RATES,$A$4,ITEM_PRICES),0)</f>
        <v>0</v>
      </c>
      <c r="C8" s="17"/>
      <c r="D8" s="17"/>
      <c r="E8" s="17"/>
      <c r="F8" s="17"/>
      <c r="G8" s="17"/>
      <c r="H8" s="17"/>
      <c r="K8" s="6"/>
      <c r="L8" s="22">
        <f ca="1">CELL("width",E8)+CELL("width",F8)+CELL("width",G8)+CELL("width",H8)</f>
        <v>56</v>
      </c>
    </row>
    <row r="9" spans="1:12" customFormat="1" ht="12.75" x14ac:dyDescent="0.2">
      <c r="A9">
        <f>IF(ISNUMBER($A$5),SUMIF(VAT_RATES,$A$5,ITEM_PRICES),0)</f>
        <v>0</v>
      </c>
      <c r="C9" s="1"/>
      <c r="D9" s="23" t="s">
        <v>21</v>
      </c>
      <c r="E9" s="120" t="s">
        <v>22</v>
      </c>
      <c r="F9" s="121"/>
      <c r="G9" s="121"/>
      <c r="H9" s="121"/>
      <c r="J9" s="25"/>
      <c r="K9" s="25"/>
      <c r="L9" s="24" t="str">
        <f>E9</f>
        <v>2024/41</v>
      </c>
    </row>
    <row r="10" spans="1:12" customFormat="1" ht="12.75" x14ac:dyDescent="0.2">
      <c r="A10" t="str">
        <f>IF($A7=0,"","DPH " &amp; $A3 &amp; " % ze základny: " &amp; TEXT($A7,"# ##0"))</f>
        <v>DPH 21 % ze základny: -108 231</v>
      </c>
      <c r="C10" s="1"/>
      <c r="D10" s="23" t="s">
        <v>23</v>
      </c>
      <c r="E10" s="121" t="s">
        <v>24</v>
      </c>
      <c r="F10" s="121"/>
      <c r="G10" s="121"/>
      <c r="H10" s="121"/>
      <c r="J10" s="25"/>
      <c r="K10" s="25"/>
      <c r="L10" s="24" t="str">
        <f>E10</f>
        <v>Rekonstrukce ulice V Jezírkách, Tuklaty</v>
      </c>
    </row>
    <row r="11" spans="1:12" customFormat="1" ht="12.75" x14ac:dyDescent="0.2">
      <c r="A11" t="str">
        <f>IF($A8=0,"","DPH " &amp; $A4 &amp; " % ze základny: " &amp; TEXT($A8,"# ##0"))</f>
        <v/>
      </c>
      <c r="C11" s="1"/>
      <c r="D11" s="23" t="s">
        <v>25</v>
      </c>
      <c r="E11" s="120"/>
      <c r="F11" s="121"/>
      <c r="G11" s="121"/>
      <c r="H11" s="121"/>
      <c r="J11" s="25"/>
      <c r="K11" s="25"/>
      <c r="L11" s="24">
        <f>E11</f>
        <v>0</v>
      </c>
    </row>
    <row r="12" spans="1:12" x14ac:dyDescent="0.15">
      <c r="A12" s="9" t="str">
        <f>IF($A9=0,"","DPH " &amp; $A5 &amp; " % ze základny: " &amp; TEXT($A9,"# ##0"))</f>
        <v/>
      </c>
      <c r="C12" s="26"/>
      <c r="D12" s="26"/>
      <c r="E12" s="26"/>
      <c r="F12" s="26"/>
      <c r="G12" s="26"/>
      <c r="H12" s="26"/>
      <c r="J12" s="6"/>
      <c r="K12" s="6"/>
    </row>
    <row r="13" spans="1:12" x14ac:dyDescent="0.15">
      <c r="A13" s="9">
        <f>IF($A7=0,"",$A7*$A3/100)</f>
        <v>-22728.461975730002</v>
      </c>
      <c r="C13" s="17"/>
      <c r="D13" s="17"/>
      <c r="E13" s="17"/>
      <c r="F13" s="17"/>
      <c r="G13" s="17"/>
      <c r="H13" s="17"/>
      <c r="J13" s="6"/>
      <c r="K13" s="6"/>
    </row>
    <row r="14" spans="1:12" s="12" customFormat="1" ht="15.75" x14ac:dyDescent="0.25">
      <c r="A14" s="12" t="str">
        <f>IF($A8=0,"",$A8*$A4/100)</f>
        <v/>
      </c>
      <c r="C14" s="11"/>
      <c r="D14" s="11"/>
      <c r="E14" s="117" t="s">
        <v>26</v>
      </c>
      <c r="F14" s="118"/>
      <c r="G14" s="11"/>
      <c r="H14" s="11"/>
      <c r="J14" s="20"/>
      <c r="K14" s="20"/>
    </row>
    <row r="15" spans="1:12" x14ac:dyDescent="0.15">
      <c r="A15" s="9" t="str">
        <f>IF($A9=0,"",$A9*$A5/100)</f>
        <v/>
      </c>
      <c r="C15" s="17"/>
      <c r="D15" s="17"/>
      <c r="E15" s="17"/>
      <c r="F15" s="17"/>
      <c r="G15" s="17"/>
      <c r="H15" s="17"/>
      <c r="J15" s="6"/>
      <c r="K15" s="6"/>
    </row>
    <row r="16" spans="1:12" customFormat="1" ht="12.75" x14ac:dyDescent="0.2">
      <c r="A16">
        <f>SUM(A13:A15)</f>
        <v>-22728.461975730002</v>
      </c>
      <c r="C16" s="1"/>
      <c r="D16" s="23" t="s">
        <v>27</v>
      </c>
      <c r="E16" s="115" t="s">
        <v>28</v>
      </c>
      <c r="F16" s="116"/>
      <c r="G16" s="116"/>
      <c r="H16" s="116"/>
      <c r="J16" s="25"/>
      <c r="K16" s="25"/>
    </row>
    <row r="17" spans="1:12" x14ac:dyDescent="0.15">
      <c r="A17" s="6"/>
      <c r="B17" s="6"/>
      <c r="C17" s="26"/>
      <c r="D17" s="26"/>
      <c r="E17" s="26"/>
      <c r="F17" s="26"/>
      <c r="G17" s="26"/>
      <c r="H17" s="26"/>
      <c r="J17" s="6"/>
      <c r="K17" s="6"/>
    </row>
    <row r="18" spans="1:12" x14ac:dyDescent="0.15">
      <c r="C18" s="17"/>
      <c r="D18" s="17"/>
      <c r="E18" s="17"/>
      <c r="F18" s="17"/>
      <c r="G18" s="17"/>
      <c r="H18" s="17"/>
      <c r="J18" s="6"/>
      <c r="K18" s="6"/>
    </row>
    <row r="19" spans="1:12" s="12" customFormat="1" ht="15.75" x14ac:dyDescent="0.25">
      <c r="C19" s="11"/>
      <c r="D19" s="28"/>
      <c r="E19" s="117" t="s">
        <v>29</v>
      </c>
      <c r="F19" s="118"/>
      <c r="G19" s="11"/>
      <c r="H19" s="11"/>
      <c r="J19" s="20"/>
      <c r="K19" s="20"/>
    </row>
    <row r="20" spans="1:12" x14ac:dyDescent="0.15">
      <c r="C20" s="17"/>
      <c r="D20" s="17"/>
      <c r="E20" s="17"/>
      <c r="F20" s="17"/>
      <c r="G20" s="17"/>
      <c r="H20" s="17"/>
      <c r="J20" s="6"/>
      <c r="K20" s="6"/>
    </row>
    <row r="21" spans="1:12" customFormat="1" ht="12.75" x14ac:dyDescent="0.2">
      <c r="C21" s="1"/>
      <c r="D21" s="23" t="s">
        <v>27</v>
      </c>
      <c r="E21" s="27" t="s">
        <v>28</v>
      </c>
      <c r="F21" s="27"/>
      <c r="G21" s="27"/>
      <c r="H21" s="27"/>
      <c r="J21" s="25"/>
      <c r="K21" s="25"/>
    </row>
    <row r="22" spans="1:12" x14ac:dyDescent="0.15">
      <c r="C22" s="26"/>
      <c r="D22" s="26"/>
      <c r="E22" s="26"/>
      <c r="F22" s="26"/>
      <c r="G22" s="26"/>
      <c r="H22" s="26"/>
      <c r="J22" s="6"/>
      <c r="K22" s="6"/>
    </row>
    <row r="23" spans="1:12" x14ac:dyDescent="0.15">
      <c r="C23" s="17"/>
      <c r="D23" s="29"/>
      <c r="E23" s="17"/>
      <c r="F23" s="17"/>
      <c r="G23" s="17"/>
      <c r="H23" s="17"/>
      <c r="J23" s="6"/>
      <c r="K23" s="6"/>
    </row>
    <row r="24" spans="1:12" s="12" customFormat="1" ht="15.75" x14ac:dyDescent="0.25">
      <c r="C24" s="11"/>
      <c r="D24" s="28"/>
      <c r="E24" s="117" t="s">
        <v>30</v>
      </c>
      <c r="F24" s="118"/>
      <c r="G24" s="11"/>
      <c r="H24" s="11"/>
      <c r="J24" s="20"/>
      <c r="K24" s="20"/>
    </row>
    <row r="25" spans="1:12" x14ac:dyDescent="0.15">
      <c r="C25" s="17"/>
      <c r="D25" s="29"/>
      <c r="E25" s="17"/>
      <c r="F25" s="17"/>
      <c r="G25" s="17"/>
      <c r="H25" s="17"/>
      <c r="J25" s="6"/>
      <c r="K25" s="6"/>
    </row>
    <row r="26" spans="1:12" customFormat="1" ht="12.75" x14ac:dyDescent="0.2">
      <c r="C26" s="1"/>
      <c r="D26" s="23" t="s">
        <v>31</v>
      </c>
      <c r="E26" s="30">
        <f ca="1">INDIRECT("A6")</f>
        <v>-82672.77131299999</v>
      </c>
      <c r="F26" s="5" t="s">
        <v>32</v>
      </c>
      <c r="G26" s="1"/>
      <c r="H26" s="1"/>
      <c r="I26" s="31"/>
      <c r="J26" s="25"/>
      <c r="K26" s="25"/>
      <c r="L26" s="25"/>
    </row>
    <row r="27" spans="1:12" customFormat="1" ht="12.75" x14ac:dyDescent="0.2">
      <c r="C27" s="1"/>
      <c r="D27" s="23" t="s">
        <v>33</v>
      </c>
      <c r="E27" s="32">
        <f ca="1">INDIRECT("A16")</f>
        <v>-22728.461975730002</v>
      </c>
      <c r="F27" s="1" t="str">
        <f>F26</f>
        <v>Kč</v>
      </c>
      <c r="G27" s="1"/>
      <c r="H27" s="1"/>
      <c r="I27" s="31"/>
      <c r="J27" s="25"/>
      <c r="K27" s="25"/>
      <c r="L27" s="33"/>
    </row>
    <row r="28" spans="1:12" customFormat="1" ht="12.75" x14ac:dyDescent="0.2">
      <c r="C28" s="1"/>
      <c r="D28" s="23" t="s">
        <v>34</v>
      </c>
      <c r="E28" s="32">
        <f ca="1">E26+E27</f>
        <v>-105401.23328873</v>
      </c>
      <c r="F28" s="1" t="str">
        <f>F26</f>
        <v>Kč</v>
      </c>
      <c r="G28" s="1"/>
      <c r="H28" s="1"/>
      <c r="I28" s="31"/>
      <c r="J28" s="25"/>
      <c r="K28" s="25"/>
      <c r="L28" s="25"/>
    </row>
    <row r="29" spans="1:12" x14ac:dyDescent="0.15">
      <c r="C29" s="34"/>
      <c r="D29" s="34"/>
      <c r="E29" s="34"/>
      <c r="F29" s="34"/>
      <c r="G29" s="34"/>
      <c r="H29" s="34"/>
    </row>
    <row r="30" spans="1:12" x14ac:dyDescent="0.15">
      <c r="C30" s="7"/>
    </row>
    <row r="31" spans="1:12" x14ac:dyDescent="0.15">
      <c r="C31" s="7"/>
    </row>
    <row r="32" spans="1:12" x14ac:dyDescent="0.15">
      <c r="C32" s="7"/>
    </row>
    <row r="33" spans="3:3" x14ac:dyDescent="0.15">
      <c r="C33" s="7"/>
    </row>
    <row r="34" spans="3:3" x14ac:dyDescent="0.15">
      <c r="C34" s="7"/>
    </row>
    <row r="35" spans="3:3" x14ac:dyDescent="0.15">
      <c r="C35" s="7"/>
    </row>
    <row r="36" spans="3:3" x14ac:dyDescent="0.15">
      <c r="C36" s="7"/>
    </row>
    <row r="37" spans="3:3" x14ac:dyDescent="0.15">
      <c r="C37" s="7"/>
    </row>
    <row r="38" spans="3:3" x14ac:dyDescent="0.15">
      <c r="C38" s="7"/>
    </row>
    <row r="39" spans="3:3" x14ac:dyDescent="0.15">
      <c r="C39" s="7"/>
    </row>
    <row r="40" spans="3:3" x14ac:dyDescent="0.15">
      <c r="C40" s="7"/>
    </row>
    <row r="41" spans="3:3" x14ac:dyDescent="0.15">
      <c r="C41" s="7"/>
    </row>
    <row r="42" spans="3:3" x14ac:dyDescent="0.15">
      <c r="C42" s="7"/>
    </row>
    <row r="43" spans="3:3" x14ac:dyDescent="0.15">
      <c r="C43" s="7"/>
    </row>
    <row r="44" spans="3:3" x14ac:dyDescent="0.15">
      <c r="C44" s="7"/>
    </row>
  </sheetData>
  <mergeCells count="9">
    <mergeCell ref="D3:G4"/>
    <mergeCell ref="E16:H16"/>
    <mergeCell ref="E19:F19"/>
    <mergeCell ref="E24:F24"/>
    <mergeCell ref="E7:F7"/>
    <mergeCell ref="E9:H9"/>
    <mergeCell ref="E10:H10"/>
    <mergeCell ref="E11:H11"/>
    <mergeCell ref="E14:F14"/>
  </mergeCells>
  <hyperlinks>
    <hyperlink ref="C4" r:id="rId1" xr:uid="{5E93726E-AD15-4AFB-87F6-D6A4529FA513}"/>
  </hyperlinks>
  <pageMargins left="0.70866141732283505" right="0.70866141732283505" top="0.78740157480314998" bottom="0.78740157480314998" header="0.31496062992126" footer="0.31496062992126"/>
  <pageSetup paperSize="9" pageOrder="overThenDown" orientation="portrait" r:id="rId2"/>
  <headerFooter>
    <oddFooter>&amp;L&amp;8Vytvořeno systémem euroCALC4&amp;C&amp;P/&amp;N&amp;R&amp;8&amp;[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V63"/>
  <sheetViews>
    <sheetView tabSelected="1" topLeftCell="C1" zoomScaleNormal="100" workbookViewId="0">
      <pane ySplit="4" topLeftCell="A35" activePane="bottomLeft" state="frozen"/>
      <selection pane="bottomLeft" activeCell="U13" sqref="U13"/>
    </sheetView>
  </sheetViews>
  <sheetFormatPr defaultColWidth="9.140625" defaultRowHeight="8.25" outlineLevelRow="5" x14ac:dyDescent="0.15"/>
  <cols>
    <col min="1" max="1" width="28.7109375" style="2" hidden="1" customWidth="1"/>
    <col min="2" max="2" width="3.7109375" style="2" hidden="1" customWidth="1"/>
    <col min="3" max="3" width="5.7109375" style="2" customWidth="1"/>
    <col min="4" max="4" width="4.7109375" style="2" customWidth="1"/>
    <col min="5" max="5" width="14.7109375" style="2" customWidth="1"/>
    <col min="6" max="6" width="72.7109375" style="2" customWidth="1"/>
    <col min="7" max="7" width="4.7109375" style="2" customWidth="1"/>
    <col min="8" max="8" width="14.7109375" style="2" customWidth="1"/>
    <col min="9" max="9" width="12.7109375" style="2" customWidth="1"/>
    <col min="10" max="10" width="15.7109375" style="2" customWidth="1"/>
    <col min="11" max="11" width="11.7109375" style="2" hidden="1" customWidth="1"/>
    <col min="12" max="12" width="14.7109375" style="2" hidden="1" customWidth="1"/>
    <col min="13" max="13" width="11.7109375" style="2" hidden="1" customWidth="1"/>
    <col min="14" max="14" width="14.7109375" style="2" hidden="1" customWidth="1"/>
    <col min="15" max="15" width="9.7109375" style="2" hidden="1" customWidth="1"/>
    <col min="16" max="16" width="14.7109375" style="2" hidden="1" customWidth="1"/>
    <col min="17" max="17" width="15.7109375" style="2" hidden="1" customWidth="1"/>
    <col min="18" max="18" width="38.7109375" style="2" customWidth="1"/>
    <col min="19" max="21" width="9.140625" style="2"/>
    <col min="22" max="22" width="9.140625" style="2" customWidth="1"/>
    <col min="23" max="23" width="5.5703125" style="2" customWidth="1"/>
    <col min="24" max="16384" width="9.140625" style="2"/>
  </cols>
  <sheetData>
    <row r="1" spans="1:22" ht="15.75" x14ac:dyDescent="0.15">
      <c r="F1" s="18" t="s">
        <v>49</v>
      </c>
    </row>
    <row r="2" spans="1:22" ht="15.75" x14ac:dyDescent="0.15">
      <c r="B2" s="56"/>
      <c r="C2" s="56"/>
      <c r="D2" s="35"/>
      <c r="E2" s="35"/>
      <c r="F2" s="18" t="s">
        <v>50</v>
      </c>
      <c r="G2" s="35"/>
      <c r="H2" s="37"/>
      <c r="I2" s="59"/>
      <c r="J2" s="36"/>
      <c r="K2" s="37"/>
      <c r="L2" s="37"/>
      <c r="M2" s="37"/>
      <c r="N2" s="37"/>
      <c r="O2" s="36"/>
      <c r="P2" s="36"/>
      <c r="Q2" s="36"/>
      <c r="S2" s="7"/>
      <c r="V2" s="3"/>
    </row>
    <row r="3" spans="1:22" ht="7.5" customHeight="1" x14ac:dyDescent="0.15">
      <c r="A3" s="6"/>
      <c r="B3" s="57"/>
      <c r="C3" s="56"/>
      <c r="D3" s="58"/>
      <c r="E3" s="35"/>
      <c r="F3" s="35"/>
      <c r="G3" s="35"/>
      <c r="H3" s="37"/>
      <c r="I3" s="59"/>
      <c r="J3" s="36"/>
      <c r="K3" s="38"/>
      <c r="L3" s="38"/>
      <c r="M3" s="38"/>
      <c r="N3" s="38"/>
      <c r="O3" s="39"/>
      <c r="P3" s="39"/>
      <c r="Q3" s="39"/>
      <c r="R3" s="8"/>
    </row>
    <row r="4" spans="1:22" ht="11.25" x14ac:dyDescent="0.2">
      <c r="A4" s="4"/>
      <c r="B4" s="60"/>
      <c r="C4" s="60" t="s">
        <v>2</v>
      </c>
      <c r="D4" s="40" t="s">
        <v>3</v>
      </c>
      <c r="E4" s="40" t="s">
        <v>4</v>
      </c>
      <c r="F4" s="40" t="s">
        <v>1</v>
      </c>
      <c r="G4" s="40" t="s">
        <v>5</v>
      </c>
      <c r="H4" s="42" t="s">
        <v>6</v>
      </c>
      <c r="I4" s="61" t="s">
        <v>14</v>
      </c>
      <c r="J4" s="41" t="s">
        <v>7</v>
      </c>
      <c r="K4" s="42" t="s">
        <v>8</v>
      </c>
      <c r="L4" s="42" t="s">
        <v>9</v>
      </c>
      <c r="M4" s="42" t="s">
        <v>10</v>
      </c>
      <c r="N4" s="42" t="s">
        <v>11</v>
      </c>
      <c r="O4" s="41" t="s">
        <v>12</v>
      </c>
      <c r="P4" s="41" t="s">
        <v>0</v>
      </c>
      <c r="Q4" s="41" t="s">
        <v>13</v>
      </c>
      <c r="R4" s="6"/>
      <c r="S4" s="8"/>
    </row>
    <row r="5" spans="1:22" ht="7.5" customHeight="1" x14ac:dyDescent="0.15">
      <c r="B5" s="56"/>
      <c r="C5" s="56"/>
      <c r="D5" s="35"/>
      <c r="E5" s="35"/>
      <c r="F5" s="35"/>
      <c r="G5" s="35"/>
      <c r="H5" s="37"/>
      <c r="I5" s="59"/>
      <c r="J5" s="36"/>
      <c r="K5" s="37"/>
      <c r="L5" s="37"/>
      <c r="M5" s="37"/>
      <c r="N5" s="37"/>
      <c r="O5" s="36"/>
      <c r="P5" s="36"/>
      <c r="Q5" s="36"/>
      <c r="R5" s="8"/>
    </row>
    <row r="6" spans="1:22" ht="18" x14ac:dyDescent="0.2">
      <c r="A6" s="43" t="s">
        <v>35</v>
      </c>
      <c r="B6" s="62">
        <v>1</v>
      </c>
      <c r="C6" s="63"/>
      <c r="D6" s="64" t="s">
        <v>51</v>
      </c>
      <c r="E6" s="64"/>
      <c r="F6" s="44" t="s">
        <v>36</v>
      </c>
      <c r="G6" s="64"/>
      <c r="H6" s="65"/>
      <c r="I6" s="66"/>
      <c r="J6" s="110">
        <f>SUBTOTAL(9,J8:J63)</f>
        <v>-82672.77131299999</v>
      </c>
      <c r="K6" s="65"/>
      <c r="L6" s="46">
        <f>SUBTOTAL(9,L8:L63)</f>
        <v>-188.66752200000002</v>
      </c>
      <c r="M6" s="65"/>
      <c r="N6" s="46">
        <f>SUBTOTAL(9,N8:N63)</f>
        <v>98.55</v>
      </c>
      <c r="O6" s="67"/>
      <c r="P6" s="45">
        <f>SUBTOTAL(9,P8:P63)</f>
        <v>-22728.461975729995</v>
      </c>
      <c r="Q6" s="45">
        <f>SUBTOTAL(9,Q8:Q63)</f>
        <v>-130959.23328872999</v>
      </c>
      <c r="R6" s="6"/>
      <c r="S6" s="8"/>
      <c r="T6" s="8"/>
    </row>
    <row r="7" spans="1:22" ht="18" x14ac:dyDescent="0.2">
      <c r="A7" s="43"/>
      <c r="B7" s="62"/>
      <c r="C7" s="63"/>
      <c r="D7" s="64"/>
      <c r="E7" s="64"/>
      <c r="F7" s="44"/>
      <c r="G7" s="64"/>
      <c r="H7" s="65"/>
      <c r="I7" s="66"/>
      <c r="J7" s="110"/>
      <c r="K7" s="65"/>
      <c r="L7" s="46"/>
      <c r="M7" s="65"/>
      <c r="N7" s="46"/>
      <c r="O7" s="67"/>
      <c r="P7" s="45"/>
      <c r="Q7" s="45"/>
      <c r="R7" s="6"/>
      <c r="S7" s="8"/>
      <c r="T7" s="8"/>
    </row>
    <row r="8" spans="1:22" ht="18.75" outlineLevel="1" x14ac:dyDescent="0.2">
      <c r="A8" s="47" t="s">
        <v>37</v>
      </c>
      <c r="B8" s="68">
        <v>2</v>
      </c>
      <c r="C8" s="69"/>
      <c r="D8" s="70" t="s">
        <v>52</v>
      </c>
      <c r="E8" s="70"/>
      <c r="F8" s="71" t="s">
        <v>38</v>
      </c>
      <c r="G8" s="70"/>
      <c r="H8" s="72"/>
      <c r="I8" s="73"/>
      <c r="J8" s="111">
        <f>SUBTOTAL(9,J9:J62)</f>
        <v>-82672.77131299999</v>
      </c>
      <c r="K8" s="72"/>
      <c r="L8" s="49">
        <f>SUBTOTAL(9,L9:L62)</f>
        <v>-188.66752200000002</v>
      </c>
      <c r="M8" s="72"/>
      <c r="N8" s="49">
        <f>SUBTOTAL(9,N9:N62)</f>
        <v>98.55</v>
      </c>
      <c r="O8" s="74"/>
      <c r="P8" s="48">
        <f>SUBTOTAL(9,P9:P62)</f>
        <v>-22728.461975729995</v>
      </c>
      <c r="Q8" s="48">
        <f>SUBTOTAL(9,Q9:Q62)</f>
        <v>-130959.23328872999</v>
      </c>
      <c r="R8" s="6"/>
      <c r="S8" s="8"/>
      <c r="T8" s="8"/>
    </row>
    <row r="9" spans="1:22" ht="10.5" outlineLevel="3" x14ac:dyDescent="0.15">
      <c r="A9" s="50"/>
      <c r="B9" s="75"/>
      <c r="C9" s="76"/>
      <c r="D9" s="77"/>
      <c r="E9" s="77"/>
      <c r="F9" s="78"/>
      <c r="G9" s="77"/>
      <c r="H9" s="79"/>
      <c r="I9" s="80"/>
      <c r="J9" s="51"/>
      <c r="K9" s="79"/>
      <c r="L9" s="52"/>
      <c r="M9" s="79"/>
      <c r="N9" s="52"/>
      <c r="O9" s="81"/>
      <c r="P9" s="51"/>
      <c r="Q9" s="51"/>
      <c r="R9" s="6"/>
      <c r="S9" s="8"/>
      <c r="T9" s="8"/>
    </row>
    <row r="10" spans="1:22" ht="10.5" outlineLevel="3" x14ac:dyDescent="0.15">
      <c r="A10" s="50"/>
      <c r="B10" s="75"/>
      <c r="C10" s="76"/>
      <c r="D10" s="77"/>
      <c r="E10" s="77"/>
      <c r="F10" s="78"/>
      <c r="G10" s="77"/>
      <c r="H10" s="79"/>
      <c r="I10" s="80"/>
      <c r="J10" s="51"/>
      <c r="K10" s="79"/>
      <c r="L10" s="52"/>
      <c r="M10" s="79"/>
      <c r="N10" s="52"/>
      <c r="O10" s="81"/>
      <c r="P10" s="51"/>
      <c r="Q10" s="51"/>
      <c r="R10" s="6"/>
      <c r="S10" s="8"/>
      <c r="T10" s="8"/>
    </row>
    <row r="11" spans="1:22" ht="12.75" outlineLevel="4" x14ac:dyDescent="0.15">
      <c r="A11" s="53" t="s">
        <v>39</v>
      </c>
      <c r="B11" s="82">
        <v>5</v>
      </c>
      <c r="C11" s="83"/>
      <c r="D11" s="84" t="s">
        <v>53</v>
      </c>
      <c r="E11" s="84"/>
      <c r="F11" s="112" t="s">
        <v>40</v>
      </c>
      <c r="G11" s="84"/>
      <c r="H11" s="86"/>
      <c r="I11" s="87"/>
      <c r="J11" s="109">
        <f>SUBTOTAL(9,J13:J25)</f>
        <v>-74176.325000000012</v>
      </c>
      <c r="K11" s="86"/>
      <c r="L11" s="55">
        <f>SUBTOTAL(9,L13:L25)</f>
        <v>-30</v>
      </c>
      <c r="M11" s="86"/>
      <c r="N11" s="55">
        <f>SUBTOTAL(9,N13:N25)</f>
        <v>98.55</v>
      </c>
      <c r="O11" s="88"/>
      <c r="P11" s="54">
        <f>SUBTOTAL(9,P13:P25)</f>
        <v>-12657.608249999997</v>
      </c>
      <c r="Q11" s="54">
        <f>SUBTOTAL(9,Q13:Q25)</f>
        <v>-72931.933250000002</v>
      </c>
      <c r="R11" s="6"/>
      <c r="S11" s="8"/>
      <c r="T11" s="8"/>
    </row>
    <row r="12" spans="1:22" ht="9" outlineLevel="4" x14ac:dyDescent="0.15">
      <c r="A12" s="53"/>
      <c r="B12" s="82"/>
      <c r="C12" s="83"/>
      <c r="D12" s="84"/>
      <c r="E12" s="84"/>
      <c r="F12" s="85"/>
      <c r="G12" s="84"/>
      <c r="H12" s="86"/>
      <c r="I12" s="87"/>
      <c r="J12" s="54"/>
      <c r="K12" s="86"/>
      <c r="L12" s="55"/>
      <c r="M12" s="86"/>
      <c r="N12" s="55"/>
      <c r="O12" s="88"/>
      <c r="P12" s="54"/>
      <c r="Q12" s="54"/>
      <c r="R12" s="6"/>
      <c r="S12" s="8"/>
      <c r="T12" s="8"/>
    </row>
    <row r="13" spans="1:22" ht="11.25" outlineLevel="5" x14ac:dyDescent="0.2">
      <c r="A13" s="10"/>
      <c r="B13" s="89"/>
      <c r="C13" s="90">
        <v>1</v>
      </c>
      <c r="D13" s="91" t="s">
        <v>54</v>
      </c>
      <c r="E13" s="92" t="s">
        <v>55</v>
      </c>
      <c r="F13" s="93" t="s">
        <v>56</v>
      </c>
      <c r="G13" s="91" t="s">
        <v>57</v>
      </c>
      <c r="H13" s="94">
        <v>135</v>
      </c>
      <c r="I13" s="95">
        <v>43.6</v>
      </c>
      <c r="J13" s="96">
        <f t="shared" ref="J13:J24" si="0">H13*I13</f>
        <v>5886</v>
      </c>
      <c r="K13" s="94"/>
      <c r="L13" s="94">
        <f t="shared" ref="L13:L24" si="1">H13*K13</f>
        <v>0</v>
      </c>
      <c r="M13" s="94">
        <v>0.28999999999999998</v>
      </c>
      <c r="N13" s="94">
        <f t="shared" ref="N13:N24" si="2">H13*M13</f>
        <v>39.15</v>
      </c>
      <c r="O13" s="96">
        <v>21</v>
      </c>
      <c r="P13" s="96">
        <f t="shared" ref="P13:P24" si="3">J13*(O13/100)</f>
        <v>1236.06</v>
      </c>
      <c r="Q13" s="96">
        <f t="shared" ref="Q13:Q24" si="4">J13+P13</f>
        <v>7122.0599999999995</v>
      </c>
      <c r="R13" s="8"/>
      <c r="S13" s="8"/>
      <c r="T13" s="8"/>
    </row>
    <row r="14" spans="1:22" ht="11.25" outlineLevel="5" x14ac:dyDescent="0.2">
      <c r="A14" s="10"/>
      <c r="B14" s="89"/>
      <c r="C14" s="90">
        <v>2</v>
      </c>
      <c r="D14" s="91" t="s">
        <v>54</v>
      </c>
      <c r="E14" s="92" t="s">
        <v>58</v>
      </c>
      <c r="F14" s="93" t="s">
        <v>59</v>
      </c>
      <c r="G14" s="91" t="s">
        <v>57</v>
      </c>
      <c r="H14" s="94">
        <v>135</v>
      </c>
      <c r="I14" s="95">
        <v>67.8</v>
      </c>
      <c r="J14" s="96">
        <f t="shared" si="0"/>
        <v>9153</v>
      </c>
      <c r="K14" s="94"/>
      <c r="L14" s="94">
        <f t="shared" si="1"/>
        <v>0</v>
      </c>
      <c r="M14" s="94">
        <v>0.44</v>
      </c>
      <c r="N14" s="94">
        <f t="shared" si="2"/>
        <v>59.4</v>
      </c>
      <c r="O14" s="96">
        <v>21</v>
      </c>
      <c r="P14" s="96">
        <f t="shared" si="3"/>
        <v>1922.1299999999999</v>
      </c>
      <c r="Q14" s="96">
        <f t="shared" si="4"/>
        <v>11075.13</v>
      </c>
      <c r="R14" s="8"/>
      <c r="S14" s="8"/>
      <c r="T14" s="8"/>
    </row>
    <row r="15" spans="1:22" ht="11.25" outlineLevel="5" x14ac:dyDescent="0.2">
      <c r="A15" s="10"/>
      <c r="B15" s="89"/>
      <c r="C15" s="90">
        <v>4</v>
      </c>
      <c r="D15" s="91" t="s">
        <v>54</v>
      </c>
      <c r="E15" s="92" t="s">
        <v>60</v>
      </c>
      <c r="F15" s="93" t="s">
        <v>61</v>
      </c>
      <c r="G15" s="91" t="s">
        <v>62</v>
      </c>
      <c r="H15" s="94">
        <v>33.75</v>
      </c>
      <c r="I15" s="95">
        <v>179.2</v>
      </c>
      <c r="J15" s="96">
        <f t="shared" si="0"/>
        <v>6048</v>
      </c>
      <c r="K15" s="94"/>
      <c r="L15" s="94">
        <f t="shared" si="1"/>
        <v>0</v>
      </c>
      <c r="M15" s="94"/>
      <c r="N15" s="94">
        <f t="shared" si="2"/>
        <v>0</v>
      </c>
      <c r="O15" s="96">
        <v>21</v>
      </c>
      <c r="P15" s="96">
        <f t="shared" si="3"/>
        <v>1270.08</v>
      </c>
      <c r="Q15" s="96">
        <f t="shared" si="4"/>
        <v>7318.08</v>
      </c>
      <c r="R15" s="8"/>
      <c r="S15" s="8"/>
      <c r="T15" s="8"/>
    </row>
    <row r="16" spans="1:22" ht="11.25" outlineLevel="5" x14ac:dyDescent="0.2">
      <c r="A16" s="10"/>
      <c r="B16" s="89"/>
      <c r="C16" s="90">
        <v>5</v>
      </c>
      <c r="D16" s="91" t="s">
        <v>54</v>
      </c>
      <c r="E16" s="92" t="s">
        <v>63</v>
      </c>
      <c r="F16" s="93" t="s">
        <v>64</v>
      </c>
      <c r="G16" s="91" t="s">
        <v>62</v>
      </c>
      <c r="H16" s="94">
        <v>33.75</v>
      </c>
      <c r="I16" s="95">
        <v>145.30000000000001</v>
      </c>
      <c r="J16" s="96">
        <f t="shared" si="0"/>
        <v>4903.875</v>
      </c>
      <c r="K16" s="94"/>
      <c r="L16" s="94">
        <f t="shared" si="1"/>
        <v>0</v>
      </c>
      <c r="M16" s="94"/>
      <c r="N16" s="94">
        <f t="shared" si="2"/>
        <v>0</v>
      </c>
      <c r="O16" s="96">
        <v>21</v>
      </c>
      <c r="P16" s="96">
        <f t="shared" si="3"/>
        <v>1029.81375</v>
      </c>
      <c r="Q16" s="96">
        <f t="shared" si="4"/>
        <v>5933.6887500000003</v>
      </c>
      <c r="R16" s="8"/>
      <c r="S16" s="8"/>
      <c r="T16" s="8"/>
    </row>
    <row r="17" spans="1:20" ht="22.5" outlineLevel="5" x14ac:dyDescent="0.2">
      <c r="A17" s="10"/>
      <c r="B17" s="89"/>
      <c r="C17" s="90">
        <v>6</v>
      </c>
      <c r="D17" s="91" t="s">
        <v>54</v>
      </c>
      <c r="E17" s="92" t="s">
        <v>65</v>
      </c>
      <c r="F17" s="93" t="s">
        <v>66</v>
      </c>
      <c r="G17" s="91" t="s">
        <v>62</v>
      </c>
      <c r="H17" s="94">
        <v>-200</v>
      </c>
      <c r="I17" s="95">
        <v>397.2</v>
      </c>
      <c r="J17" s="96">
        <f t="shared" si="0"/>
        <v>-79440</v>
      </c>
      <c r="K17" s="94"/>
      <c r="L17" s="94">
        <f t="shared" si="1"/>
        <v>0</v>
      </c>
      <c r="M17" s="94"/>
      <c r="N17" s="94">
        <f t="shared" si="2"/>
        <v>0</v>
      </c>
      <c r="O17" s="96">
        <v>21</v>
      </c>
      <c r="P17" s="96">
        <f t="shared" si="3"/>
        <v>-16682.399999999998</v>
      </c>
      <c r="Q17" s="96">
        <f t="shared" si="4"/>
        <v>-96122.4</v>
      </c>
      <c r="R17" s="8"/>
      <c r="S17" s="8"/>
      <c r="T17" s="8"/>
    </row>
    <row r="18" spans="1:20" ht="22.5" outlineLevel="5" x14ac:dyDescent="0.2">
      <c r="A18" s="10"/>
      <c r="B18" s="89"/>
      <c r="C18" s="90">
        <v>7</v>
      </c>
      <c r="D18" s="91"/>
      <c r="E18" s="92" t="s">
        <v>139</v>
      </c>
      <c r="F18" s="93" t="s">
        <v>66</v>
      </c>
      <c r="G18" s="108" t="s">
        <v>62</v>
      </c>
      <c r="H18" s="107">
        <v>-35</v>
      </c>
      <c r="I18" s="105">
        <v>397.20000000000005</v>
      </c>
      <c r="J18" s="106">
        <f t="shared" ref="J18" si="5">ROUND(I18*H18,2)</f>
        <v>-13902</v>
      </c>
      <c r="K18" s="94"/>
      <c r="L18" s="94"/>
      <c r="M18" s="94"/>
      <c r="N18" s="94"/>
      <c r="O18" s="96"/>
      <c r="P18" s="96"/>
      <c r="Q18" s="96"/>
      <c r="R18" s="8"/>
      <c r="S18" s="8"/>
      <c r="T18" s="8"/>
    </row>
    <row r="19" spans="1:20" ht="11.25" outlineLevel="5" x14ac:dyDescent="0.2">
      <c r="A19" s="10"/>
      <c r="B19" s="89"/>
      <c r="C19" s="90">
        <v>9</v>
      </c>
      <c r="D19" s="91" t="s">
        <v>54</v>
      </c>
      <c r="E19" s="92" t="s">
        <v>67</v>
      </c>
      <c r="F19" s="93" t="s">
        <v>68</v>
      </c>
      <c r="G19" s="91" t="s">
        <v>62</v>
      </c>
      <c r="H19" s="94">
        <v>-100</v>
      </c>
      <c r="I19" s="95">
        <v>143.69999999999999</v>
      </c>
      <c r="J19" s="96">
        <f t="shared" si="0"/>
        <v>-14369.999999999998</v>
      </c>
      <c r="K19" s="94"/>
      <c r="L19" s="94">
        <f t="shared" si="1"/>
        <v>0</v>
      </c>
      <c r="M19" s="94"/>
      <c r="N19" s="94">
        <f t="shared" si="2"/>
        <v>0</v>
      </c>
      <c r="O19" s="96">
        <v>21</v>
      </c>
      <c r="P19" s="96">
        <f t="shared" si="3"/>
        <v>-3017.6999999999994</v>
      </c>
      <c r="Q19" s="96">
        <f t="shared" si="4"/>
        <v>-17387.699999999997</v>
      </c>
      <c r="R19" s="8"/>
      <c r="S19" s="8"/>
      <c r="T19" s="8"/>
    </row>
    <row r="20" spans="1:20" ht="11.25" outlineLevel="5" x14ac:dyDescent="0.2">
      <c r="A20" s="10"/>
      <c r="B20" s="89"/>
      <c r="C20" s="90">
        <v>10</v>
      </c>
      <c r="D20" s="91" t="s">
        <v>54</v>
      </c>
      <c r="E20" s="92" t="s">
        <v>67</v>
      </c>
      <c r="F20" s="93" t="s">
        <v>68</v>
      </c>
      <c r="G20" s="91" t="s">
        <v>62</v>
      </c>
      <c r="H20" s="94">
        <v>-6</v>
      </c>
      <c r="I20" s="95">
        <v>143.69999999999999</v>
      </c>
      <c r="J20" s="96">
        <f t="shared" si="0"/>
        <v>-862.19999999999993</v>
      </c>
      <c r="K20" s="94"/>
      <c r="L20" s="94">
        <f t="shared" si="1"/>
        <v>0</v>
      </c>
      <c r="M20" s="94"/>
      <c r="N20" s="94">
        <f t="shared" si="2"/>
        <v>0</v>
      </c>
      <c r="O20" s="96">
        <v>21</v>
      </c>
      <c r="P20" s="96">
        <f t="shared" si="3"/>
        <v>-181.06199999999998</v>
      </c>
      <c r="Q20" s="96">
        <f t="shared" si="4"/>
        <v>-1043.2619999999999</v>
      </c>
      <c r="R20" s="8"/>
      <c r="S20" s="8"/>
      <c r="T20" s="8"/>
    </row>
    <row r="21" spans="1:20" ht="11.25" outlineLevel="5" x14ac:dyDescent="0.2">
      <c r="A21" s="10"/>
      <c r="B21" s="89"/>
      <c r="C21" s="90">
        <v>11</v>
      </c>
      <c r="D21" s="91" t="s">
        <v>69</v>
      </c>
      <c r="E21" s="92" t="s">
        <v>70</v>
      </c>
      <c r="F21" s="93" t="s">
        <v>71</v>
      </c>
      <c r="G21" s="91" t="s">
        <v>72</v>
      </c>
      <c r="H21" s="94">
        <v>-30</v>
      </c>
      <c r="I21" s="95">
        <v>342</v>
      </c>
      <c r="J21" s="96">
        <f t="shared" si="0"/>
        <v>-10260</v>
      </c>
      <c r="K21" s="94">
        <v>1</v>
      </c>
      <c r="L21" s="94">
        <f t="shared" si="1"/>
        <v>-30</v>
      </c>
      <c r="M21" s="94"/>
      <c r="N21" s="94">
        <f t="shared" si="2"/>
        <v>0</v>
      </c>
      <c r="O21" s="96">
        <v>21</v>
      </c>
      <c r="P21" s="96">
        <f t="shared" si="3"/>
        <v>-2154.6</v>
      </c>
      <c r="Q21" s="96">
        <f t="shared" si="4"/>
        <v>-12414.6</v>
      </c>
      <c r="R21" s="8"/>
      <c r="S21" s="8"/>
      <c r="T21" s="8"/>
    </row>
    <row r="22" spans="1:20" ht="11.25" outlineLevel="5" x14ac:dyDescent="0.2">
      <c r="A22" s="10"/>
      <c r="B22" s="89"/>
      <c r="C22" s="90">
        <v>12</v>
      </c>
      <c r="D22" s="91" t="s">
        <v>54</v>
      </c>
      <c r="E22" s="92" t="s">
        <v>73</v>
      </c>
      <c r="F22" s="93" t="s">
        <v>74</v>
      </c>
      <c r="G22" s="91" t="s">
        <v>57</v>
      </c>
      <c r="H22" s="94">
        <v>135</v>
      </c>
      <c r="I22" s="95">
        <v>24.2</v>
      </c>
      <c r="J22" s="96">
        <f t="shared" si="0"/>
        <v>3267</v>
      </c>
      <c r="K22" s="94"/>
      <c r="L22" s="94">
        <f t="shared" si="1"/>
        <v>0</v>
      </c>
      <c r="M22" s="94"/>
      <c r="N22" s="94">
        <f t="shared" si="2"/>
        <v>0</v>
      </c>
      <c r="O22" s="96">
        <v>21</v>
      </c>
      <c r="P22" s="96">
        <f t="shared" si="3"/>
        <v>686.06999999999994</v>
      </c>
      <c r="Q22" s="96">
        <f t="shared" si="4"/>
        <v>3953.0699999999997</v>
      </c>
      <c r="R22" s="8"/>
      <c r="S22" s="8"/>
      <c r="T22" s="8"/>
    </row>
    <row r="23" spans="1:20" ht="11.25" outlineLevel="5" x14ac:dyDescent="0.2">
      <c r="A23" s="10"/>
      <c r="B23" s="89"/>
      <c r="C23" s="90">
        <v>17</v>
      </c>
      <c r="D23" s="91" t="s">
        <v>75</v>
      </c>
      <c r="E23" s="92" t="s">
        <v>76</v>
      </c>
      <c r="F23" s="93" t="s">
        <v>77</v>
      </c>
      <c r="G23" s="91" t="s">
        <v>78</v>
      </c>
      <c r="H23" s="94">
        <v>-11</v>
      </c>
      <c r="I23" s="95">
        <v>4800</v>
      </c>
      <c r="J23" s="96">
        <f t="shared" si="0"/>
        <v>-52800</v>
      </c>
      <c r="K23" s="94"/>
      <c r="L23" s="94">
        <f t="shared" si="1"/>
        <v>0</v>
      </c>
      <c r="M23" s="94"/>
      <c r="N23" s="94">
        <f t="shared" si="2"/>
        <v>0</v>
      </c>
      <c r="O23" s="96">
        <v>21</v>
      </c>
      <c r="P23" s="96">
        <f t="shared" si="3"/>
        <v>-11088</v>
      </c>
      <c r="Q23" s="96">
        <f t="shared" si="4"/>
        <v>-63888</v>
      </c>
      <c r="R23" s="8"/>
      <c r="S23" s="8"/>
      <c r="T23" s="8"/>
    </row>
    <row r="24" spans="1:20" ht="11.25" outlineLevel="5" x14ac:dyDescent="0.2">
      <c r="A24" s="10"/>
      <c r="B24" s="89"/>
      <c r="C24" s="90">
        <v>17</v>
      </c>
      <c r="D24" s="91" t="s">
        <v>75</v>
      </c>
      <c r="E24" s="92" t="s">
        <v>76</v>
      </c>
      <c r="F24" s="93" t="s">
        <v>79</v>
      </c>
      <c r="G24" s="91" t="s">
        <v>78</v>
      </c>
      <c r="H24" s="94">
        <v>11</v>
      </c>
      <c r="I24" s="95">
        <v>6200</v>
      </c>
      <c r="J24" s="96">
        <f t="shared" si="0"/>
        <v>68200</v>
      </c>
      <c r="K24" s="94"/>
      <c r="L24" s="94">
        <f t="shared" si="1"/>
        <v>0</v>
      </c>
      <c r="M24" s="94"/>
      <c r="N24" s="94">
        <f t="shared" si="2"/>
        <v>0</v>
      </c>
      <c r="O24" s="96">
        <v>21</v>
      </c>
      <c r="P24" s="96">
        <f t="shared" si="3"/>
        <v>14322</v>
      </c>
      <c r="Q24" s="96">
        <f t="shared" si="4"/>
        <v>82522</v>
      </c>
      <c r="R24" s="8"/>
      <c r="S24" s="8"/>
      <c r="T24" s="8"/>
    </row>
    <row r="25" spans="1:20" outlineLevel="5" x14ac:dyDescent="0.15">
      <c r="B25" s="6"/>
      <c r="C25" s="6"/>
      <c r="D25" s="6"/>
      <c r="E25" s="6"/>
      <c r="F25" s="6"/>
      <c r="G25" s="6"/>
      <c r="H25" s="6"/>
      <c r="I25" s="8"/>
      <c r="J25" s="8"/>
      <c r="K25" s="6"/>
      <c r="L25" s="6"/>
      <c r="M25" s="6"/>
      <c r="N25" s="6"/>
      <c r="O25" s="6"/>
      <c r="P25" s="8"/>
      <c r="Q25" s="8"/>
    </row>
    <row r="26" spans="1:20" ht="12.75" outlineLevel="4" x14ac:dyDescent="0.15">
      <c r="A26" s="53" t="s">
        <v>41</v>
      </c>
      <c r="B26" s="82">
        <v>5</v>
      </c>
      <c r="C26" s="83"/>
      <c r="D26" s="84" t="s">
        <v>53</v>
      </c>
      <c r="E26" s="84"/>
      <c r="F26" s="112" t="s">
        <v>42</v>
      </c>
      <c r="G26" s="84"/>
      <c r="H26" s="86"/>
      <c r="I26" s="87"/>
      <c r="J26" s="109">
        <f>SUBTOTAL(9,J27:J35)</f>
        <v>50208.04199540001</v>
      </c>
      <c r="K26" s="86"/>
      <c r="L26" s="55">
        <f>SUBTOTAL(9,L27:L35)</f>
        <v>-118.75385000000001</v>
      </c>
      <c r="M26" s="86"/>
      <c r="N26" s="55">
        <f>SUBTOTAL(9,N27:N35)</f>
        <v>0</v>
      </c>
      <c r="O26" s="88"/>
      <c r="P26" s="54">
        <f>SUBTOTAL(9,P27:P35)</f>
        <v>10543.688819034</v>
      </c>
      <c r="Q26" s="54">
        <f>SUBTOTAL(9,Q27:Q35)</f>
        <v>60751.730814433991</v>
      </c>
      <c r="R26" s="6"/>
      <c r="S26" s="8"/>
      <c r="T26" s="8"/>
    </row>
    <row r="27" spans="1:20" ht="22.5" outlineLevel="5" x14ac:dyDescent="0.2">
      <c r="A27" s="10"/>
      <c r="B27" s="89"/>
      <c r="C27" s="90">
        <v>19</v>
      </c>
      <c r="D27" s="91" t="s">
        <v>54</v>
      </c>
      <c r="E27" s="92" t="s">
        <v>80</v>
      </c>
      <c r="F27" s="93" t="s">
        <v>81</v>
      </c>
      <c r="G27" s="91" t="s">
        <v>82</v>
      </c>
      <c r="H27" s="94">
        <v>-715</v>
      </c>
      <c r="I27" s="95">
        <v>106.6</v>
      </c>
      <c r="J27" s="96">
        <f t="shared" ref="J27:J34" si="6">H27*I27</f>
        <v>-76219</v>
      </c>
      <c r="K27" s="94">
        <v>0.20469000000000001</v>
      </c>
      <c r="L27" s="94">
        <f t="shared" ref="L27:L34" si="7">H27*K27</f>
        <v>-146.35335000000001</v>
      </c>
      <c r="M27" s="94"/>
      <c r="N27" s="94">
        <f t="shared" ref="N27:N34" si="8">H27*M27</f>
        <v>0</v>
      </c>
      <c r="O27" s="96">
        <v>21</v>
      </c>
      <c r="P27" s="96">
        <f t="shared" ref="P27:P34" si="9">J27*(O27/100)</f>
        <v>-16005.99</v>
      </c>
      <c r="Q27" s="96">
        <f t="shared" ref="Q27:Q34" si="10">J27+P27</f>
        <v>-92224.99</v>
      </c>
      <c r="R27" s="8"/>
      <c r="S27" s="8"/>
      <c r="T27" s="8"/>
    </row>
    <row r="28" spans="1:20" ht="11.25" outlineLevel="5" x14ac:dyDescent="0.2">
      <c r="A28" s="10"/>
      <c r="B28" s="89"/>
      <c r="C28" s="90">
        <v>65</v>
      </c>
      <c r="D28" s="91" t="s">
        <v>54</v>
      </c>
      <c r="E28" s="92" t="s">
        <v>83</v>
      </c>
      <c r="F28" s="93" t="s">
        <v>84</v>
      </c>
      <c r="G28" s="91" t="s">
        <v>82</v>
      </c>
      <c r="H28" s="94">
        <v>5</v>
      </c>
      <c r="I28" s="95">
        <v>531.35</v>
      </c>
      <c r="J28" s="96">
        <f t="shared" si="6"/>
        <v>2656.75</v>
      </c>
      <c r="K28" s="94">
        <v>0.29221000000000003</v>
      </c>
      <c r="L28" s="94">
        <f t="shared" si="7"/>
        <v>1.4610500000000002</v>
      </c>
      <c r="M28" s="94"/>
      <c r="N28" s="94">
        <f t="shared" si="8"/>
        <v>0</v>
      </c>
      <c r="O28" s="96">
        <v>21</v>
      </c>
      <c r="P28" s="96">
        <f t="shared" si="9"/>
        <v>557.91750000000002</v>
      </c>
      <c r="Q28" s="96">
        <f t="shared" si="10"/>
        <v>3214.6675</v>
      </c>
      <c r="R28" s="8"/>
      <c r="S28" s="8"/>
      <c r="T28" s="8"/>
    </row>
    <row r="29" spans="1:20" ht="11.25" outlineLevel="5" x14ac:dyDescent="0.2">
      <c r="A29" s="10"/>
      <c r="B29" s="89"/>
      <c r="C29" s="90">
        <v>66</v>
      </c>
      <c r="D29" s="91" t="s">
        <v>54</v>
      </c>
      <c r="E29" s="92" t="s">
        <v>85</v>
      </c>
      <c r="F29" s="93" t="s">
        <v>86</v>
      </c>
      <c r="G29" s="91" t="s">
        <v>82</v>
      </c>
      <c r="H29" s="94">
        <v>14</v>
      </c>
      <c r="I29" s="95">
        <v>941.84</v>
      </c>
      <c r="J29" s="96">
        <f t="shared" si="6"/>
        <v>13185.76</v>
      </c>
      <c r="K29" s="94">
        <v>0.43819000000000002</v>
      </c>
      <c r="L29" s="94">
        <f t="shared" si="7"/>
        <v>6.1346600000000002</v>
      </c>
      <c r="M29" s="94"/>
      <c r="N29" s="94">
        <f t="shared" si="8"/>
        <v>0</v>
      </c>
      <c r="O29" s="96">
        <v>21</v>
      </c>
      <c r="P29" s="96">
        <f t="shared" si="9"/>
        <v>2769.0095999999999</v>
      </c>
      <c r="Q29" s="96">
        <f t="shared" si="10"/>
        <v>15954.7696</v>
      </c>
      <c r="R29" s="8"/>
      <c r="S29" s="8"/>
      <c r="T29" s="8"/>
    </row>
    <row r="30" spans="1:20" ht="11.25" outlineLevel="5" x14ac:dyDescent="0.2">
      <c r="A30" s="10"/>
      <c r="B30" s="89"/>
      <c r="C30" s="90">
        <v>67</v>
      </c>
      <c r="D30" s="91" t="s">
        <v>69</v>
      </c>
      <c r="E30" s="92" t="s">
        <v>87</v>
      </c>
      <c r="F30" s="93" t="s">
        <v>88</v>
      </c>
      <c r="G30" s="91" t="s">
        <v>82</v>
      </c>
      <c r="H30" s="94">
        <v>5</v>
      </c>
      <c r="I30" s="95">
        <v>1000</v>
      </c>
      <c r="J30" s="96">
        <f t="shared" si="6"/>
        <v>5000</v>
      </c>
      <c r="K30" s="94">
        <v>1.6E-2</v>
      </c>
      <c r="L30" s="94">
        <f t="shared" si="7"/>
        <v>0.08</v>
      </c>
      <c r="M30" s="94"/>
      <c r="N30" s="94">
        <f t="shared" si="8"/>
        <v>0</v>
      </c>
      <c r="O30" s="96">
        <v>21</v>
      </c>
      <c r="P30" s="96">
        <f t="shared" si="9"/>
        <v>1050</v>
      </c>
      <c r="Q30" s="96">
        <f t="shared" si="10"/>
        <v>6050</v>
      </c>
      <c r="R30" s="8"/>
      <c r="S30" s="8"/>
      <c r="T30" s="8"/>
    </row>
    <row r="31" spans="1:20" ht="22.5" outlineLevel="5" x14ac:dyDescent="0.2">
      <c r="A31" s="10"/>
      <c r="B31" s="89"/>
      <c r="C31" s="90">
        <v>68</v>
      </c>
      <c r="D31" s="91" t="s">
        <v>69</v>
      </c>
      <c r="E31" s="92" t="s">
        <v>89</v>
      </c>
      <c r="F31" s="93" t="s">
        <v>90</v>
      </c>
      <c r="G31" s="91" t="s">
        <v>82</v>
      </c>
      <c r="H31" s="94">
        <v>14</v>
      </c>
      <c r="I31" s="95">
        <v>4570</v>
      </c>
      <c r="J31" s="96">
        <f t="shared" si="6"/>
        <v>63980</v>
      </c>
      <c r="K31" s="94">
        <v>4.7E-2</v>
      </c>
      <c r="L31" s="94">
        <f t="shared" si="7"/>
        <v>0.65800000000000003</v>
      </c>
      <c r="M31" s="94"/>
      <c r="N31" s="94">
        <f t="shared" si="8"/>
        <v>0</v>
      </c>
      <c r="O31" s="96">
        <v>21</v>
      </c>
      <c r="P31" s="96">
        <f t="shared" si="9"/>
        <v>13435.8</v>
      </c>
      <c r="Q31" s="96">
        <f t="shared" si="10"/>
        <v>77415.8</v>
      </c>
      <c r="R31" s="8"/>
      <c r="S31" s="8"/>
      <c r="T31" s="8"/>
    </row>
    <row r="32" spans="1:20" ht="11.25" outlineLevel="5" x14ac:dyDescent="0.2">
      <c r="A32" s="10"/>
      <c r="B32" s="89"/>
      <c r="C32" s="90">
        <v>69</v>
      </c>
      <c r="D32" s="91" t="s">
        <v>54</v>
      </c>
      <c r="E32" s="92" t="s">
        <v>91</v>
      </c>
      <c r="F32" s="93" t="s">
        <v>92</v>
      </c>
      <c r="G32" s="91" t="s">
        <v>62</v>
      </c>
      <c r="H32" s="94">
        <v>8.5</v>
      </c>
      <c r="I32" s="95">
        <v>3486.9233868000001</v>
      </c>
      <c r="J32" s="96">
        <f t="shared" si="6"/>
        <v>29638.848787800001</v>
      </c>
      <c r="K32" s="94">
        <v>2.2563399999999998</v>
      </c>
      <c r="L32" s="94">
        <f t="shared" si="7"/>
        <v>19.178889999999999</v>
      </c>
      <c r="M32" s="94"/>
      <c r="N32" s="94">
        <f t="shared" si="8"/>
        <v>0</v>
      </c>
      <c r="O32" s="96">
        <v>21</v>
      </c>
      <c r="P32" s="96">
        <f t="shared" si="9"/>
        <v>6224.1582454380004</v>
      </c>
      <c r="Q32" s="96">
        <f t="shared" si="10"/>
        <v>35863.007033237998</v>
      </c>
      <c r="R32" s="8"/>
      <c r="S32" s="8"/>
      <c r="T32" s="8"/>
    </row>
    <row r="33" spans="1:20" ht="11.25" outlineLevel="5" x14ac:dyDescent="0.2">
      <c r="A33" s="10"/>
      <c r="B33" s="89"/>
      <c r="C33" s="90">
        <v>70</v>
      </c>
      <c r="D33" s="91" t="s">
        <v>54</v>
      </c>
      <c r="E33" s="92" t="s">
        <v>93</v>
      </c>
      <c r="F33" s="93" t="s">
        <v>94</v>
      </c>
      <c r="G33" s="91" t="s">
        <v>57</v>
      </c>
      <c r="H33" s="94">
        <v>158</v>
      </c>
      <c r="I33" s="95">
        <v>28.857037200000008</v>
      </c>
      <c r="J33" s="96">
        <f t="shared" si="6"/>
        <v>4559.4118776000014</v>
      </c>
      <c r="K33" s="94">
        <v>2.2000000000000001E-4</v>
      </c>
      <c r="L33" s="94">
        <f t="shared" si="7"/>
        <v>3.4759999999999999E-2</v>
      </c>
      <c r="M33" s="94"/>
      <c r="N33" s="94">
        <f t="shared" si="8"/>
        <v>0</v>
      </c>
      <c r="O33" s="96">
        <v>21</v>
      </c>
      <c r="P33" s="96">
        <f t="shared" si="9"/>
        <v>957.47649429600028</v>
      </c>
      <c r="Q33" s="96">
        <f t="shared" si="10"/>
        <v>5516.8883718960014</v>
      </c>
      <c r="R33" s="8"/>
      <c r="S33" s="8"/>
      <c r="T33" s="8"/>
    </row>
    <row r="34" spans="1:20" ht="11.25" outlineLevel="5" x14ac:dyDescent="0.2">
      <c r="A34" s="10"/>
      <c r="B34" s="89"/>
      <c r="C34" s="90">
        <v>71</v>
      </c>
      <c r="D34" s="91" t="s">
        <v>54</v>
      </c>
      <c r="E34" s="92" t="s">
        <v>95</v>
      </c>
      <c r="F34" s="93" t="s">
        <v>96</v>
      </c>
      <c r="G34" s="91" t="s">
        <v>57</v>
      </c>
      <c r="H34" s="94">
        <v>158</v>
      </c>
      <c r="I34" s="95">
        <v>46.875135</v>
      </c>
      <c r="J34" s="96">
        <f t="shared" si="6"/>
        <v>7406.2713299999996</v>
      </c>
      <c r="K34" s="94">
        <v>3.3E-4</v>
      </c>
      <c r="L34" s="94">
        <f t="shared" si="7"/>
        <v>5.2139999999999999E-2</v>
      </c>
      <c r="M34" s="94"/>
      <c r="N34" s="94">
        <f t="shared" si="8"/>
        <v>0</v>
      </c>
      <c r="O34" s="96">
        <v>21</v>
      </c>
      <c r="P34" s="96">
        <f t="shared" si="9"/>
        <v>1555.3169793</v>
      </c>
      <c r="Q34" s="96">
        <f t="shared" si="10"/>
        <v>8961.5883092999993</v>
      </c>
      <c r="R34" s="8"/>
      <c r="S34" s="8"/>
      <c r="T34" s="8"/>
    </row>
    <row r="35" spans="1:20" outlineLevel="5" x14ac:dyDescent="0.15">
      <c r="B35" s="6"/>
      <c r="C35" s="6"/>
      <c r="D35" s="6"/>
      <c r="E35" s="6"/>
      <c r="F35" s="6"/>
      <c r="G35" s="6"/>
      <c r="H35" s="6"/>
      <c r="I35" s="8"/>
      <c r="J35" s="8"/>
      <c r="K35" s="6"/>
      <c r="L35" s="6"/>
      <c r="M35" s="6"/>
      <c r="N35" s="6"/>
      <c r="O35" s="6"/>
      <c r="P35" s="8"/>
      <c r="Q35" s="8"/>
    </row>
    <row r="36" spans="1:20" ht="12.75" outlineLevel="4" x14ac:dyDescent="0.15">
      <c r="A36" s="53" t="s">
        <v>43</v>
      </c>
      <c r="B36" s="82">
        <v>5</v>
      </c>
      <c r="C36" s="83"/>
      <c r="D36" s="84" t="s">
        <v>53</v>
      </c>
      <c r="E36" s="84"/>
      <c r="F36" s="112" t="s">
        <v>44</v>
      </c>
      <c r="G36" s="84"/>
      <c r="H36" s="86"/>
      <c r="I36" s="87"/>
      <c r="J36" s="109">
        <f>SUBTOTAL(9,J37:J49)</f>
        <v>162436.60999999999</v>
      </c>
      <c r="K36" s="86"/>
      <c r="L36" s="55">
        <f>SUBTOTAL(9,L37:L49)</f>
        <v>40.424639999999997</v>
      </c>
      <c r="M36" s="86"/>
      <c r="N36" s="55">
        <f>SUBTOTAL(9,N37:N49)</f>
        <v>0</v>
      </c>
      <c r="O36" s="88"/>
      <c r="P36" s="54">
        <f>SUBTOTAL(9,P37:P49)</f>
        <v>25825.088100000001</v>
      </c>
      <c r="Q36" s="54">
        <f>SUBTOTAL(9,Q37:Q49)</f>
        <v>148801.69810000004</v>
      </c>
      <c r="R36" s="6"/>
      <c r="S36" s="8"/>
      <c r="T36" s="8"/>
    </row>
    <row r="37" spans="1:20" ht="11.25" outlineLevel="5" x14ac:dyDescent="0.2">
      <c r="A37" s="10"/>
      <c r="B37" s="89"/>
      <c r="C37" s="90">
        <v>20</v>
      </c>
      <c r="D37" s="91" t="s">
        <v>54</v>
      </c>
      <c r="E37" s="92" t="s">
        <v>97</v>
      </c>
      <c r="F37" s="93" t="s">
        <v>98</v>
      </c>
      <c r="G37" s="91" t="s">
        <v>57</v>
      </c>
      <c r="H37" s="94">
        <v>65</v>
      </c>
      <c r="I37" s="95">
        <v>118.2</v>
      </c>
      <c r="J37" s="96">
        <f t="shared" ref="J37:J48" si="11">H37*I37</f>
        <v>7683</v>
      </c>
      <c r="K37" s="94"/>
      <c r="L37" s="94">
        <f t="shared" ref="L37:L46" si="12">H37*K37</f>
        <v>0</v>
      </c>
      <c r="M37" s="94"/>
      <c r="N37" s="94">
        <f t="shared" ref="N37:N48" si="13">H37*M37</f>
        <v>0</v>
      </c>
      <c r="O37" s="96">
        <v>21</v>
      </c>
      <c r="P37" s="96">
        <f t="shared" ref="P37:P46" si="14">J37*(O37/100)</f>
        <v>1613.4299999999998</v>
      </c>
      <c r="Q37" s="96">
        <f t="shared" ref="Q37:Q46" si="15">J37+P37</f>
        <v>9296.43</v>
      </c>
      <c r="R37" s="8"/>
      <c r="S37" s="8"/>
      <c r="T37" s="8"/>
    </row>
    <row r="38" spans="1:20" ht="11.25" outlineLevel="5" x14ac:dyDescent="0.2">
      <c r="A38" s="10"/>
      <c r="B38" s="89"/>
      <c r="C38" s="90">
        <v>21</v>
      </c>
      <c r="D38" s="91" t="s">
        <v>54</v>
      </c>
      <c r="E38" s="92" t="s">
        <v>99</v>
      </c>
      <c r="F38" s="93" t="s">
        <v>100</v>
      </c>
      <c r="G38" s="91" t="s">
        <v>57</v>
      </c>
      <c r="H38" s="94">
        <v>70</v>
      </c>
      <c r="I38" s="95">
        <v>150.19999999999999</v>
      </c>
      <c r="J38" s="96">
        <f t="shared" si="11"/>
        <v>10514</v>
      </c>
      <c r="K38" s="94"/>
      <c r="L38" s="94">
        <f t="shared" si="12"/>
        <v>0</v>
      </c>
      <c r="M38" s="94"/>
      <c r="N38" s="94">
        <f t="shared" si="13"/>
        <v>0</v>
      </c>
      <c r="O38" s="96">
        <v>21</v>
      </c>
      <c r="P38" s="96">
        <f t="shared" si="14"/>
        <v>2207.94</v>
      </c>
      <c r="Q38" s="96">
        <f t="shared" si="15"/>
        <v>12721.94</v>
      </c>
      <c r="R38" s="8"/>
      <c r="S38" s="8"/>
      <c r="T38" s="8"/>
    </row>
    <row r="39" spans="1:20" ht="11.25" outlineLevel="5" x14ac:dyDescent="0.2">
      <c r="A39" s="10"/>
      <c r="B39" s="89"/>
      <c r="C39" s="90">
        <v>22</v>
      </c>
      <c r="D39" s="91" t="s">
        <v>54</v>
      </c>
      <c r="E39" s="92" t="s">
        <v>101</v>
      </c>
      <c r="F39" s="93" t="s">
        <v>102</v>
      </c>
      <c r="G39" s="91" t="s">
        <v>57</v>
      </c>
      <c r="H39" s="94">
        <v>135</v>
      </c>
      <c r="I39" s="95">
        <v>182.1</v>
      </c>
      <c r="J39" s="96">
        <f t="shared" si="11"/>
        <v>24583.5</v>
      </c>
      <c r="K39" s="94"/>
      <c r="L39" s="94">
        <f t="shared" si="12"/>
        <v>0</v>
      </c>
      <c r="M39" s="94"/>
      <c r="N39" s="94">
        <f t="shared" si="13"/>
        <v>0</v>
      </c>
      <c r="O39" s="96">
        <v>21</v>
      </c>
      <c r="P39" s="96">
        <f t="shared" si="14"/>
        <v>5162.5349999999999</v>
      </c>
      <c r="Q39" s="96">
        <f t="shared" si="15"/>
        <v>29746.035</v>
      </c>
      <c r="R39" s="8"/>
      <c r="S39" s="8"/>
      <c r="T39" s="8"/>
    </row>
    <row r="40" spans="1:20" ht="11.25" outlineLevel="5" x14ac:dyDescent="0.2">
      <c r="A40" s="10"/>
      <c r="B40" s="89"/>
      <c r="C40" s="90">
        <v>23</v>
      </c>
      <c r="D40" s="91" t="s">
        <v>54</v>
      </c>
      <c r="E40" s="92" t="s">
        <v>103</v>
      </c>
      <c r="F40" s="93" t="s">
        <v>104</v>
      </c>
      <c r="G40" s="91" t="s">
        <v>57</v>
      </c>
      <c r="H40" s="94">
        <v>128</v>
      </c>
      <c r="I40" s="95">
        <v>261.60000000000002</v>
      </c>
      <c r="J40" s="96">
        <f t="shared" si="11"/>
        <v>33484.800000000003</v>
      </c>
      <c r="K40" s="94">
        <v>0.11162</v>
      </c>
      <c r="L40" s="94">
        <f t="shared" si="12"/>
        <v>14.28736</v>
      </c>
      <c r="M40" s="94"/>
      <c r="N40" s="94">
        <f t="shared" si="13"/>
        <v>0</v>
      </c>
      <c r="O40" s="96">
        <v>21</v>
      </c>
      <c r="P40" s="96">
        <f t="shared" si="14"/>
        <v>7031.808</v>
      </c>
      <c r="Q40" s="96">
        <f t="shared" si="15"/>
        <v>40516.608</v>
      </c>
      <c r="R40" s="8"/>
      <c r="S40" s="8"/>
      <c r="T40" s="8"/>
    </row>
    <row r="41" spans="1:20" ht="11.25" outlineLevel="5" x14ac:dyDescent="0.2">
      <c r="A41" s="10"/>
      <c r="B41" s="89"/>
      <c r="C41" s="90">
        <v>24</v>
      </c>
      <c r="D41" s="91" t="s">
        <v>75</v>
      </c>
      <c r="E41" s="92" t="s">
        <v>105</v>
      </c>
      <c r="F41" s="93" t="s">
        <v>106</v>
      </c>
      <c r="G41" s="91" t="s">
        <v>57</v>
      </c>
      <c r="H41" s="94">
        <v>140.80000000000001</v>
      </c>
      <c r="I41" s="95">
        <v>281.5</v>
      </c>
      <c r="J41" s="96">
        <f t="shared" si="11"/>
        <v>39635.200000000004</v>
      </c>
      <c r="K41" s="94">
        <v>0.17599999999999999</v>
      </c>
      <c r="L41" s="94">
        <f t="shared" si="12"/>
        <v>24.780799999999999</v>
      </c>
      <c r="M41" s="94"/>
      <c r="N41" s="94">
        <f t="shared" si="13"/>
        <v>0</v>
      </c>
      <c r="O41" s="96">
        <v>21</v>
      </c>
      <c r="P41" s="96">
        <f t="shared" si="14"/>
        <v>8323.3919999999998</v>
      </c>
      <c r="Q41" s="96">
        <f t="shared" si="15"/>
        <v>47958.592000000004</v>
      </c>
      <c r="R41" s="8"/>
      <c r="S41" s="8"/>
      <c r="T41" s="8"/>
    </row>
    <row r="42" spans="1:20" ht="11.25" outlineLevel="5" x14ac:dyDescent="0.2">
      <c r="A42" s="10"/>
      <c r="B42" s="89"/>
      <c r="C42" s="90">
        <v>25</v>
      </c>
      <c r="D42" s="91" t="s">
        <v>54</v>
      </c>
      <c r="E42" s="92" t="s">
        <v>107</v>
      </c>
      <c r="F42" s="93" t="s">
        <v>108</v>
      </c>
      <c r="G42" s="91" t="s">
        <v>57</v>
      </c>
      <c r="H42" s="94">
        <v>3</v>
      </c>
      <c r="I42" s="95">
        <v>278.60000000000002</v>
      </c>
      <c r="J42" s="96">
        <f t="shared" si="11"/>
        <v>835.80000000000007</v>
      </c>
      <c r="K42" s="94">
        <v>9.8000000000000004E-2</v>
      </c>
      <c r="L42" s="94">
        <f t="shared" si="12"/>
        <v>0.29400000000000004</v>
      </c>
      <c r="M42" s="94"/>
      <c r="N42" s="94">
        <f t="shared" si="13"/>
        <v>0</v>
      </c>
      <c r="O42" s="96">
        <v>21</v>
      </c>
      <c r="P42" s="96">
        <f t="shared" si="14"/>
        <v>175.518</v>
      </c>
      <c r="Q42" s="96">
        <f t="shared" si="15"/>
        <v>1011.3180000000001</v>
      </c>
      <c r="R42" s="8"/>
      <c r="S42" s="8"/>
      <c r="T42" s="8"/>
    </row>
    <row r="43" spans="1:20" ht="11.25" outlineLevel="5" x14ac:dyDescent="0.2">
      <c r="A43" s="10"/>
      <c r="B43" s="89"/>
      <c r="C43" s="90">
        <v>26</v>
      </c>
      <c r="D43" s="91" t="s">
        <v>75</v>
      </c>
      <c r="E43" s="92" t="s">
        <v>109</v>
      </c>
      <c r="F43" s="93" t="s">
        <v>110</v>
      </c>
      <c r="G43" s="91" t="s">
        <v>57</v>
      </c>
      <c r="H43" s="94">
        <v>3.3</v>
      </c>
      <c r="I43" s="95">
        <v>358.5</v>
      </c>
      <c r="J43" s="96">
        <f t="shared" si="11"/>
        <v>1183.05</v>
      </c>
      <c r="K43" s="94"/>
      <c r="L43" s="94">
        <f t="shared" si="12"/>
        <v>0</v>
      </c>
      <c r="M43" s="94"/>
      <c r="N43" s="94">
        <f t="shared" si="13"/>
        <v>0</v>
      </c>
      <c r="O43" s="96">
        <v>21</v>
      </c>
      <c r="P43" s="96">
        <f t="shared" si="14"/>
        <v>248.44049999999999</v>
      </c>
      <c r="Q43" s="96">
        <f t="shared" si="15"/>
        <v>1431.4904999999999</v>
      </c>
      <c r="R43" s="8"/>
      <c r="S43" s="8"/>
      <c r="T43" s="8"/>
    </row>
    <row r="44" spans="1:20" ht="11.25" outlineLevel="5" x14ac:dyDescent="0.2">
      <c r="A44" s="10"/>
      <c r="B44" s="89"/>
      <c r="C44" s="90">
        <v>27</v>
      </c>
      <c r="D44" s="91" t="s">
        <v>75</v>
      </c>
      <c r="E44" s="92" t="s">
        <v>111</v>
      </c>
      <c r="F44" s="93" t="s">
        <v>112</v>
      </c>
      <c r="G44" s="91" t="s">
        <v>57</v>
      </c>
      <c r="H44" s="94">
        <v>3</v>
      </c>
      <c r="I44" s="95">
        <v>96.9</v>
      </c>
      <c r="J44" s="96">
        <f t="shared" si="11"/>
        <v>290.70000000000005</v>
      </c>
      <c r="K44" s="94"/>
      <c r="L44" s="94">
        <f t="shared" si="12"/>
        <v>0</v>
      </c>
      <c r="M44" s="94"/>
      <c r="N44" s="94">
        <f t="shared" si="13"/>
        <v>0</v>
      </c>
      <c r="O44" s="96">
        <v>21</v>
      </c>
      <c r="P44" s="96">
        <f t="shared" si="14"/>
        <v>61.047000000000004</v>
      </c>
      <c r="Q44" s="96">
        <f t="shared" si="15"/>
        <v>351.74700000000007</v>
      </c>
      <c r="R44" s="8"/>
      <c r="S44" s="8"/>
      <c r="T44" s="8"/>
    </row>
    <row r="45" spans="1:20" ht="11.25" outlineLevel="5" x14ac:dyDescent="0.2">
      <c r="A45" s="10"/>
      <c r="B45" s="89"/>
      <c r="C45" s="90">
        <v>63</v>
      </c>
      <c r="D45" s="91" t="s">
        <v>54</v>
      </c>
      <c r="E45" s="92" t="s">
        <v>113</v>
      </c>
      <c r="F45" s="93" t="s">
        <v>114</v>
      </c>
      <c r="G45" s="91" t="s">
        <v>57</v>
      </c>
      <c r="H45" s="94">
        <v>4</v>
      </c>
      <c r="I45" s="95">
        <v>434.64</v>
      </c>
      <c r="J45" s="96">
        <f t="shared" si="11"/>
        <v>1738.56</v>
      </c>
      <c r="K45" s="94">
        <v>9.0620000000000006E-2</v>
      </c>
      <c r="L45" s="94">
        <f t="shared" si="12"/>
        <v>0.36248000000000002</v>
      </c>
      <c r="M45" s="94"/>
      <c r="N45" s="94">
        <f t="shared" si="13"/>
        <v>0</v>
      </c>
      <c r="O45" s="96">
        <v>21</v>
      </c>
      <c r="P45" s="96">
        <f t="shared" si="14"/>
        <v>365.0976</v>
      </c>
      <c r="Q45" s="96">
        <f t="shared" si="15"/>
        <v>2103.6576</v>
      </c>
      <c r="R45" s="8"/>
      <c r="S45" s="8"/>
      <c r="T45" s="8"/>
    </row>
    <row r="46" spans="1:20" ht="11.25" outlineLevel="5" x14ac:dyDescent="0.2">
      <c r="A46" s="10"/>
      <c r="B46" s="89"/>
      <c r="C46" s="90">
        <v>64</v>
      </c>
      <c r="D46" s="91" t="s">
        <v>69</v>
      </c>
      <c r="E46" s="92" t="s">
        <v>115</v>
      </c>
      <c r="F46" s="93" t="s">
        <v>116</v>
      </c>
      <c r="G46" s="91" t="s">
        <v>57</v>
      </c>
      <c r="H46" s="94">
        <v>4</v>
      </c>
      <c r="I46" s="95">
        <v>757</v>
      </c>
      <c r="J46" s="96">
        <f t="shared" si="11"/>
        <v>3028</v>
      </c>
      <c r="K46" s="94">
        <v>0.17499999999999999</v>
      </c>
      <c r="L46" s="94">
        <f t="shared" si="12"/>
        <v>0.7</v>
      </c>
      <c r="M46" s="94"/>
      <c r="N46" s="94">
        <f t="shared" si="13"/>
        <v>0</v>
      </c>
      <c r="O46" s="96">
        <v>21</v>
      </c>
      <c r="P46" s="96">
        <f t="shared" si="14"/>
        <v>635.88</v>
      </c>
      <c r="Q46" s="96">
        <f t="shared" si="15"/>
        <v>3663.88</v>
      </c>
      <c r="R46" s="8"/>
      <c r="S46" s="8"/>
      <c r="T46" s="8"/>
    </row>
    <row r="47" spans="1:20" ht="11.25" outlineLevel="5" x14ac:dyDescent="0.2">
      <c r="A47" s="10"/>
      <c r="B47" s="89"/>
      <c r="C47" s="98">
        <v>72</v>
      </c>
      <c r="D47" s="99" t="s">
        <v>54</v>
      </c>
      <c r="E47" s="100"/>
      <c r="F47" s="101" t="s">
        <v>136</v>
      </c>
      <c r="G47" s="99" t="s">
        <v>78</v>
      </c>
      <c r="H47" s="102">
        <v>1</v>
      </c>
      <c r="I47" s="103">
        <v>16810</v>
      </c>
      <c r="J47" s="104">
        <f t="shared" si="11"/>
        <v>16810</v>
      </c>
      <c r="K47" s="102"/>
      <c r="L47" s="102"/>
      <c r="M47" s="102"/>
      <c r="N47" s="102">
        <f t="shared" si="13"/>
        <v>0</v>
      </c>
      <c r="O47" s="104"/>
      <c r="P47" s="104"/>
      <c r="Q47" s="104"/>
      <c r="R47" s="8"/>
      <c r="S47" s="8"/>
      <c r="T47" s="8"/>
    </row>
    <row r="48" spans="1:20" ht="11.25" outlineLevel="5" x14ac:dyDescent="0.2">
      <c r="A48" s="10"/>
      <c r="B48" s="89"/>
      <c r="C48" s="98">
        <v>73</v>
      </c>
      <c r="D48" s="99" t="s">
        <v>54</v>
      </c>
      <c r="E48" s="100"/>
      <c r="F48" s="101" t="s">
        <v>137</v>
      </c>
      <c r="G48" s="99" t="s">
        <v>138</v>
      </c>
      <c r="H48" s="102">
        <v>1</v>
      </c>
      <c r="I48" s="103">
        <v>22650</v>
      </c>
      <c r="J48" s="104">
        <f t="shared" si="11"/>
        <v>22650</v>
      </c>
      <c r="K48" s="102"/>
      <c r="L48" s="102"/>
      <c r="M48" s="102"/>
      <c r="N48" s="102">
        <f t="shared" si="13"/>
        <v>0</v>
      </c>
      <c r="O48" s="104"/>
      <c r="P48" s="104"/>
      <c r="Q48" s="104"/>
      <c r="R48" s="8"/>
      <c r="S48" s="8"/>
      <c r="T48" s="8"/>
    </row>
    <row r="49" spans="1:20" outlineLevel="5" x14ac:dyDescent="0.15">
      <c r="B49" s="6"/>
      <c r="C49" s="6"/>
      <c r="D49" s="6"/>
      <c r="E49" s="6"/>
      <c r="F49" s="6"/>
      <c r="G49" s="6"/>
      <c r="H49" s="6"/>
      <c r="I49" s="8"/>
      <c r="J49" s="8"/>
      <c r="K49" s="6"/>
      <c r="L49" s="6"/>
      <c r="M49" s="6"/>
      <c r="N49" s="6"/>
      <c r="O49" s="6"/>
      <c r="P49" s="8"/>
      <c r="Q49" s="8"/>
    </row>
    <row r="50" spans="1:20" ht="12.75" outlineLevel="4" x14ac:dyDescent="0.15">
      <c r="A50" s="53" t="s">
        <v>45</v>
      </c>
      <c r="B50" s="82">
        <v>5</v>
      </c>
      <c r="C50" s="83"/>
      <c r="D50" s="84" t="s">
        <v>53</v>
      </c>
      <c r="E50" s="84"/>
      <c r="F50" s="112" t="s">
        <v>46</v>
      </c>
      <c r="G50" s="84"/>
      <c r="H50" s="86"/>
      <c r="I50" s="87"/>
      <c r="J50" s="109">
        <f>SUBTOTAL(9,J51:J58)</f>
        <v>-245297.09830840002</v>
      </c>
      <c r="K50" s="86"/>
      <c r="L50" s="55">
        <f>SUBTOTAL(9,L51:L58)</f>
        <v>-80.338312000000002</v>
      </c>
      <c r="M50" s="86"/>
      <c r="N50" s="55">
        <f>SUBTOTAL(9,N51:N58)</f>
        <v>0</v>
      </c>
      <c r="O50" s="88"/>
      <c r="P50" s="54">
        <f>SUBTOTAL(9,P51:P58)</f>
        <v>-51512.390644764004</v>
      </c>
      <c r="Q50" s="54">
        <f>SUBTOTAL(9,Q51:Q58)</f>
        <v>-296809.48895316402</v>
      </c>
      <c r="R50" s="6"/>
      <c r="S50" s="8"/>
      <c r="T50" s="8"/>
    </row>
    <row r="51" spans="1:20" ht="11.25" outlineLevel="5" x14ac:dyDescent="0.2">
      <c r="A51" s="10"/>
      <c r="B51" s="89"/>
      <c r="C51" s="90">
        <v>37</v>
      </c>
      <c r="D51" s="91" t="s">
        <v>54</v>
      </c>
      <c r="E51" s="92" t="s">
        <v>117</v>
      </c>
      <c r="F51" s="93" t="s">
        <v>118</v>
      </c>
      <c r="G51" s="91" t="s">
        <v>82</v>
      </c>
      <c r="H51" s="94">
        <v>53</v>
      </c>
      <c r="I51" s="95">
        <v>267.5012772</v>
      </c>
      <c r="J51" s="96">
        <f t="shared" ref="J51:J57" si="16">H51*I51</f>
        <v>14177.567691600001</v>
      </c>
      <c r="K51" s="94">
        <v>0.15540000000000001</v>
      </c>
      <c r="L51" s="94">
        <f t="shared" ref="L51:L57" si="17">H51*K51</f>
        <v>8.2362000000000002</v>
      </c>
      <c r="M51" s="94"/>
      <c r="N51" s="94">
        <f t="shared" ref="N51:N57" si="18">H51*M51</f>
        <v>0</v>
      </c>
      <c r="O51" s="96">
        <v>21</v>
      </c>
      <c r="P51" s="96">
        <f t="shared" ref="P51:P57" si="19">J51*(O51/100)</f>
        <v>2977.289215236</v>
      </c>
      <c r="Q51" s="96">
        <f t="shared" ref="Q51:Q57" si="20">J51+P51</f>
        <v>17154.856906836001</v>
      </c>
      <c r="R51" s="8"/>
      <c r="S51" s="8"/>
      <c r="T51" s="8"/>
    </row>
    <row r="52" spans="1:20" ht="11.25" outlineLevel="5" x14ac:dyDescent="0.2">
      <c r="A52" s="10"/>
      <c r="B52" s="89"/>
      <c r="C52" s="90">
        <v>38</v>
      </c>
      <c r="D52" s="91" t="s">
        <v>75</v>
      </c>
      <c r="E52" s="92" t="s">
        <v>119</v>
      </c>
      <c r="F52" s="93" t="s">
        <v>120</v>
      </c>
      <c r="G52" s="91" t="s">
        <v>82</v>
      </c>
      <c r="H52" s="94">
        <v>53</v>
      </c>
      <c r="I52" s="95">
        <v>127.61</v>
      </c>
      <c r="J52" s="96">
        <f t="shared" si="16"/>
        <v>6763.33</v>
      </c>
      <c r="K52" s="94">
        <v>0.08</v>
      </c>
      <c r="L52" s="94">
        <f t="shared" si="17"/>
        <v>4.24</v>
      </c>
      <c r="M52" s="94"/>
      <c r="N52" s="94">
        <f t="shared" si="18"/>
        <v>0</v>
      </c>
      <c r="O52" s="96">
        <v>21</v>
      </c>
      <c r="P52" s="96">
        <f t="shared" si="19"/>
        <v>1420.2992999999999</v>
      </c>
      <c r="Q52" s="96">
        <f t="shared" si="20"/>
        <v>8183.6292999999996</v>
      </c>
      <c r="R52" s="8"/>
      <c r="S52" s="8"/>
      <c r="T52" s="8"/>
    </row>
    <row r="53" spans="1:20" ht="22.5" outlineLevel="5" x14ac:dyDescent="0.2">
      <c r="A53" s="10"/>
      <c r="B53" s="89"/>
      <c r="C53" s="90">
        <v>39</v>
      </c>
      <c r="D53" s="91" t="s">
        <v>54</v>
      </c>
      <c r="E53" s="92" t="s">
        <v>121</v>
      </c>
      <c r="F53" s="93" t="s">
        <v>122</v>
      </c>
      <c r="G53" s="91" t="s">
        <v>78</v>
      </c>
      <c r="H53" s="94">
        <v>-2</v>
      </c>
      <c r="I53" s="95">
        <v>12686</v>
      </c>
      <c r="J53" s="96">
        <f t="shared" si="16"/>
        <v>-25372</v>
      </c>
      <c r="K53" s="94">
        <v>6.2615499999999997</v>
      </c>
      <c r="L53" s="94">
        <f t="shared" si="17"/>
        <v>-12.523099999999999</v>
      </c>
      <c r="M53" s="94"/>
      <c r="N53" s="94">
        <f t="shared" si="18"/>
        <v>0</v>
      </c>
      <c r="O53" s="96">
        <v>21</v>
      </c>
      <c r="P53" s="96">
        <f t="shared" si="19"/>
        <v>-5328.12</v>
      </c>
      <c r="Q53" s="96">
        <f t="shared" si="20"/>
        <v>-30700.12</v>
      </c>
      <c r="R53" s="8"/>
      <c r="S53" s="8"/>
      <c r="T53" s="8"/>
    </row>
    <row r="54" spans="1:20" ht="11.25" outlineLevel="5" x14ac:dyDescent="0.2">
      <c r="A54" s="10"/>
      <c r="B54" s="89"/>
      <c r="C54" s="90">
        <v>40</v>
      </c>
      <c r="D54" s="91" t="s">
        <v>75</v>
      </c>
      <c r="E54" s="92" t="s">
        <v>123</v>
      </c>
      <c r="F54" s="93" t="s">
        <v>124</v>
      </c>
      <c r="G54" s="91" t="s">
        <v>78</v>
      </c>
      <c r="H54" s="94">
        <v>-2</v>
      </c>
      <c r="I54" s="95">
        <v>17439.5</v>
      </c>
      <c r="J54" s="96">
        <f t="shared" si="16"/>
        <v>-34879</v>
      </c>
      <c r="K54" s="94"/>
      <c r="L54" s="94">
        <f t="shared" si="17"/>
        <v>0</v>
      </c>
      <c r="M54" s="94"/>
      <c r="N54" s="94">
        <f t="shared" si="18"/>
        <v>0</v>
      </c>
      <c r="O54" s="96">
        <v>21</v>
      </c>
      <c r="P54" s="96">
        <f t="shared" si="19"/>
        <v>-7324.59</v>
      </c>
      <c r="Q54" s="96">
        <f t="shared" si="20"/>
        <v>-42203.59</v>
      </c>
      <c r="R54" s="8"/>
      <c r="S54" s="8"/>
      <c r="T54" s="8"/>
    </row>
    <row r="55" spans="1:20" ht="11.25" outlineLevel="5" x14ac:dyDescent="0.2">
      <c r="A55" s="10"/>
      <c r="B55" s="89"/>
      <c r="C55" s="90">
        <v>41</v>
      </c>
      <c r="D55" s="91" t="s">
        <v>54</v>
      </c>
      <c r="E55" s="92" t="s">
        <v>125</v>
      </c>
      <c r="F55" s="93" t="s">
        <v>126</v>
      </c>
      <c r="G55" s="91" t="s">
        <v>82</v>
      </c>
      <c r="H55" s="94">
        <v>-27</v>
      </c>
      <c r="I55" s="95">
        <v>1916.5</v>
      </c>
      <c r="J55" s="96">
        <f t="shared" si="16"/>
        <v>-51745.5</v>
      </c>
      <c r="K55" s="94">
        <v>0.74931999999999999</v>
      </c>
      <c r="L55" s="94">
        <f t="shared" si="17"/>
        <v>-20.231639999999999</v>
      </c>
      <c r="M55" s="94"/>
      <c r="N55" s="94">
        <f t="shared" si="18"/>
        <v>0</v>
      </c>
      <c r="O55" s="96">
        <v>21</v>
      </c>
      <c r="P55" s="96">
        <f t="shared" si="19"/>
        <v>-10866.555</v>
      </c>
      <c r="Q55" s="96">
        <f t="shared" si="20"/>
        <v>-62612.055</v>
      </c>
      <c r="R55" s="8"/>
      <c r="S55" s="8"/>
      <c r="T55" s="8"/>
    </row>
    <row r="56" spans="1:20" ht="11.25" outlineLevel="5" x14ac:dyDescent="0.2">
      <c r="A56" s="10"/>
      <c r="B56" s="89"/>
      <c r="C56" s="90">
        <v>42</v>
      </c>
      <c r="D56" s="91" t="s">
        <v>75</v>
      </c>
      <c r="E56" s="92" t="s">
        <v>127</v>
      </c>
      <c r="F56" s="93" t="s">
        <v>128</v>
      </c>
      <c r="G56" s="91" t="s">
        <v>82</v>
      </c>
      <c r="H56" s="94">
        <v>-27.27</v>
      </c>
      <c r="I56" s="95">
        <v>1944.8</v>
      </c>
      <c r="J56" s="96">
        <f t="shared" si="16"/>
        <v>-53034.695999999996</v>
      </c>
      <c r="K56" s="94">
        <v>0.37159999999999999</v>
      </c>
      <c r="L56" s="94">
        <f t="shared" si="17"/>
        <v>-10.133531999999999</v>
      </c>
      <c r="M56" s="94"/>
      <c r="N56" s="94">
        <f t="shared" si="18"/>
        <v>0</v>
      </c>
      <c r="O56" s="96">
        <v>21</v>
      </c>
      <c r="P56" s="96">
        <f t="shared" si="19"/>
        <v>-11137.28616</v>
      </c>
      <c r="Q56" s="96">
        <f t="shared" si="20"/>
        <v>-64171.98216</v>
      </c>
      <c r="R56" s="8"/>
      <c r="S56" s="8"/>
      <c r="T56" s="8"/>
    </row>
    <row r="57" spans="1:20" ht="11.25" outlineLevel="5" x14ac:dyDescent="0.2">
      <c r="A57" s="10"/>
      <c r="B57" s="89"/>
      <c r="C57" s="90">
        <v>43</v>
      </c>
      <c r="D57" s="91" t="s">
        <v>54</v>
      </c>
      <c r="E57" s="92" t="s">
        <v>129</v>
      </c>
      <c r="F57" s="93" t="s">
        <v>130</v>
      </c>
      <c r="G57" s="91" t="s">
        <v>62</v>
      </c>
      <c r="H57" s="94">
        <v>-21.6</v>
      </c>
      <c r="I57" s="95">
        <v>4685.5</v>
      </c>
      <c r="J57" s="96">
        <f t="shared" si="16"/>
        <v>-101206.8</v>
      </c>
      <c r="K57" s="94">
        <v>2.3113999999999999</v>
      </c>
      <c r="L57" s="94">
        <f t="shared" si="17"/>
        <v>-49.92624</v>
      </c>
      <c r="M57" s="94"/>
      <c r="N57" s="94">
        <f t="shared" si="18"/>
        <v>0</v>
      </c>
      <c r="O57" s="96">
        <v>21</v>
      </c>
      <c r="P57" s="96">
        <f t="shared" si="19"/>
        <v>-21253.428</v>
      </c>
      <c r="Q57" s="96">
        <f t="shared" si="20"/>
        <v>-122460.228</v>
      </c>
      <c r="R57" s="8"/>
      <c r="S57" s="8"/>
      <c r="T57" s="8"/>
    </row>
    <row r="58" spans="1:20" outlineLevel="5" x14ac:dyDescent="0.15">
      <c r="B58" s="6"/>
      <c r="C58" s="6"/>
      <c r="D58" s="6"/>
      <c r="E58" s="6"/>
      <c r="F58" s="6"/>
      <c r="G58" s="6"/>
      <c r="H58" s="6"/>
      <c r="I58" s="8"/>
      <c r="J58" s="8"/>
      <c r="K58" s="6"/>
      <c r="L58" s="6"/>
      <c r="M58" s="6"/>
      <c r="N58" s="6"/>
      <c r="O58" s="6"/>
      <c r="P58" s="8"/>
      <c r="Q58" s="8"/>
    </row>
    <row r="59" spans="1:20" ht="12.75" outlineLevel="4" x14ac:dyDescent="0.15">
      <c r="A59" s="53" t="s">
        <v>47</v>
      </c>
      <c r="B59" s="82">
        <v>5</v>
      </c>
      <c r="C59" s="83"/>
      <c r="D59" s="84" t="s">
        <v>53</v>
      </c>
      <c r="E59" s="84"/>
      <c r="F59" s="112" t="s">
        <v>48</v>
      </c>
      <c r="G59" s="84"/>
      <c r="H59" s="86"/>
      <c r="I59" s="87"/>
      <c r="J59" s="109">
        <f>SUBTOTAL(9,J60:J62)</f>
        <v>24156</v>
      </c>
      <c r="K59" s="86"/>
      <c r="L59" s="55">
        <f>SUBTOTAL(9,L60:L62)</f>
        <v>0</v>
      </c>
      <c r="M59" s="86"/>
      <c r="N59" s="55">
        <f>SUBTOTAL(9,N60:N62)</f>
        <v>0</v>
      </c>
      <c r="O59" s="88"/>
      <c r="P59" s="54">
        <f>SUBTOTAL(9,P60:P62)</f>
        <v>5072.7599999999993</v>
      </c>
      <c r="Q59" s="54">
        <f>SUBTOTAL(9,Q60:Q62)</f>
        <v>29228.760000000002</v>
      </c>
      <c r="R59" s="6"/>
      <c r="S59" s="8"/>
      <c r="T59" s="8"/>
    </row>
    <row r="60" spans="1:20" ht="11.25" outlineLevel="5" x14ac:dyDescent="0.2">
      <c r="A60" s="10"/>
      <c r="B60" s="89"/>
      <c r="C60" s="90">
        <v>47</v>
      </c>
      <c r="D60" s="91" t="s">
        <v>54</v>
      </c>
      <c r="E60" s="92" t="s">
        <v>131</v>
      </c>
      <c r="F60" s="93" t="s">
        <v>132</v>
      </c>
      <c r="G60" s="91" t="s">
        <v>72</v>
      </c>
      <c r="H60" s="94">
        <v>132</v>
      </c>
      <c r="I60" s="95">
        <v>118.7</v>
      </c>
      <c r="J60" s="96">
        <f>H60*I60</f>
        <v>15668.4</v>
      </c>
      <c r="K60" s="94"/>
      <c r="L60" s="94">
        <f>H60*K60</f>
        <v>0</v>
      </c>
      <c r="M60" s="94"/>
      <c r="N60" s="94">
        <f>H60*M60</f>
        <v>0</v>
      </c>
      <c r="O60" s="96">
        <v>21</v>
      </c>
      <c r="P60" s="96">
        <f>J60*(O60/100)</f>
        <v>3290.3639999999996</v>
      </c>
      <c r="Q60" s="96">
        <f>J60+P60</f>
        <v>18958.763999999999</v>
      </c>
      <c r="R60" s="8"/>
      <c r="S60" s="8"/>
      <c r="T60" s="8"/>
    </row>
    <row r="61" spans="1:20" ht="11.25" outlineLevel="5" x14ac:dyDescent="0.2">
      <c r="A61" s="10"/>
      <c r="B61" s="89"/>
      <c r="C61" s="90">
        <v>48</v>
      </c>
      <c r="D61" s="91" t="s">
        <v>75</v>
      </c>
      <c r="E61" s="92" t="s">
        <v>133</v>
      </c>
      <c r="F61" s="93" t="s">
        <v>134</v>
      </c>
      <c r="G61" s="91" t="s">
        <v>72</v>
      </c>
      <c r="H61" s="94">
        <v>132</v>
      </c>
      <c r="I61" s="95">
        <v>64.3</v>
      </c>
      <c r="J61" s="96">
        <f>H61*I61</f>
        <v>8487.6</v>
      </c>
      <c r="K61" s="94"/>
      <c r="L61" s="94">
        <f>H61*K61</f>
        <v>0</v>
      </c>
      <c r="M61" s="94"/>
      <c r="N61" s="94">
        <f>H61*M61</f>
        <v>0</v>
      </c>
      <c r="O61" s="96">
        <v>21</v>
      </c>
      <c r="P61" s="96">
        <f>J61*(O61/100)</f>
        <v>1782.396</v>
      </c>
      <c r="Q61" s="96">
        <f>J61+P61</f>
        <v>10269.996000000001</v>
      </c>
      <c r="R61" s="8"/>
      <c r="S61" s="8"/>
      <c r="T61" s="8"/>
    </row>
    <row r="62" spans="1:20" outlineLevel="5" x14ac:dyDescent="0.15">
      <c r="B62" s="6"/>
      <c r="C62" s="6"/>
      <c r="D62" s="6"/>
      <c r="E62" s="6"/>
      <c r="F62" s="6"/>
      <c r="G62" s="6"/>
      <c r="H62" s="6"/>
      <c r="I62" s="8"/>
      <c r="J62" s="8"/>
      <c r="K62" s="6"/>
      <c r="L62" s="6"/>
      <c r="M62" s="6"/>
      <c r="N62" s="6"/>
      <c r="O62" s="6"/>
      <c r="P62" s="8"/>
      <c r="Q62" s="8"/>
    </row>
    <row r="63" spans="1:20" outlineLevel="1" x14ac:dyDescent="0.15"/>
  </sheetData>
  <pageMargins left="0.70866141732283505" right="0.70866141732283505" top="0.78740157480314998" bottom="0.78740157480314998" header="0.31496062992126" footer="0.31496062992126"/>
  <pageSetup paperSize="9" scale="91" fitToHeight="0" pageOrder="overThenDown" orientation="landscape" r:id="rId1"/>
  <headerFooter>
    <oddHeader>&amp;L&amp;8&amp;C&amp;8&amp;R&amp;8</oddHeader>
    <oddFooter>&amp;L&amp;8Vytvořeno systémem euroCALC4&amp;C&amp;P/&amp;N&amp;R&amp;8&amp;[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Rozpočet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12</vt:i4>
      </vt:variant>
    </vt:vector>
  </HeadingPairs>
  <TitlesOfParts>
    <vt:vector size="14" baseType="lpstr">
      <vt:lpstr>Krycí List</vt:lpstr>
      <vt:lpstr>Zakázka</vt:lpstr>
      <vt:lpstr>__3FD872C1_8887_4EA3_9FC2_897EF4F3D2C3_ITEM__</vt:lpstr>
      <vt:lpstr>__3FD872C1_8887_4EA3_9FC2_897EF4F3D2C3_ITEM_GROUP1__</vt:lpstr>
      <vt:lpstr>__3FD872C1_8887_4EA3_9FC2_897EF4F3D2C3_ITEM_GROUP2__</vt:lpstr>
      <vt:lpstr>__3FD872C1_8887_4EA3_9FC2_897EF4F3D2C3_ITEM_GROUP3__X</vt:lpstr>
      <vt:lpstr>__3FD872C1_8887_4EA3_9FC2_897EF4F3D2C3_ITEM_GROUP4__X</vt:lpstr>
      <vt:lpstr>__3FD872C1_8887_4EA3_9FC2_897EF4F3D2C3_ITEM_GROUP5__X</vt:lpstr>
      <vt:lpstr>GROUP_ID</vt:lpstr>
      <vt:lpstr>ITEM_PRICES</vt:lpstr>
      <vt:lpstr>Zakázka!Názvy_tisku</vt:lpstr>
      <vt:lpstr>'Krycí List'!Oblast_tisku</vt:lpstr>
      <vt:lpstr>Zakázka!Oblast_tisku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Rekonstrukce ulice V Jezírkách, Tuklaty - změnový list č.1</dc:subject>
  <dc:creator>ADMIN</dc:creator>
  <cp:lastModifiedBy>Jan Hlavatý Ing.</cp:lastModifiedBy>
  <cp:lastPrinted>2025-01-27T12:51:31Z</cp:lastPrinted>
  <dcterms:created xsi:type="dcterms:W3CDTF">2025-01-22T06:18:28Z</dcterms:created>
  <dcterms:modified xsi:type="dcterms:W3CDTF">2025-01-28T05:08:06Z</dcterms:modified>
</cp:coreProperties>
</file>