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G:\2020\Vlastec-rybník MZe\ZD\"/>
    </mc:Choice>
  </mc:AlternateContent>
  <xr:revisionPtr revIDLastSave="0" documentId="8_{BCB4B320-0AC6-4853-8F16-022B853FA32C}" xr6:coauthVersionLast="45" xr6:coauthVersionMax="45" xr10:uidLastSave="{00000000-0000-0000-0000-000000000000}"/>
  <bookViews>
    <workbookView xWindow="-120" yWindow="-120" windowWidth="29040" windowHeight="15840" activeTab="4" xr2:uid="{00000000-000D-0000-FFFF-FFFF00000000}"/>
  </bookViews>
  <sheets>
    <sheet name="Rekapitulace stavby" sheetId="1" r:id="rId1"/>
    <sheet name="SO 01 - Oprava opevnění h..." sheetId="2" r:id="rId2"/>
    <sheet name="SO 02 - Odbahnění nádrže" sheetId="3" r:id="rId3"/>
    <sheet name="VON - Vedlejší a ostatní ..." sheetId="4" r:id="rId4"/>
    <sheet name="Pokyny pro vyplnění" sheetId="5" r:id="rId5"/>
  </sheets>
  <definedNames>
    <definedName name="_xlnm._FilterDatabase" localSheetId="1" hidden="1">'SO 01 - Oprava opevnění h...'!$C$84:$K$174</definedName>
    <definedName name="_xlnm._FilterDatabase" localSheetId="2" hidden="1">'SO 02 - Odbahnění nádrže'!$C$77:$K$98</definedName>
    <definedName name="_xlnm._FilterDatabase" localSheetId="3" hidden="1">'VON - Vedlejší a ostatní ...'!$C$79:$K$89</definedName>
    <definedName name="_xlnm.Print_Titles" localSheetId="0">'Rekapitulace stavby'!$49:$49</definedName>
    <definedName name="_xlnm.Print_Titles" localSheetId="1">'SO 01 - Oprava opevnění h...'!$84:$84</definedName>
    <definedName name="_xlnm.Print_Titles" localSheetId="2">'SO 02 - Odbahnění nádrže'!$77:$77</definedName>
    <definedName name="_xlnm.Print_Titles" localSheetId="3">'VON - Vedlejší a ostatní ...'!$79:$79</definedName>
    <definedName name="_xlnm.Print_Area" localSheetId="4">'Pokyny pro vyplnění'!$B$2:$K$69,'Pokyny pro vyplnění'!$B$72:$K$116,'Pokyny pro vyplnění'!$B$119:$K$188,'Pokyny pro vyplnění'!$B$196:$K$216</definedName>
    <definedName name="_xlnm.Print_Area" localSheetId="0">'Rekapitulace stavby'!$D$4:$AO$33,'Rekapitulace stavby'!$C$39:$AQ$55</definedName>
    <definedName name="_xlnm.Print_Area" localSheetId="1">'SO 01 - Oprava opevnění h...'!$C$4:$J$36,'SO 01 - Oprava opevnění h...'!$C$42:$J$66,'SO 01 - Oprava opevnění h...'!$C$72:$K$174</definedName>
    <definedName name="_xlnm.Print_Area" localSheetId="2">'SO 02 - Odbahnění nádrže'!$C$4:$J$36,'SO 02 - Odbahnění nádrže'!$C$42:$J$59,'SO 02 - Odbahnění nádrže'!$C$65:$K$98</definedName>
    <definedName name="_xlnm.Print_Area" localSheetId="3">'VON - Vedlejší a ostatní ...'!$C$4:$J$36,'VON - Vedlejší a ostatní ...'!$C$42:$J$61,'VON - Vedlejší a ostatní ...'!$C$67:$K$89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Y54" i="1" l="1"/>
  <c r="AX54" i="1"/>
  <c r="BI89" i="4"/>
  <c r="BH89" i="4"/>
  <c r="BG89" i="4"/>
  <c r="BF89" i="4"/>
  <c r="T89" i="4"/>
  <c r="T88" i="4" s="1"/>
  <c r="R89" i="4"/>
  <c r="R88" i="4" s="1"/>
  <c r="P89" i="4"/>
  <c r="P88" i="4" s="1"/>
  <c r="BK89" i="4"/>
  <c r="BK88" i="4" s="1"/>
  <c r="J88" i="4" s="1"/>
  <c r="J60" i="4" s="1"/>
  <c r="J89" i="4"/>
  <c r="BE89" i="4" s="1"/>
  <c r="BI87" i="4"/>
  <c r="BH87" i="4"/>
  <c r="BG87" i="4"/>
  <c r="BF87" i="4"/>
  <c r="T87" i="4"/>
  <c r="T86" i="4" s="1"/>
  <c r="R87" i="4"/>
  <c r="R86" i="4" s="1"/>
  <c r="P87" i="4"/>
  <c r="P86" i="4" s="1"/>
  <c r="BK87" i="4"/>
  <c r="BK86" i="4" s="1"/>
  <c r="J86" i="4" s="1"/>
  <c r="J59" i="4" s="1"/>
  <c r="J87" i="4"/>
  <c r="BE87" i="4" s="1"/>
  <c r="BI85" i="4"/>
  <c r="BH85" i="4"/>
  <c r="BG85" i="4"/>
  <c r="BF85" i="4"/>
  <c r="T85" i="4"/>
  <c r="R85" i="4"/>
  <c r="P85" i="4"/>
  <c r="BK85" i="4"/>
  <c r="J85" i="4"/>
  <c r="BE85" i="4" s="1"/>
  <c r="BI84" i="4"/>
  <c r="BH84" i="4"/>
  <c r="BG84" i="4"/>
  <c r="BF84" i="4"/>
  <c r="T84" i="4"/>
  <c r="R84" i="4"/>
  <c r="P84" i="4"/>
  <c r="BK84" i="4"/>
  <c r="J84" i="4"/>
  <c r="BE84" i="4" s="1"/>
  <c r="BI83" i="4"/>
  <c r="F34" i="4" s="1"/>
  <c r="BD54" i="1" s="1"/>
  <c r="BH83" i="4"/>
  <c r="F33" i="4" s="1"/>
  <c r="BC54" i="1" s="1"/>
  <c r="BG83" i="4"/>
  <c r="F32" i="4" s="1"/>
  <c r="BB54" i="1" s="1"/>
  <c r="BF83" i="4"/>
  <c r="T83" i="4"/>
  <c r="T82" i="4" s="1"/>
  <c r="T81" i="4" s="1"/>
  <c r="T80" i="4" s="1"/>
  <c r="R83" i="4"/>
  <c r="R82" i="4" s="1"/>
  <c r="R81" i="4" s="1"/>
  <c r="R80" i="4" s="1"/>
  <c r="P83" i="4"/>
  <c r="P82" i="4" s="1"/>
  <c r="P81" i="4" s="1"/>
  <c r="P80" i="4" s="1"/>
  <c r="AU54" i="1" s="1"/>
  <c r="BK83" i="4"/>
  <c r="J83" i="4"/>
  <c r="BE83" i="4" s="1"/>
  <c r="J76" i="4"/>
  <c r="F76" i="4"/>
  <c r="F74" i="4"/>
  <c r="E72" i="4"/>
  <c r="J51" i="4"/>
  <c r="F51" i="4"/>
  <c r="F49" i="4"/>
  <c r="E47" i="4"/>
  <c r="J18" i="4"/>
  <c r="E18" i="4"/>
  <c r="F77" i="4" s="1"/>
  <c r="J17" i="4"/>
  <c r="J12" i="4"/>
  <c r="J74" i="4" s="1"/>
  <c r="E7" i="4"/>
  <c r="E70" i="4" s="1"/>
  <c r="AY53" i="1"/>
  <c r="AX53" i="1"/>
  <c r="BI96" i="3"/>
  <c r="BH96" i="3"/>
  <c r="BG96" i="3"/>
  <c r="BF96" i="3"/>
  <c r="BE96" i="3"/>
  <c r="T96" i="3"/>
  <c r="R96" i="3"/>
  <c r="P96" i="3"/>
  <c r="BK96" i="3"/>
  <c r="J96" i="3"/>
  <c r="BI93" i="3"/>
  <c r="BH93" i="3"/>
  <c r="BG93" i="3"/>
  <c r="BF93" i="3"/>
  <c r="T93" i="3"/>
  <c r="R93" i="3"/>
  <c r="P93" i="3"/>
  <c r="BK93" i="3"/>
  <c r="J93" i="3"/>
  <c r="BE93" i="3" s="1"/>
  <c r="BI90" i="3"/>
  <c r="BH90" i="3"/>
  <c r="BG90" i="3"/>
  <c r="BF90" i="3"/>
  <c r="BE90" i="3"/>
  <c r="T90" i="3"/>
  <c r="R90" i="3"/>
  <c r="P90" i="3"/>
  <c r="BK90" i="3"/>
  <c r="J90" i="3"/>
  <c r="BI87" i="3"/>
  <c r="BH87" i="3"/>
  <c r="BG87" i="3"/>
  <c r="BF87" i="3"/>
  <c r="BE87" i="3"/>
  <c r="T87" i="3"/>
  <c r="R87" i="3"/>
  <c r="P87" i="3"/>
  <c r="BK87" i="3"/>
  <c r="J87" i="3"/>
  <c r="BI84" i="3"/>
  <c r="BH84" i="3"/>
  <c r="BG84" i="3"/>
  <c r="BF84" i="3"/>
  <c r="BE84" i="3"/>
  <c r="T84" i="3"/>
  <c r="R84" i="3"/>
  <c r="P84" i="3"/>
  <c r="BK84" i="3"/>
  <c r="J84" i="3"/>
  <c r="BI81" i="3"/>
  <c r="BH81" i="3"/>
  <c r="F33" i="3" s="1"/>
  <c r="BC53" i="1" s="1"/>
  <c r="BG81" i="3"/>
  <c r="F32" i="3" s="1"/>
  <c r="BB53" i="1" s="1"/>
  <c r="BF81" i="3"/>
  <c r="F31" i="3" s="1"/>
  <c r="BA53" i="1" s="1"/>
  <c r="T81" i="3"/>
  <c r="T80" i="3" s="1"/>
  <c r="T79" i="3" s="1"/>
  <c r="T78" i="3" s="1"/>
  <c r="R81" i="3"/>
  <c r="R80" i="3" s="1"/>
  <c r="R79" i="3" s="1"/>
  <c r="R78" i="3" s="1"/>
  <c r="P81" i="3"/>
  <c r="P80" i="3" s="1"/>
  <c r="P79" i="3" s="1"/>
  <c r="P78" i="3" s="1"/>
  <c r="AU53" i="1" s="1"/>
  <c r="BK81" i="3"/>
  <c r="J81" i="3"/>
  <c r="BE81" i="3" s="1"/>
  <c r="F30" i="3" s="1"/>
  <c r="AZ53" i="1" s="1"/>
  <c r="J74" i="3"/>
  <c r="F74" i="3"/>
  <c r="F72" i="3"/>
  <c r="E70" i="3"/>
  <c r="E68" i="3"/>
  <c r="J51" i="3"/>
  <c r="F51" i="3"/>
  <c r="F49" i="3"/>
  <c r="E47" i="3"/>
  <c r="J18" i="3"/>
  <c r="E18" i="3"/>
  <c r="F52" i="3" s="1"/>
  <c r="J17" i="3"/>
  <c r="J12" i="3"/>
  <c r="J72" i="3" s="1"/>
  <c r="E7" i="3"/>
  <c r="E45" i="3" s="1"/>
  <c r="AY52" i="1"/>
  <c r="AX52" i="1"/>
  <c r="BI174" i="2"/>
  <c r="BH174" i="2"/>
  <c r="BG174" i="2"/>
  <c r="BF174" i="2"/>
  <c r="BE174" i="2"/>
  <c r="T174" i="2"/>
  <c r="R174" i="2"/>
  <c r="P174" i="2"/>
  <c r="BK174" i="2"/>
  <c r="J174" i="2"/>
  <c r="BI172" i="2"/>
  <c r="BH172" i="2"/>
  <c r="BG172" i="2"/>
  <c r="BF172" i="2"/>
  <c r="BE172" i="2"/>
  <c r="T172" i="2"/>
  <c r="R172" i="2"/>
  <c r="P172" i="2"/>
  <c r="BK172" i="2"/>
  <c r="J172" i="2"/>
  <c r="BI170" i="2"/>
  <c r="BH170" i="2"/>
  <c r="BG170" i="2"/>
  <c r="BF170" i="2"/>
  <c r="BE170" i="2"/>
  <c r="T170" i="2"/>
  <c r="R170" i="2"/>
  <c r="P170" i="2"/>
  <c r="BK170" i="2"/>
  <c r="J170" i="2"/>
  <c r="BI168" i="2"/>
  <c r="BH168" i="2"/>
  <c r="BG168" i="2"/>
  <c r="BF168" i="2"/>
  <c r="BE168" i="2"/>
  <c r="T168" i="2"/>
  <c r="T167" i="2" s="1"/>
  <c r="T166" i="2" s="1"/>
  <c r="R168" i="2"/>
  <c r="R167" i="2" s="1"/>
  <c r="R166" i="2" s="1"/>
  <c r="P168" i="2"/>
  <c r="P167" i="2" s="1"/>
  <c r="P166" i="2" s="1"/>
  <c r="BK168" i="2"/>
  <c r="J168" i="2"/>
  <c r="BI165" i="2"/>
  <c r="BH165" i="2"/>
  <c r="BG165" i="2"/>
  <c r="BF165" i="2"/>
  <c r="BE165" i="2"/>
  <c r="T165" i="2"/>
  <c r="T164" i="2" s="1"/>
  <c r="R165" i="2"/>
  <c r="R164" i="2" s="1"/>
  <c r="P165" i="2"/>
  <c r="P164" i="2" s="1"/>
  <c r="BK165" i="2"/>
  <c r="BK164" i="2" s="1"/>
  <c r="J164" i="2" s="1"/>
  <c r="J63" i="2" s="1"/>
  <c r="J165" i="2"/>
  <c r="BI161" i="2"/>
  <c r="BH161" i="2"/>
  <c r="BG161" i="2"/>
  <c r="BF161" i="2"/>
  <c r="T161" i="2"/>
  <c r="R161" i="2"/>
  <c r="P161" i="2"/>
  <c r="BK161" i="2"/>
  <c r="J161" i="2"/>
  <c r="BE161" i="2" s="1"/>
  <c r="BI156" i="2"/>
  <c r="BH156" i="2"/>
  <c r="BG156" i="2"/>
  <c r="BF156" i="2"/>
  <c r="T156" i="2"/>
  <c r="R156" i="2"/>
  <c r="P156" i="2"/>
  <c r="BK156" i="2"/>
  <c r="J156" i="2"/>
  <c r="BE156" i="2" s="1"/>
  <c r="BI154" i="2"/>
  <c r="BH154" i="2"/>
  <c r="BG154" i="2"/>
  <c r="BF154" i="2"/>
  <c r="T154" i="2"/>
  <c r="R154" i="2"/>
  <c r="P154" i="2"/>
  <c r="BK154" i="2"/>
  <c r="J154" i="2"/>
  <c r="BE154" i="2" s="1"/>
  <c r="BI151" i="2"/>
  <c r="BH151" i="2"/>
  <c r="BG151" i="2"/>
  <c r="BF151" i="2"/>
  <c r="T151" i="2"/>
  <c r="R151" i="2"/>
  <c r="P151" i="2"/>
  <c r="BK151" i="2"/>
  <c r="J151" i="2"/>
  <c r="BE151" i="2" s="1"/>
  <c r="BI148" i="2"/>
  <c r="BH148" i="2"/>
  <c r="BG148" i="2"/>
  <c r="BF148" i="2"/>
  <c r="T148" i="2"/>
  <c r="R148" i="2"/>
  <c r="P148" i="2"/>
  <c r="BK148" i="2"/>
  <c r="J148" i="2"/>
  <c r="BE148" i="2" s="1"/>
  <c r="BI145" i="2"/>
  <c r="BH145" i="2"/>
  <c r="BG145" i="2"/>
  <c r="BF145" i="2"/>
  <c r="T145" i="2"/>
  <c r="R145" i="2"/>
  <c r="P145" i="2"/>
  <c r="BK145" i="2"/>
  <c r="J145" i="2"/>
  <c r="BE145" i="2" s="1"/>
  <c r="BI142" i="2"/>
  <c r="BH142" i="2"/>
  <c r="BG142" i="2"/>
  <c r="BF142" i="2"/>
  <c r="T142" i="2"/>
  <c r="T141" i="2" s="1"/>
  <c r="R142" i="2"/>
  <c r="P142" i="2"/>
  <c r="BK142" i="2"/>
  <c r="J142" i="2"/>
  <c r="BE142" i="2" s="1"/>
  <c r="BI138" i="2"/>
  <c r="BH138" i="2"/>
  <c r="BG138" i="2"/>
  <c r="BF138" i="2"/>
  <c r="BE138" i="2"/>
  <c r="T138" i="2"/>
  <c r="T137" i="2" s="1"/>
  <c r="R138" i="2"/>
  <c r="R137" i="2" s="1"/>
  <c r="P138" i="2"/>
  <c r="P137" i="2" s="1"/>
  <c r="BK138" i="2"/>
  <c r="BK137" i="2" s="1"/>
  <c r="J137" i="2" s="1"/>
  <c r="J61" i="2" s="1"/>
  <c r="J138" i="2"/>
  <c r="BI134" i="2"/>
  <c r="BH134" i="2"/>
  <c r="BG134" i="2"/>
  <c r="BF134" i="2"/>
  <c r="T134" i="2"/>
  <c r="R134" i="2"/>
  <c r="P134" i="2"/>
  <c r="BK134" i="2"/>
  <c r="J134" i="2"/>
  <c r="BE134" i="2" s="1"/>
  <c r="BI131" i="2"/>
  <c r="BH131" i="2"/>
  <c r="BG131" i="2"/>
  <c r="BF131" i="2"/>
  <c r="BE131" i="2"/>
  <c r="T131" i="2"/>
  <c r="R131" i="2"/>
  <c r="P131" i="2"/>
  <c r="BK131" i="2"/>
  <c r="J131" i="2"/>
  <c r="BI128" i="2"/>
  <c r="BH128" i="2"/>
  <c r="BG128" i="2"/>
  <c r="BF128" i="2"/>
  <c r="T128" i="2"/>
  <c r="T127" i="2" s="1"/>
  <c r="R128" i="2"/>
  <c r="P128" i="2"/>
  <c r="P127" i="2" s="1"/>
  <c r="BK128" i="2"/>
  <c r="J128" i="2"/>
  <c r="BE128" i="2" s="1"/>
  <c r="BI124" i="2"/>
  <c r="BH124" i="2"/>
  <c r="BG124" i="2"/>
  <c r="BF124" i="2"/>
  <c r="T124" i="2"/>
  <c r="R124" i="2"/>
  <c r="P124" i="2"/>
  <c r="BK124" i="2"/>
  <c r="J124" i="2"/>
  <c r="BE124" i="2" s="1"/>
  <c r="BI121" i="2"/>
  <c r="BH121" i="2"/>
  <c r="BG121" i="2"/>
  <c r="BF121" i="2"/>
  <c r="BE121" i="2"/>
  <c r="T121" i="2"/>
  <c r="R121" i="2"/>
  <c r="P121" i="2"/>
  <c r="BK121" i="2"/>
  <c r="J121" i="2"/>
  <c r="BI118" i="2"/>
  <c r="BH118" i="2"/>
  <c r="BG118" i="2"/>
  <c r="BF118" i="2"/>
  <c r="T118" i="2"/>
  <c r="R118" i="2"/>
  <c r="P118" i="2"/>
  <c r="BK118" i="2"/>
  <c r="J118" i="2"/>
  <c r="BE118" i="2" s="1"/>
  <c r="BI115" i="2"/>
  <c r="BH115" i="2"/>
  <c r="BG115" i="2"/>
  <c r="BF115" i="2"/>
  <c r="BE115" i="2"/>
  <c r="T115" i="2"/>
  <c r="R115" i="2"/>
  <c r="P115" i="2"/>
  <c r="BK115" i="2"/>
  <c r="J115" i="2"/>
  <c r="BI112" i="2"/>
  <c r="BH112" i="2"/>
  <c r="BG112" i="2"/>
  <c r="BF112" i="2"/>
  <c r="BE112" i="2"/>
  <c r="T112" i="2"/>
  <c r="R112" i="2"/>
  <c r="P112" i="2"/>
  <c r="BK112" i="2"/>
  <c r="J112" i="2"/>
  <c r="BI107" i="2"/>
  <c r="BH107" i="2"/>
  <c r="BG107" i="2"/>
  <c r="BF107" i="2"/>
  <c r="BE107" i="2"/>
  <c r="T107" i="2"/>
  <c r="T106" i="2" s="1"/>
  <c r="R107" i="2"/>
  <c r="P107" i="2"/>
  <c r="P106" i="2" s="1"/>
  <c r="BK107" i="2"/>
  <c r="BK106" i="2" s="1"/>
  <c r="J106" i="2" s="1"/>
  <c r="J59" i="2" s="1"/>
  <c r="J107" i="2"/>
  <c r="BI103" i="2"/>
  <c r="BH103" i="2"/>
  <c r="BG103" i="2"/>
  <c r="BF103" i="2"/>
  <c r="T103" i="2"/>
  <c r="R103" i="2"/>
  <c r="P103" i="2"/>
  <c r="BK103" i="2"/>
  <c r="J103" i="2"/>
  <c r="BE103" i="2" s="1"/>
  <c r="BI100" i="2"/>
  <c r="BH100" i="2"/>
  <c r="BG100" i="2"/>
  <c r="BF100" i="2"/>
  <c r="T100" i="2"/>
  <c r="R100" i="2"/>
  <c r="P100" i="2"/>
  <c r="BK100" i="2"/>
  <c r="J100" i="2"/>
  <c r="BE100" i="2" s="1"/>
  <c r="BI97" i="2"/>
  <c r="BH97" i="2"/>
  <c r="BG97" i="2"/>
  <c r="BF97" i="2"/>
  <c r="T97" i="2"/>
  <c r="R97" i="2"/>
  <c r="P97" i="2"/>
  <c r="BK97" i="2"/>
  <c r="J97" i="2"/>
  <c r="BE97" i="2" s="1"/>
  <c r="BI94" i="2"/>
  <c r="BH94" i="2"/>
  <c r="BG94" i="2"/>
  <c r="BF94" i="2"/>
  <c r="T94" i="2"/>
  <c r="R94" i="2"/>
  <c r="P94" i="2"/>
  <c r="BK94" i="2"/>
  <c r="J94" i="2"/>
  <c r="BE94" i="2" s="1"/>
  <c r="BI91" i="2"/>
  <c r="BH91" i="2"/>
  <c r="BG91" i="2"/>
  <c r="BF91" i="2"/>
  <c r="T91" i="2"/>
  <c r="R91" i="2"/>
  <c r="P91" i="2"/>
  <c r="BK91" i="2"/>
  <c r="J91" i="2"/>
  <c r="BE91" i="2" s="1"/>
  <c r="BI88" i="2"/>
  <c r="F34" i="2" s="1"/>
  <c r="BD52" i="1" s="1"/>
  <c r="BH88" i="2"/>
  <c r="BG88" i="2"/>
  <c r="BF88" i="2"/>
  <c r="BE88" i="2"/>
  <c r="T88" i="2"/>
  <c r="R88" i="2"/>
  <c r="P88" i="2"/>
  <c r="BK88" i="2"/>
  <c r="BK87" i="2" s="1"/>
  <c r="J88" i="2"/>
  <c r="J81" i="2"/>
  <c r="F81" i="2"/>
  <c r="J79" i="2"/>
  <c r="F79" i="2"/>
  <c r="E77" i="2"/>
  <c r="J51" i="2"/>
  <c r="F51" i="2"/>
  <c r="F49" i="2"/>
  <c r="E47" i="2"/>
  <c r="J18" i="2"/>
  <c r="E18" i="2"/>
  <c r="F82" i="2" s="1"/>
  <c r="J17" i="2"/>
  <c r="J12" i="2"/>
  <c r="J49" i="2" s="1"/>
  <c r="E7" i="2"/>
  <c r="E75" i="2" s="1"/>
  <c r="AS51" i="1"/>
  <c r="L47" i="1"/>
  <c r="AM46" i="1"/>
  <c r="L46" i="1"/>
  <c r="AM44" i="1"/>
  <c r="L44" i="1"/>
  <c r="L42" i="1"/>
  <c r="L41" i="1"/>
  <c r="T87" i="2" l="1"/>
  <c r="T86" i="2" s="1"/>
  <c r="T85" i="2" s="1"/>
  <c r="F33" i="2"/>
  <c r="BC52" i="1" s="1"/>
  <c r="BC51" i="1" s="1"/>
  <c r="BK127" i="2"/>
  <c r="J127" i="2" s="1"/>
  <c r="J60" i="2" s="1"/>
  <c r="R141" i="2"/>
  <c r="P87" i="2"/>
  <c r="F31" i="2"/>
  <c r="BA52" i="1" s="1"/>
  <c r="R127" i="2"/>
  <c r="BK141" i="2"/>
  <c r="J141" i="2" s="1"/>
  <c r="J62" i="2" s="1"/>
  <c r="BK82" i="4"/>
  <c r="F31" i="4"/>
  <c r="BA54" i="1" s="1"/>
  <c r="R87" i="2"/>
  <c r="F32" i="2"/>
  <c r="BB52" i="1" s="1"/>
  <c r="BB51" i="1" s="1"/>
  <c r="R106" i="2"/>
  <c r="P141" i="2"/>
  <c r="BK167" i="2"/>
  <c r="J167" i="2" s="1"/>
  <c r="J65" i="2" s="1"/>
  <c r="BK80" i="3"/>
  <c r="F34" i="3"/>
  <c r="BD53" i="1" s="1"/>
  <c r="BD51" i="1" s="1"/>
  <c r="W30" i="1" s="1"/>
  <c r="J87" i="2"/>
  <c r="J58" i="2" s="1"/>
  <c r="BK86" i="2"/>
  <c r="W28" i="1"/>
  <c r="AX51" i="1"/>
  <c r="BK166" i="2"/>
  <c r="J166" i="2" s="1"/>
  <c r="J64" i="2" s="1"/>
  <c r="J80" i="3"/>
  <c r="J58" i="3" s="1"/>
  <c r="BK79" i="3"/>
  <c r="F30" i="2"/>
  <c r="AZ52" i="1" s="1"/>
  <c r="R86" i="2"/>
  <c r="R85" i="2" s="1"/>
  <c r="BK81" i="4"/>
  <c r="J82" i="4"/>
  <c r="J58" i="4" s="1"/>
  <c r="J30" i="4"/>
  <c r="AV54" i="1" s="1"/>
  <c r="F30" i="4"/>
  <c r="AZ54" i="1" s="1"/>
  <c r="W29" i="1"/>
  <c r="AY51" i="1"/>
  <c r="E45" i="2"/>
  <c r="J30" i="2"/>
  <c r="AV52" i="1" s="1"/>
  <c r="F75" i="3"/>
  <c r="J30" i="3"/>
  <c r="AV53" i="1" s="1"/>
  <c r="E45" i="4"/>
  <c r="J49" i="4"/>
  <c r="J31" i="4"/>
  <c r="AW54" i="1" s="1"/>
  <c r="F52" i="2"/>
  <c r="J31" i="2"/>
  <c r="AW52" i="1" s="1"/>
  <c r="J49" i="3"/>
  <c r="J31" i="3"/>
  <c r="AW53" i="1" s="1"/>
  <c r="F52" i="4"/>
  <c r="AZ51" i="1" l="1"/>
  <c r="BA51" i="1"/>
  <c r="P86" i="2"/>
  <c r="P85" i="2" s="1"/>
  <c r="AU52" i="1" s="1"/>
  <c r="AU51" i="1" s="1"/>
  <c r="J81" i="4"/>
  <c r="J57" i="4" s="1"/>
  <c r="BK80" i="4"/>
  <c r="J80" i="4" s="1"/>
  <c r="AV51" i="1"/>
  <c r="W26" i="1"/>
  <c r="J86" i="2"/>
  <c r="J57" i="2" s="1"/>
  <c r="BK85" i="2"/>
  <c r="J85" i="2" s="1"/>
  <c r="AT53" i="1"/>
  <c r="AT54" i="1"/>
  <c r="J79" i="3"/>
  <c r="J57" i="3" s="1"/>
  <c r="BK78" i="3"/>
  <c r="J78" i="3" s="1"/>
  <c r="AT52" i="1"/>
  <c r="AW51" i="1" l="1"/>
  <c r="AK27" i="1" s="1"/>
  <c r="W27" i="1"/>
  <c r="J27" i="3"/>
  <c r="J56" i="3"/>
  <c r="J27" i="4"/>
  <c r="J56" i="4"/>
  <c r="AT51" i="1"/>
  <c r="AK26" i="1"/>
  <c r="J27" i="2"/>
  <c r="J56" i="2"/>
  <c r="J36" i="3" l="1"/>
  <c r="AG53" i="1"/>
  <c r="AN53" i="1" s="1"/>
  <c r="AG54" i="1"/>
  <c r="AN54" i="1" s="1"/>
  <c r="J36" i="4"/>
  <c r="J36" i="2"/>
  <c r="AG52" i="1"/>
  <c r="AN52" i="1" l="1"/>
  <c r="AG51" i="1"/>
  <c r="AK23" i="1" l="1"/>
  <c r="AK32" i="1" s="1"/>
  <c r="AN51" i="1"/>
</calcChain>
</file>

<file path=xl/sharedStrings.xml><?xml version="1.0" encoding="utf-8"?>
<sst xmlns="http://schemas.openxmlformats.org/spreadsheetml/2006/main" count="2049" uniqueCount="532">
  <si>
    <t>Export VZ</t>
  </si>
  <si>
    <t>List obsahuje:</t>
  </si>
  <si>
    <t>1) Rekapitulace stavby</t>
  </si>
  <si>
    <t>2) Rekapitulace objektů stavby a soupisů prací</t>
  </si>
  <si>
    <t>3.0</t>
  </si>
  <si>
    <t/>
  </si>
  <si>
    <t>False</t>
  </si>
  <si>
    <t>{413defdb-0790-4370-a575-cd28e84affe5}</t>
  </si>
  <si>
    <t>&gt;&gt;  skryté sloupce  &lt;&lt;</t>
  </si>
  <si>
    <t>0,01</t>
  </si>
  <si>
    <t>21</t>
  </si>
  <si>
    <t>15</t>
  </si>
  <si>
    <t>REKAPITULACE STAVBY</t>
  </si>
  <si>
    <t>v ---  níže se nacházejí doplnkové a pomocné údaje k sestavám  --- v</t>
  </si>
  <si>
    <t>Návod na vyplnění</t>
  </si>
  <si>
    <t>0,001</t>
  </si>
  <si>
    <t>Kód:</t>
  </si>
  <si>
    <t>20170517</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</si>
  <si>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</si>
  <si>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</si>
  <si>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Rekonstrukce vodní nádrže na p.č.40 k.ú. Vlastec</t>
  </si>
  <si>
    <t>KSO:</t>
  </si>
  <si>
    <t>833 12 23</t>
  </si>
  <si>
    <t>CC-CZ:</t>
  </si>
  <si>
    <t>Místo:</t>
  </si>
  <si>
    <t>Vlastec</t>
  </si>
  <si>
    <t>Datum:</t>
  </si>
  <si>
    <t>27.5.2017</t>
  </si>
  <si>
    <t>Zadavatel:</t>
  </si>
  <si>
    <t>IČ:</t>
  </si>
  <si>
    <t>Obec Vlastec</t>
  </si>
  <si>
    <t>DIČ:</t>
  </si>
  <si>
    <t>Uchazeč:</t>
  </si>
  <si>
    <t>Vyplň údaj</t>
  </si>
  <si>
    <t>Projektant:</t>
  </si>
  <si>
    <t>Projekt MH, spol. s r.o., Kvilda</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</si>
  <si>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</si>
  <si>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</si>
  <si>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</si>
  <si>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</si>
  <si>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</si>
  <si>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</si>
  <si>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</si>
  <si>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</si>
  <si>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</si>
  <si>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</si>
  <si>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</si>
  <si>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</si>
  <si>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</si>
  <si>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</si>
  <si>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</si>
  <si>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</si>
  <si>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</si>
  <si>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</si>
  <si>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</si>
  <si>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</si>
  <si>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</si>
  <si>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</si>
  <si>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</si>
  <si>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</si>
  <si>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</si>
  <si>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</si>
  <si>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</si>
  <si>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</si>
  <si>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</si>
  <si>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</si>
  <si>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</si>
  <si>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</si>
  <si>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</si>
  <si>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</si>
  <si>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</si>
  <si>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</si>
  <si>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</si>
  <si>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</si>
  <si>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</si>
  <si>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</si>
  <si>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</si>
  <si>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</si>
  <si>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01</t>
  </si>
  <si>
    <t>Oprava opevnění hráze a technických objektů</t>
  </si>
  <si>
    <t>STA</t>
  </si>
  <si>
    <t>1</t>
  </si>
  <si>
    <t>{8ec7fd93-5e73-4114-8014-75326ef6d64c}</t>
  </si>
  <si>
    <t>2</t>
  </si>
  <si>
    <t>SO 02</t>
  </si>
  <si>
    <t>{c4a08ad3-468f-4aef-881f-893f3456789e}</t>
  </si>
  <si>
    <t>VON</t>
  </si>
  <si>
    <t>Vedlejší a ostatní náklady</t>
  </si>
  <si>
    <t>{e6712de0-7bb5-4c71-9e09-37f9e7e72671}</t>
  </si>
  <si>
    <t>1) Krycí list soupisu</t>
  </si>
  <si>
    <t>2) Rekapitulace</t>
  </si>
  <si>
    <t>3) Soupis prací</t>
  </si>
  <si>
    <t>Zpět na list:</t>
  </si>
  <si>
    <t>Rekapitulace stavby</t>
  </si>
  <si>
    <t>KRYCÍ LIST SOUPISU</t>
  </si>
  <si>
    <t>Objekt:</t>
  </si>
  <si>
    <t>SO 01 - Oprava opevnění hráze a technických objektů</t>
  </si>
  <si>
    <t>REKAPITULACE ČLENĚNÍ SOUPISU PRACÍ</t>
  </si>
  <si>
    <t>Kód dílu - Popis</t>
  </si>
  <si>
    <t>Cena celkem [CZK]</t>
  </si>
  <si>
    <t>Náklady soupisu celkem</t>
  </si>
  <si>
    <t>-1</t>
  </si>
  <si>
    <t>HSV - Práce a dodávky HSV</t>
  </si>
  <si>
    <t xml:space="preserve">    1 - Zemní práce</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</si>
  <si>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</si>
  <si>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</si>
  <si>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</si>
  <si>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</si>
  <si>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998 - Přesun hmot</t>
  </si>
  <si>
    <t>PSV - Práce a dodávky PSV</t>
  </si>
  <si>
    <t xml:space="preserve">    767 - Konstrukce zámečnické</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</si>
  <si>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</si>
  <si>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</si>
  <si>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</si>
  <si>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</si>
  <si>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</si>
  <si>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</si>
  <si>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</si>
  <si>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</si>
  <si>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</si>
  <si>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</si>
  <si>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</si>
  <si>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</si>
  <si>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</si>
  <si>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</si>
  <si>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</si>
  <si>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</si>
  <si>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</si>
  <si>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</si>
  <si>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</si>
  <si>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114203202</t>
  </si>
  <si>
    <t>Očištění lomového kamene nebo betonových tvárnic získaných při rozebrání dlažeb, záhozů, rovnanin a soustřeďovacích staveb od malty</t>
  </si>
  <si>
    <t>m3</t>
  </si>
  <si>
    <t>CS ÚRS 2017 01</t>
  </si>
  <si>
    <t>4</t>
  </si>
  <si>
    <t>623371171</t>
  </si>
  <si>
    <t>PSC</t>
  </si>
  <si>
    <t xml:space="preserve">Poznámka k souboru cen:_x000D_
1. V cenách jsou započteny i náklady na: a) přehození znečištěného i očištěného kamene nebo tvárnic na vzdálenost do 3 m nebo jeho naložení na dopravní prostředek, b) odklizení a uložení úlomků kamene a uvolněné hlíny či malty na vzdálenost do 10 m. 2. V cenách nejsou započteny náklady na: a) třídění lomového kamene nebo tvárnic; tyto práce se oceňují cenou 114 20-3301 Třídění lomového kamene nebo betonových tvárnic; b) srovnání lomového kamene nebo tvárnic do měřitelných figur; tyto práce se oceňují cenami souboru cen 114 20-34 Srovnání lomového kamene nebo betonových tvárnic do měřitelných figur. 3. Množství jednotek se určí v m3 lomového kamene nebo betonových tvárnic před očištěním. </t>
  </si>
  <si>
    <t>VV</t>
  </si>
  <si>
    <t>1,6*1,2*0,5*2"výkres číslo technická zpráva</t>
  </si>
  <si>
    <t>122201101</t>
  </si>
  <si>
    <t>Odkopávky a prokopávky nezapažené s přehozením výkopku na vzdálenost do 3 m nebo s naložením na dopravní prostředek v hornině tř. 3 do 100 m3</t>
  </si>
  <si>
    <t>-784745878</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</si>
  <si>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</si>
  <si>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32,8*0,25+4*1,5*0,4"výkres číslo D2</t>
  </si>
  <si>
    <t>3</t>
  </si>
  <si>
    <t>122201109</t>
  </si>
  <si>
    <t>Odkopávky a prokopávky nezapažené s přehozením výkopku na vzdálenost do 3 m nebo s naložením na dopravní prostředek v hornině tř. 3 Příplatek k cenám za lepivost horniny tř. 3</t>
  </si>
  <si>
    <t>-230650540</t>
  </si>
  <si>
    <t>162201102</t>
  </si>
  <si>
    <t>Vodorovné přemístění výkopku nebo sypaniny po suchu na obvyklém dopravním prostředku, bez naložení výkopku, avšak se složením bez rozhrnutí z horniny tř. 1 až 4 na vzdálenost přes 20 do 50 m</t>
  </si>
  <si>
    <t>-1851087835</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</si>
  <si>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</si>
  <si>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5</t>
  </si>
  <si>
    <t>171203111</t>
  </si>
  <si>
    <t>Uložení výkopku bez zhutnění s hrubým rozhrnutím v rovině nebo na svahu do 1:5</t>
  </si>
  <si>
    <t>946018870</t>
  </si>
  <si>
    <t xml:space="preserve">Poznámka k souboru cen:_x000D_
1. Ceny jsou určeny pro ukládání výkopku objemu do 200 m3 na jednom objektu; pro ukládání výkopku přes 200 m3 lze použít ceny souboru cen 171 20-12 Uložení sypaniny, části A01 katalogu 800-1 Zemní práce. 2. V cenách o sklonu svahu přes 1:1 jsou uvažovány podmínky pro svahy běžně schůdné; bez použití lezeckých technik. V případě použití lezeckých technik se tyto náklady oceňují individuálně. </t>
  </si>
  <si>
    <t>6</t>
  </si>
  <si>
    <t>181951101</t>
  </si>
  <si>
    <t>Úprava pláně vyrovnáním výškových rozdílů v hornině tř. 1 až 4 bez zhutnění</t>
  </si>
  <si>
    <t>m2</t>
  </si>
  <si>
    <t>-939743078</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</si>
  <si>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</si>
  <si>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(33,8+75,8)*2"výkres číslo 2</t>
  </si>
  <si>
    <t>Svislé a kompletní konstrukce</t>
  </si>
  <si>
    <t>7</t>
  </si>
  <si>
    <t>321213345</t>
  </si>
  <si>
    <t>Zdivo nadzákladové z lomového kamene vodních staveb přehrad, jezů a plavebních komor, spodní stavby vodních elektráren, odběrných věží a výpustných zařízení, opěrných zdí, šachet, šachtic a ostatních konstrukcí obkladní z lomového kamene lomařsky upraveného s vyspárováním, na cementovou maltu</t>
  </si>
  <si>
    <t>-1255422419</t>
  </si>
  <si>
    <t xml:space="preserve">Poznámka k souboru cen:_x000D_
1. Ceny -3235, -3345, -3445 lze použít i pro dlažby z lomového kamene o sklonu přes 1:1. 2. Ceny -4511, -4591 lze použít i pro rovnaninu z lomového kamene o sklonu přes 1:1. 3. Objem se stanoví v m3 zdiva; objem dutin do 0,20 m3 jednotlivě se od celkového objemu neodečítá. </t>
  </si>
  <si>
    <t>75,8*(1,6+2,4)*0,5*0,35"výkres číslo D2</t>
  </si>
  <si>
    <t>Součet</t>
  </si>
  <si>
    <t>8</t>
  </si>
  <si>
    <t>321321115</t>
  </si>
  <si>
    <t>Konstrukce z betonu vodních staveb přehrad, jezů a plavebních komor, spodní stavby vodních elektráren, jader přehrad, odběrných věží a výpustných zařízení, opěrných zdí, šachet, šachtic a ostatních konstrukcí železového pro prostředí s mrazovými cykly tř. C 25/30</t>
  </si>
  <si>
    <t>197785689</t>
  </si>
  <si>
    <t xml:space="preserve">Poznámka k souboru cen:_x000D_
1. Ceny lze použít i pro: a) konstrukce těsnících ostruh, vývarů, patek, dotlačných klínů, vtoků hrází a vodních elektráren, injekčních, revizních a komunikačních štol a základových výpustí hrází, podklad pod dlažbu dna vývaru, b) betony nevodostavebné a nemrazuvzdorné, pokud jsou výjimečně použity v částech konstrukcí. 2. Ceny neplatí pro: a) předsádkový beton; tento se oceňuje cenami souboru cen 313 43- .1 Předsádkový beton konstrukcí vodních staveb, b) betonový podklad pod dlažbu; tento se oceňuje cenami souboru cen 451 31-51 Podkladní a výplňové vrstvy z betonu prostého pod dlažbu, c) betonovou těsnící nebo opevňovací vrstvu; tato se oceňuje cenami souboru cen 457 31- Těsnicí vrstva z betonu odolného proti agresivnímu prostředí, d) betonové zálivky kotevních šroubů, ocelových konstrukcí, různých dutin apod.; tyto se oceňují cenami souboru cen 936 45-71 Zálivka kotevních šroubů, ocelových konstrukcí, různých dutin apod.. 3. V cenách jsou započteny i náklady na : a) úpravu, opracování a ošetření pracovních spár tlakovou vodou, vzduchem nebo odstraněním betonové vrstvy, b) spojovací vrstvu na pracovních spárách, c) ošetření a ochranu čerstvého betonu proti povětrnostním vlivům a proti vysýchání, d) odstranění drátů z líce konstrukce a na úpravu líce v místě po odstraněných drátech, e) osazení kotevních želez při betonování konstrukce, f) ztížení práce u drážek otvorů, kapes, injekčních trubek apod.. 4. Objem se stanoví v m3 betonové konstrukce; objem dutin jednotlivě do 0,20 m3 se od celkového objemu neodečítá. </t>
  </si>
  <si>
    <t>75,8*0,4*0,2"výkres číslo D3</t>
  </si>
  <si>
    <t>9</t>
  </si>
  <si>
    <t>321351010</t>
  </si>
  <si>
    <t>Bednění konstrukcí z betonu prostého nebo železového vodních staveb přehrad, jezů a plavebních komor, spodní stavby vodních elektráren, jader přehrad, odběrných věží a výpustných zařízení, opěrných zdí, šachet, šachtic a ostatních konstrukcí zřízení ploch rovinných</t>
  </si>
  <si>
    <t>-1996789150</t>
  </si>
  <si>
    <t xml:space="preserve">Poznámka k souboru cen:_x000D_
1. Ceny jsou určeny pro: a) bednění prováděné v prostorách zapažených nebo nezapažených, b) bednění ploch vodorovných, svislých nebo skloněných, c) bednění v prostoru bez výztuže nebo s výztuží jakékoliv hustoty, d) bednění prováděné taženou lištou, taženým bedněním, prefabrikovaným bedněním apod., kromě betonového prefabrikovaného bednění. 2. Ceny neplatí pro: a) bednění pohledových betonů. Tyto náklady se oceňují individuálně; b) bednění konstrukcí spirál a savek. Tyto náklady se oceňují cenami souboru cen 321 35-6111 až -6940 Obednění a odbednění spirál a savek. c) bednění základových pasů, tyto práce lze ocenit cenami 27.35 katalogu 801-1. 3. V cenách jsou započteny i náklady na: a) podíl bednění otvorů, kapes, rýh, prostupů, výklenků apod. objemu jednotlivě do 1 m3, b) bednění v provedení, které nevyžaduje další úpravu betonových a železobetonových konstrukcí. 4. V cenách nejsou započteny náklady na podpěrné konstrukce; tyto se oceňují cenami katalogu 800-3 Lešení. 5. Plocha se stanoví v m2 rozvinuté plochy obedňované konstrukce. 6. Při výpočtu rozvinuté plochy obedňované konstrukce se neberou v úvahu otvory, kapsy, rýhy, prostupy, výklenky apod. objemu jednotlivě do 1 m3 . </t>
  </si>
  <si>
    <t>75,8*0,1*2"výkres číslo D3</t>
  </si>
  <si>
    <t>10</t>
  </si>
  <si>
    <t>321352010</t>
  </si>
  <si>
    <t>Bednění konstrukcí z betonu prostého nebo železového vodních staveb přehrad, jezů a plavebních komor, spodní stavby vodních elektráren, jader přehrad, odběrných věží a výpustných zařízení, opěrných zdí, šachet, šachtic a ostatních konstrukcí odstranění ploch rovinných</t>
  </si>
  <si>
    <t>936916957</t>
  </si>
  <si>
    <t>11</t>
  </si>
  <si>
    <t>321366112</t>
  </si>
  <si>
    <t>Výztuž železobetonových konstrukcí vodních staveb přehrad, jezů a plavebních komor, spodní stavby vodních elektráren, jader přehrad, odběrných věží a výpustných zařízení, opěrných zdí, šachet, šachtic a ostatních konstrukcí jednotlivé pruty přes 12 do 32 mm, z oceli 10 505 (R) nebo BSt 500</t>
  </si>
  <si>
    <t>t</t>
  </si>
  <si>
    <t>-1486287460</t>
  </si>
  <si>
    <t xml:space="preserve">Poznámka k souboru cen:_x000D_
1. Ceny lze použít i pro: a) výztuž prováděnou v obedněných prostorách, b) výztuž koster obalených sítí; potažení kostry hustým pletivem se oceňuje individuálně, c) výztuž z armokošů. 2. V cenách jsou započteny i náklady na bodové svařování nahrazující vázaní drátem. 3. V cenách nejsou započteny náklady na provedení nosných svarů a na provedení svarů přenášejících tahová napětí při přepravě a montáži výztuže z vyztužených koster; tyto se oceňují cenami souboru cen 320 36-0 Svařované nosné spoje. 4. Množství jednotek se stanoví v t hmotnosti výztuže bez prostřihu. </t>
  </si>
  <si>
    <t>303*0,5*1,21*1,1*0,001"výkres číslo D3</t>
  </si>
  <si>
    <t>12</t>
  </si>
  <si>
    <t>321368211</t>
  </si>
  <si>
    <t>Výztuž železobetonových konstrukcí vodních staveb přehrad, jezů a plavebních komor, spodní stavby vodních elektráren, jader přehrad, odběrných věží a výpustných zařízení, opěrných zdí, šachet, šachtic a ostatních konstrukcí jednotlivé pruty svařované sítě z ocelových tažených drátů jakéhokoliv druhu oceli jakéhokoliv průměru a roztečí</t>
  </si>
  <si>
    <t>1650310026</t>
  </si>
  <si>
    <t>75,8*0,4*2*4,5*1,25*0,001"výkres číslo D3</t>
  </si>
  <si>
    <t>Vodorovné konstrukce</t>
  </si>
  <si>
    <t>13</t>
  </si>
  <si>
    <t>451311521</t>
  </si>
  <si>
    <t>Podklad z prostého betonu pod dlažbu pro prostředí s mrazovými cykly, ve vrstvě tl. přes 100 do 150 mm</t>
  </si>
  <si>
    <t>-901878127</t>
  </si>
  <si>
    <t xml:space="preserve">Poznámka k souboru cen:_x000D_
1. Ceny lze použít i pro podklady z prostého betonu pod schody a pod prefabrikované konstrukce. 2. Ceny neplatí pro: a) těsnící nebo opevňovací betonovou vrstvu; tato se oceňuje cenami souboru cen 457 31- . . Těsnicí vrstva z betonu odolného proti agresivnímu prostředí b) podklad z prostého betonu pod dlažbu dna vývaru; tento se oceňuje cenami souboru cen 321 31-11 Konstrukce z prostého betonu. 3. V cenách nejsou započteny náklady na úpravu a těsnění dilatačních spár; tyto se oceňují cenami souboru cen 931 . . - . . Úprava dilatační spáry konstrukcí z prostého nebo železového betonu. 4. Plocha se stanoví v m2 dlažby, pod níž je podklad určen. </t>
  </si>
  <si>
    <t>4*1,5"výkres číslo D2</t>
  </si>
  <si>
    <t>14</t>
  </si>
  <si>
    <t>462512270</t>
  </si>
  <si>
    <t>Zához z lomového kamene neupraveného záhozového s proštěrkováním z terénu, hmotnosti jednotlivých kamenů do 200 kg</t>
  </si>
  <si>
    <t>1359973308</t>
  </si>
  <si>
    <t xml:space="preserve">Poznámka k souboru cen:_x000D_
1. Ceny lze použít i pro záhozovou patku z lomového kamene. 2. Ceny neplatí pro zřízení konstrukce balvanitého skluzu; tento se oceňuje cenou 467 51-0111 Balvanitý skluz z lomového kamene. 3. V cenách jsou započteny i náklady na úpravu jednotlivých velkých kamenů hmotnosti přes 500 kg dodatečným rozpojením na místě uložení. 4. Množství měrných jednotek a) záhozu se stanoví v m3 konstrukce záhozu, b) příplatků se stanoví v m2 upravovaných ploch záhozu. </t>
  </si>
  <si>
    <t>32,8*0,25"výkres číslo D2</t>
  </si>
  <si>
    <t>465513227</t>
  </si>
  <si>
    <t>Dlažba z lomového kamene lomařsky upraveného na cementovou maltu, s vyspárováním cementovou maltou, tl. kamene 250 mm</t>
  </si>
  <si>
    <t>1214703223</t>
  </si>
  <si>
    <t xml:space="preserve">Poznámka k souboru cen:_x000D_
1. Ceny neplatí pro: a) dlažby o sklonu přes 1:1; tyto se oceňují příslušnými cenami souboru cen 326 21-1 . Zdivo nadzákladové z lomového kamene upraveného. 2. V cenách nejsou započteny náklady na: a) podkladní betonové lože; toto se oceňuje cenami souboru cen 451 31-51 Podkladní a výplňové vrstvy z betonu prostého, b) lože z kameniva; toto se oceňuje cenami souboru cen 451 . . - . . Lože z kameniva. 3. Plocha se stanoví v m2 rozvinuté lícní plochy dlažby. </t>
  </si>
  <si>
    <t>Úpravy povrchů, podlahy a osazování výplní</t>
  </si>
  <si>
    <t>16</t>
  </si>
  <si>
    <t>628635512</t>
  </si>
  <si>
    <t>Vyplnění spár dosavadních konstrukcí zdiva cementovou maltou s vyčištěním spár hloubky do 70 mm, zdiva z lomového kamene s vyspárováním</t>
  </si>
  <si>
    <t>-353114785</t>
  </si>
  <si>
    <t xml:space="preserve">Poznámka k souboru cen:_x000D_
1. V cenách nejsou započteny náklady na vysekání spár; tyto práce se oceňují cenami souboru cen 938 90-31 Dokončovací práce na dosavadních konstrukcích - vysekání spár. 2. Množství jednotek se stanoví v m2 rozvinuté upravované plochy. </t>
  </si>
  <si>
    <t>33,8*2"výkres číslo D2</t>
  </si>
  <si>
    <t>Ostatní konstrukce a práce, bourání</t>
  </si>
  <si>
    <t>17</t>
  </si>
  <si>
    <t>934956123</t>
  </si>
  <si>
    <t>Přepadová a ochranná zařízení nádrží dřevěná hradítka (dluže požeráku) š.150 mm, bez nátěru, s potřebným kováním z dubového dřeva, tl. 40 mm</t>
  </si>
  <si>
    <t>697051224</t>
  </si>
  <si>
    <t xml:space="preserve">Poznámka k souboru cen:_x000D_
1. Ceny -3111 až -3116 lze použít i pro lávky o několika polích. Každé pole se však z hlediska volby ceny považuje za samostatnou lávku. 2. V cenách jsou započteny i náklady na nezbytné kování a spojovací prvky. 3. Množství měrných jednotek: a) u cen -3111 až -3116 se stanoví v m2 plochy obsluhovacích lávek, b) u cen -6111 až -6222 se stanoví v m2 pohledové plochy hradítek a stavidlových tabulí </t>
  </si>
  <si>
    <t>1*1,6*2"výkres číslo D2</t>
  </si>
  <si>
    <t>18</t>
  </si>
  <si>
    <t>938902421</t>
  </si>
  <si>
    <t>Čištění propustků s odstraněním travnatého porostu nebo nánosu, s naložením na dopravní prostředek nebo s přemístěním na hromady na vzdálenost do 20 m strojně tlakovou vodou tloušťky nánosu přes 25 do 50% průměru propustku do 500 mm</t>
  </si>
  <si>
    <t>m</t>
  </si>
  <si>
    <t>-895667336</t>
  </si>
  <si>
    <t xml:space="preserve">Poznámka k souboru cen:_x000D_
1. V cenách nejsou započteny náklady na vodorovnou dopravu odstraněného materiálu, která se oceňuje cenami souboru cen 997 22-15 Vodorovná doprava suti. 2. V cenách čištění propustků strojně tlakovou vodou nejsou započteny náklady na vodu, tyto se oceňují individuálně. 3. Ceny jsou kalkulovány pro propustky do délky 8 m, pro propustky delší než 8 m se použijí položky 938 90-2411 až -2484 a příplatek 938 90-2499 za každý další 1 metr propustku. </t>
  </si>
  <si>
    <t>15"výkres číslo D2</t>
  </si>
  <si>
    <t>19</t>
  </si>
  <si>
    <t>953961114</t>
  </si>
  <si>
    <t>Kotvy chemické s vyvrtáním otvoru do betonu, železobetonu nebo tvrdého kamene tmel, velikost M 16, hloubka 125 mm</t>
  </si>
  <si>
    <t>kus</t>
  </si>
  <si>
    <t>-833688921</t>
  </si>
  <si>
    <t xml:space="preserve">Poznámka k souboru cen:_x000D_
1. V cenách 953 96-11 a 953 96-12 jsou započteny i náklady na: a) rozměření, vrtání a spotřebu vrtáků. Pro velikost M 8 až M 30 jsou započteny náklady na vrtání příklepovými vrtáky, pro velikost M 33 až M 39 diamantovými korunkami, b) vyfoukání otvoru, přípravu kotev k uložení do otvorů, vyplnění kotevních otvorů tmelem nebo chemickou patronou včetně dodávky materiálu. 2. V cenách 953 96-51.. jsou započteny i náklady na dodání a zasunutí kotevního šroubu do otvoru vyplněného chemickým tmelem nebo patronou a dotažení matice. </t>
  </si>
  <si>
    <t>75,8*4"výkres číslo D3</t>
  </si>
  <si>
    <t>20</t>
  </si>
  <si>
    <t>960211251</t>
  </si>
  <si>
    <t>Bourání konstrukcí vodních staveb z hladiny, s naložením vybouraných hmot a suti na dopravní prostředek nebo s odklizením na hromady do vzdálenosti 20 m zděných z kamene nebo z cihel</t>
  </si>
  <si>
    <t>551100316</t>
  </si>
  <si>
    <t xml:space="preserve">Poznámka k souboru cen:_x000D_
1. Ceny jsou určeny: a) cena 960 11-1221 i pro bourání: - konstrukcí z prostého nebo prokládaného betonu a asfaltobetonu, - patky z prefabrikátů, - záhozu z betonových bloků, - dlažby z kamene, - dlažby z betonových desek a tvárnic, - skruží studní pro kontrolní měření, pozorování čerpání vody, - prefabrikovaných obezdívek krátkých ražených štol, - prefabrikovaných těles kabelových tratí. b) cena 960 19-1241 i pro bourání: - kamenných krycích desek, - obkladního zdiva, - schodů z kopáků, - balvanitého skluzu. c) cena 960 21-1251 i pro bourání: - kyklopského zdiva, - těsnícího jádra z asfaltové malty i asfaltové malty prokládané kamenem, - patky z lomového kamene, - záhozu a pohozu prolitého cementovou nebo asfaltovou maltou, - rovnaniny z lomového kamene, - schodů z lomového kamene, - zdiva cihelného, tvárnicového, příček, mazanin a potěrů, - monolitických obezdívek krátkých ražených štol, d) cena 960 32-1271 i pro bourání betonových konstrukcí s vloženými ocelovými trubkami (pro měření a pozorování). 2. Ceny nelze použít pro: a) bourání ve výkopišti, kdy bourání je součástí zemních prací; tyto práce se oceňují cenami katalogu 800-1 Zemní práce, b) bourání konstrukcí lože z kameniva, filtračních vrstev záhozu z lomového kamene, pohozu z kamene a kameniva; toto se oceňuje cenami katalogu 800-1 Zemní práce, c) bourání opeření svodidel, drátokamenného opevnění, břehového opevnění perforovanou folií, obsluhovacích lávek a stavidlových tabulí, limnigrafických latí, geotextilií; tyto práce se oceňují individuálně. 3. V cenách jsou započteny i náklady na bourání geotextilií, výplně otvorů tvárnic, drenáží, trubek a dilatačních prvků apod., zabudovaných v bouraných konstrukcích. 4. V cenách nejsou započteny náklady na: a) roubení horniny za bouranými konstrukcemi. Tyto se oceňují cenami katalogu 800-1 Zemní práce, b) svislou dopravu suti; tyto práce se oceňují cenami souboru cen 997 32-12 Svislá doprava suti a vybouraných hmot, c) vodorovnou dopravu suti na vzdálenost přes 20 m; tyto práce se oceňují cenami souboru cen 997 32-1 . . Vodorovná doprava suti a vybouraných hmot s tím, že započtených 20 m se z celkové dopravní vzdálenosti neodečítá, d) uložení suti a vybouraných hmot do násypu nebo na skládku; tyto práce se oceňují cenami katalogu 800-1 Zemní práce. 5. Objem se stanoví v m3 bourané konstrukce. </t>
  </si>
  <si>
    <t>978023251</t>
  </si>
  <si>
    <t>Vyškrabání cementové malty ze spár zdiva kamenného režného z lomového kamene</t>
  </si>
  <si>
    <t>-1975191059</t>
  </si>
  <si>
    <t>22</t>
  </si>
  <si>
    <t>985131111</t>
  </si>
  <si>
    <t>Očištění ploch stěn, rubu kleneb a podlah tlakovou vodou</t>
  </si>
  <si>
    <t>-2083158848</t>
  </si>
  <si>
    <t xml:space="preserve">Poznámka k souboru cen:_x000D_
1. V cenách jsou započteny i náklady na dodání všech hmot. 2. V cenách očištění ploch pískem jsou započteny i náklady smetení písku dohromady nebo naložení na dopravní prostředek. 3. V cenách očištění ploch pískem nejsou započteny náklady na odvoz písku, které se oceňují cenami odvozu suti příslušného katalogu pro objekt, na kterém se práce provádí. </t>
  </si>
  <si>
    <t>75,8*(1,6+2,4)*0,5"výkres číslo D2</t>
  </si>
  <si>
    <t>23</t>
  </si>
  <si>
    <t>985221112</t>
  </si>
  <si>
    <t>Doplnění zdiva ručně do aktivované malty kamenem délky spáry na 1 m2 upravované plochy přes 6 do 12 m</t>
  </si>
  <si>
    <t>1812151661</t>
  </si>
  <si>
    <t xml:space="preserve">Poznámka k souboru cen:_x000D_
1. Ceny jsou určeny pro doplnění kamenem nebo cihlami stejného druhu jako doplňované zdivo. 2. Ceny nelze použít pro doplnění chybějících prvků nebo výměnu ojedinělých prvků objemu jednotlivě větších než 0,1 m3. 3. V cenách nejsou započteny náklady na dodávku kamene nebo cihel; tato dodávka se oceňuje ve specifikaci. 4. Získání kamene vybraného na staveništi nebo v určité lokalitě se oceňuje cenou souboru cen 985 22-21 Sbírání a třídění kamene ručně ze suti. 5. Délce spáry na 1 m2 plochy zdiva odpovídají tyto počty kamenů nebo cihel: a) do 6 m - do 10 kusů na 1 m2, b) přes 6 do 12 m - přes 10 do 35 kusů na 1 m2, c) přes 12 m - přes 35 kusů na 1 m2. </t>
  </si>
  <si>
    <t>33,8*2*0,5*0,2"výkres číslo D2 20% zdiva stávajícího</t>
  </si>
  <si>
    <t>998</t>
  </si>
  <si>
    <t>Přesun hmot</t>
  </si>
  <si>
    <t>24</t>
  </si>
  <si>
    <t>998322011</t>
  </si>
  <si>
    <t>Přesun hmot pro objekty hráze přehradní zděné, betonové, železobetonové dopravní vzdálenost do 500 m</t>
  </si>
  <si>
    <t>1382637741</t>
  </si>
  <si>
    <t>PSV</t>
  </si>
  <si>
    <t>Práce a dodávky PSV</t>
  </si>
  <si>
    <t>767</t>
  </si>
  <si>
    <t>Konstrukce zámečnické</t>
  </si>
  <si>
    <t>25</t>
  </si>
  <si>
    <t>767101501</t>
  </si>
  <si>
    <t>Výroba a osazení ocelového uzamykatelného poklopu požeráku s rámem včetně povrchové úpravy nátěrem</t>
  </si>
  <si>
    <t>-459791307</t>
  </si>
  <si>
    <t>1"výkres číslo tech.zpráva</t>
  </si>
  <si>
    <t>26</t>
  </si>
  <si>
    <t>767101502</t>
  </si>
  <si>
    <t>Osazení nových ocelových drážek do stávajícího požeráku včetně ukotvení</t>
  </si>
  <si>
    <t>404793224</t>
  </si>
  <si>
    <t>4"výkres číslo technická zpráva</t>
  </si>
  <si>
    <t>27</t>
  </si>
  <si>
    <t>M</t>
  </si>
  <si>
    <t>130108120</t>
  </si>
  <si>
    <t>ocel profilová UPN, v jakosti 11 375, h=65 mm</t>
  </si>
  <si>
    <t>32</t>
  </si>
  <si>
    <t>274591793</t>
  </si>
  <si>
    <t>1,6*4*7,09*0,001*1,1"výkres číslo technická zpráva</t>
  </si>
  <si>
    <t>28</t>
  </si>
  <si>
    <t>767101503</t>
  </si>
  <si>
    <t>Dodávka a osazení jemných česlí na přítoku do nádrže 60 x 80cm mezi stávající kamenné opevnění vtoku</t>
  </si>
  <si>
    <t>-1926978009</t>
  </si>
  <si>
    <t>122703602</t>
  </si>
  <si>
    <t>Odstranění nánosů z vypuštěných vodních nádrží nebo rybníků s uložením do hromad na vzdálenost do 20 m ve výkopišti při únosnosti dna přes 40 kPa do 60 kPa</t>
  </si>
  <si>
    <t>72507025</t>
  </si>
  <si>
    <t xml:space="preserve">Poznámka k souboru cen:_x000D_
1. Ceny nelze použít: a) pro odstraňování nánosu z nádrží se zpevněnými stěnami a dnem; b) předepisuje-li projekt ponechání části vrstvy nánosu na dně. 2. V cenách nejsou započteny náklady na provedení a udržování odvodňovacích příkopů; tyto práce, jsou-li projektem předepsány, se oceňují cenami souboru cen 125 70-33 Čištění melioračních kanálů. 3. Množství měrných jednotek se určí v m3 nánosu v rostlém stavu. 4. Vodorovné přemístění nánosu přes 20 m těžními stroji, které vyvozují malý specifický tlak na nános se oceňuje cenami souboru cen 162 25-3 . Vodorovné přemístění nánosu z vodních nádrží nebo rybníků. </t>
  </si>
  <si>
    <t>267,4"výkres číslo tech.zpr</t>
  </si>
  <si>
    <t>162401102</t>
  </si>
  <si>
    <t>Vodorovné přemístění výkopku nebo sypaniny po suchu na obvyklém dopravním prostředku, bez naložení výkopku, avšak se složením bez rozhrnutí z horniny tř. 1 až 4 na vzdálenost přes 1 500 do 2 000 m</t>
  </si>
  <si>
    <t>-1058017204</t>
  </si>
  <si>
    <t>167101102</t>
  </si>
  <si>
    <t>Nakládání, skládání a překládání neulehlého výkopku nebo sypaniny nakládání, množství přes 100 m3, z hornin tř. 1 až 4</t>
  </si>
  <si>
    <t>971417733</t>
  </si>
  <si>
    <t xml:space="preserve">Poznámka k souboru cen:_x000D_
1. Ceny -1101, -1151, -1102, -1152, -1103, -1153, jsou určeny pro nakládání, skládání a překládání na obvyklý nebo z obvyklého dopravního prostředku. Pro nakládání z lodi nebo na loď jsou určeny ceny -1105 a -1155. 2. Ceny -1105 a -1155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3. Množství měrných jednotek se určí v rostlém stavu horniny. </t>
  </si>
  <si>
    <t>171201201</t>
  </si>
  <si>
    <t>Uložení sypaniny na skládky</t>
  </si>
  <si>
    <t>-33542571</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</si>
  <si>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</si>
  <si>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-1435668519</t>
  </si>
  <si>
    <t>182101101</t>
  </si>
  <si>
    <t>Svahování trvalých svahů do projektovaných profilů s potřebným přemístěním výkopku při svahování v zářezech v hornině tř. 1 až 4</t>
  </si>
  <si>
    <t>997479162</t>
  </si>
  <si>
    <t xml:space="preserve">Poznámka k souboru cen:_x000D_
1. Ceny jsou určeny pro svahování všech nově zřizovaných ploch výkopů nebo násypů ve sklonu přes 1 : 5 a pro úpravu lavic (berem) šířky do 3 m přerušujících svahy, pod jakékoliv zpevnění ploch, pod humusování, drnování apod., pro úpravy dna a stěn silničních a železničních příkopů a pro úpravy dna šířky do 1 m melioračních kanálů a vodotečí. 2. Ceny nelze použít pro urovnání stěn příkopů při čištění; toto urovnání se oceňuje cenami souboru cen 938 90-2 . čištění příkopů komunikací v suchu nebo ve vodě A02 Zemní práce pro objekty oborů 821 až 828. 3. Úprava ploch vodorovných nebo ve sklonu do 1 : 5 s výjimkou ustanovení v poznámce č. 1 se oceňuje cenami souboru cen 181 *0-11 Úprava pláně vyrovnáním výškových rozdílů. </t>
  </si>
  <si>
    <t>712"výkres číslo tech.zpr</t>
  </si>
  <si>
    <t>VON - Vedlejší a ostatní náklady</t>
  </si>
  <si>
    <t>VRN - Vedlejší rozpočtové náklady</t>
  </si>
  <si>
    <t xml:space="preserve">    VRN1 - Průzkumné, geodetické a projektové práce</t>
  </si>
  <si>
    <t xml:space="preserve">    VRN3 - Zařízení staveniště</t>
  </si>
  <si>
    <t xml:space="preserve">    VRN7 - Provozní vlivy</t>
  </si>
  <si>
    <t>VRN</t>
  </si>
  <si>
    <t>Vedlejší rozpočtové náklady</t>
  </si>
  <si>
    <t>VRN1</t>
  </si>
  <si>
    <t>Průzkumné, geodetické a projektové práce</t>
  </si>
  <si>
    <t>012203000</t>
  </si>
  <si>
    <t>Průzkumné, geodetické a projektové práce geodetické práce při provádění stavby</t>
  </si>
  <si>
    <t>…</t>
  </si>
  <si>
    <t>1024</t>
  </si>
  <si>
    <t>-449307163</t>
  </si>
  <si>
    <t>012303000</t>
  </si>
  <si>
    <t>Průzkumné, geodetické a projektové práce geodetické práce po výstavbě</t>
  </si>
  <si>
    <t>1858251153</t>
  </si>
  <si>
    <t>013254000</t>
  </si>
  <si>
    <t>Průzkumné, geodetické a projektové práce projektové práce dokumentace stavby (výkresová a textová) skutečného provedení stavby</t>
  </si>
  <si>
    <t>769327011</t>
  </si>
  <si>
    <t>VRN3</t>
  </si>
  <si>
    <t>Zařízení staveniště</t>
  </si>
  <si>
    <t>030001000</t>
  </si>
  <si>
    <t>Základní rozdělení průvodních činností a nákladů zařízení staveniště</t>
  </si>
  <si>
    <t>-123572230</t>
  </si>
  <si>
    <t>VRN7</t>
  </si>
  <si>
    <t>Provozní vlivy</t>
  </si>
  <si>
    <t>072002001</t>
  </si>
  <si>
    <t>Hlavní tituly průvodních činností a nákladů provozní vlivy Silniční provoz - dočasné dopravní značení, čištění komunkací, zajištění přístupu a obslužnosti</t>
  </si>
  <si>
    <t>699806945</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</si>
  <si>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</si>
  <si>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</si>
  <si>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</si>
  <si>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</si>
  <si>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</si>
  <si>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</si>
  <si>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</si>
  <si>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</si>
  <si>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</si>
  <si>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</si>
  <si>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</si>
  <si>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</si>
  <si>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</si>
  <si>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</si>
  <si>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</si>
  <si>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</si>
  <si>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</si>
  <si>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</si>
  <si>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</si>
  <si>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</si>
  <si>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</si>
  <si>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</si>
  <si>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</si>
  <si>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</si>
  <si>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</si>
  <si>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</si>
  <si>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</si>
  <si>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</si>
  <si>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</si>
  <si>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</si>
  <si>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</si>
  <si>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</si>
  <si>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</si>
  <si>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</si>
  <si>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</si>
  <si>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</si>
  <si>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</si>
  <si>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</si>
  <si>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</si>
  <si>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</si>
  <si>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</si>
  <si>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</si>
  <si>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</si>
  <si>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</si>
  <si>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</si>
  <si>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</si>
  <si>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</si>
  <si>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</si>
  <si>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</si>
  <si>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</si>
  <si>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</si>
  <si>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</si>
  <si>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</si>
  <si>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</si>
  <si>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</si>
  <si>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</si>
  <si>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</si>
  <si>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</si>
  <si>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</si>
  <si>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</si>
  <si>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</si>
  <si>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</si>
  <si>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</si>
  <si>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</si>
  <si>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</si>
  <si>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</si>
  <si>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</si>
  <si>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</si>
  <si>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</si>
  <si>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</si>
  <si>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</si>
  <si>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</si>
  <si>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</si>
  <si>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</si>
  <si>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</si>
  <si>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</si>
  <si>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</si>
  <si>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</si>
  <si>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</si>
  <si>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</si>
  <si>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</si>
  <si>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</si>
  <si>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</si>
  <si>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</si>
  <si>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</si>
  <si>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</si>
  <si>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</si>
  <si>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</si>
  <si>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</si>
  <si>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</si>
  <si>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</si>
  <si>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</si>
  <si>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</si>
  <si>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</si>
  <si>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</si>
  <si>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</si>
  <si>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</si>
  <si>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</si>
  <si>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</si>
  <si>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</si>
  <si>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</si>
  <si>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</si>
  <si>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</si>
  <si>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</si>
  <si>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</si>
  <si>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</si>
  <si>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</si>
  <si>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</si>
  <si>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</si>
  <si>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</si>
  <si>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</si>
  <si>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</si>
  <si>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</si>
  <si>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</si>
  <si>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</si>
  <si>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</si>
  <si>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</si>
  <si>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</si>
  <si>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</si>
  <si>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</si>
  <si>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</si>
  <si>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</si>
  <si>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</si>
  <si>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</si>
  <si>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</si>
  <si>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</si>
  <si>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</si>
  <si>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</si>
  <si>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</si>
  <si>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</si>
  <si>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</si>
  <si>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</si>
  <si>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</si>
  <si>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</si>
  <si>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</si>
  <si>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</si>
  <si>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</si>
  <si>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</si>
  <si>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</si>
  <si>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</si>
  <si>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</si>
  <si>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</si>
  <si>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</si>
  <si>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</si>
  <si>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</si>
  <si>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</si>
  <si>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</si>
  <si>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</si>
  <si>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</si>
  <si>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</si>
  <si>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</si>
  <si>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</si>
  <si>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</si>
  <si>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</si>
  <si>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</si>
  <si>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</si>
  <si>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</si>
  <si>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</si>
  <si>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</si>
  <si>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</si>
  <si>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</si>
  <si>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</si>
  <si>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</si>
  <si>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</si>
  <si>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</si>
  <si>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</si>
  <si>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</si>
  <si>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</si>
  <si>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</si>
  <si>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</si>
  <si>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</si>
  <si>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</si>
  <si>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</si>
  <si>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</si>
  <si>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</si>
  <si>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</si>
  <si>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</si>
  <si>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</si>
  <si>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</si>
  <si>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</si>
  <si>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</si>
  <si>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Odbahnění nádrže-NEZPŮSOBILÉ VÝDAJE</t>
  </si>
  <si>
    <t>SO 02 - Odbahnění nádrže-NEZPŮSOBILÉ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</si>
</sst>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8">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sz val="8"/>
      <color rgb="FF3366FF"/>
      <name val="Trebuchet MS"/>
    </font>
    <font>
      <b/>
      <sz val="16"/>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sz val="8"/>
      <color rgb="FFFF0000"/>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9">
    <fill>
      <patternFill patternType="none"/>
    </fill>
    <fill>
      <patternFill patternType="gray125"/>
    </fill>
    <fill>
      <patternFill patternType="none"/>
    </fill>
    <fill>
      <patternFill patternType="solid">
        <fgColor rgb="FFFAE682"/>
      </patternFill>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
      <patternFill patternType="solid">
        <fgColor rgb="FFFFFF00"/>
        <bgColor indexed="64"/>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6" fillId="0" borderId="0" applyNumberFormat="0" applyFill="0" applyBorder="0" applyAlignment="0" applyProtection="0"/>
  </cellStyleXfs>
  <cellXfs count="364">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11" fillId="3" borderId="0" xfId="0" applyFont="1" applyFill="1" applyAlignment="1" applyProtection="1">
      <alignment horizontal="left" vertical="center"/>
    </xf>
    <xf numFmtId="0" fontId="12" fillId="3" borderId="0" xfId="0" applyFont="1" applyFill="1" applyAlignment="1" applyProtection="1">
      <alignment vertical="center"/>
    </xf>
    <xf numFmtId="0" fontId="13" fillId="3" borderId="0" xfId="0" applyFont="1" applyFill="1" applyAlignment="1" applyProtection="1">
      <alignment horizontal="left" vertical="center"/>
    </xf>
    <xf numFmtId="0" fontId="14" fillId="3" borderId="0" xfId="1" applyFont="1" applyFill="1" applyAlignment="1" applyProtection="1">
      <alignment vertical="center"/>
    </xf>
    <xf numFmtId="0" fontId="46" fillId="3" borderId="0" xfId="1" applyFill="1"/>
    <xf numFmtId="0" fontId="0" fillId="3" borderId="0" xfId="0" applyFill="1"/>
    <xf numFmtId="0" fontId="11" fillId="3"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16" fillId="0" borderId="0" xfId="0" applyFont="1" applyBorder="1" applyAlignment="1">
      <alignment horizontal="left" vertical="center"/>
    </xf>
    <xf numFmtId="0" fontId="0" fillId="0" borderId="6" xfId="0" applyBorder="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Border="1" applyAlignment="1">
      <alignment horizontal="left" vertical="top"/>
    </xf>
    <xf numFmtId="0" fontId="2" fillId="0" borderId="0" xfId="0" applyFont="1" applyBorder="1" applyAlignment="1">
      <alignment horizontal="left" vertical="center"/>
    </xf>
    <xf numFmtId="0" fontId="3" fillId="0" borderId="0" xfId="0" applyFont="1" applyBorder="1" applyAlignment="1">
      <alignment horizontal="left" vertical="top"/>
    </xf>
    <xf numFmtId="0" fontId="18" fillId="0" borderId="0" xfId="0" applyFont="1" applyBorder="1" applyAlignment="1">
      <alignment horizontal="left" vertical="center"/>
    </xf>
    <xf numFmtId="0" fontId="2" fillId="5" borderId="0" xfId="0" applyFont="1" applyFill="1" applyBorder="1" applyAlignment="1" applyProtection="1">
      <alignment horizontal="left" vertical="center"/>
      <protection locked="0"/>
    </xf>
    <xf numFmtId="49" fontId="2" fillId="5" borderId="0" xfId="0" applyNumberFormat="1" applyFont="1" applyFill="1" applyBorder="1" applyAlignment="1" applyProtection="1">
      <alignment horizontal="left" vertical="center"/>
      <protection locked="0"/>
    </xf>
    <xf numFmtId="0" fontId="0" fillId="0" borderId="7" xfId="0" applyBorder="1"/>
    <xf numFmtId="0" fontId="0" fillId="0" borderId="5" xfId="0" applyFont="1" applyBorder="1" applyAlignment="1">
      <alignment vertical="center"/>
    </xf>
    <xf numFmtId="0" fontId="0" fillId="0" borderId="0" xfId="0" applyFont="1" applyBorder="1" applyAlignment="1">
      <alignment vertical="center"/>
    </xf>
    <xf numFmtId="0" fontId="20" fillId="0" borderId="8" xfId="0" applyFont="1" applyBorder="1" applyAlignment="1">
      <alignment horizontal="left" vertical="center"/>
    </xf>
    <xf numFmtId="0" fontId="0" fillId="0" borderId="8" xfId="0" applyFont="1" applyBorder="1" applyAlignment="1">
      <alignment vertical="center"/>
    </xf>
    <xf numFmtId="0" fontId="0" fillId="0" borderId="6" xfId="0" applyFont="1" applyBorder="1" applyAlignment="1">
      <alignment vertical="center"/>
    </xf>
    <xf numFmtId="0" fontId="1" fillId="0" borderId="0" xfId="0" applyFont="1" applyBorder="1" applyAlignment="1">
      <alignment horizontal="right"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6" xfId="0" applyFont="1" applyBorder="1" applyAlignment="1">
      <alignment vertical="center"/>
    </xf>
    <xf numFmtId="0" fontId="0" fillId="6" borderId="0" xfId="0" applyFont="1" applyFill="1" applyBorder="1" applyAlignment="1">
      <alignment vertical="center"/>
    </xf>
    <xf numFmtId="0" fontId="3" fillId="6" borderId="9" xfId="0" applyFont="1" applyFill="1" applyBorder="1" applyAlignment="1">
      <alignment horizontal="left" vertical="center"/>
    </xf>
    <xf numFmtId="0" fontId="0" fillId="6" borderId="10" xfId="0" applyFont="1" applyFill="1" applyBorder="1" applyAlignment="1">
      <alignment vertical="center"/>
    </xf>
    <xf numFmtId="0" fontId="3" fillId="6" borderId="10" xfId="0" applyFont="1" applyFill="1" applyBorder="1" applyAlignment="1">
      <alignment horizontal="center" vertical="center"/>
    </xf>
    <xf numFmtId="0" fontId="0" fillId="6" borderId="6" xfId="0" applyFont="1" applyFill="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6" fillId="0" borderId="0" xfId="0" applyFont="1" applyAlignment="1">
      <alignment horizontal="left" vertical="center"/>
    </xf>
    <xf numFmtId="0" fontId="2" fillId="0" borderId="5" xfId="0" applyFont="1" applyBorder="1" applyAlignment="1">
      <alignment vertical="center"/>
    </xf>
    <xf numFmtId="0" fontId="18" fillId="0" borderId="0" xfId="0" applyFont="1" applyAlignment="1">
      <alignment horizontal="left" vertical="center"/>
    </xf>
    <xf numFmtId="0" fontId="3" fillId="0" borderId="5" xfId="0" applyFont="1" applyBorder="1" applyAlignment="1">
      <alignment vertical="center"/>
    </xf>
    <xf numFmtId="0" fontId="3" fillId="0" borderId="0" xfId="0" applyFont="1" applyAlignment="1">
      <alignment horizontal="left" vertical="center"/>
    </xf>
    <xf numFmtId="0" fontId="21" fillId="0" borderId="0" xfId="0" applyFont="1" applyAlignment="1">
      <alignment vertical="center"/>
    </xf>
    <xf numFmtId="165" fontId="2" fillId="0" borderId="0" xfId="0" applyNumberFormat="1" applyFont="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9" xfId="0" applyFont="1" applyBorder="1" applyAlignment="1">
      <alignment vertical="center"/>
    </xf>
    <xf numFmtId="0" fontId="0" fillId="7" borderId="10" xfId="0" applyFont="1" applyFill="1" applyBorder="1" applyAlignment="1">
      <alignment vertical="center"/>
    </xf>
    <xf numFmtId="0" fontId="2" fillId="7" borderId="11" xfId="0" applyFont="1" applyFill="1" applyBorder="1" applyAlignment="1">
      <alignment horizontal="center" vertical="center"/>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15"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0" fontId="3" fillId="0" borderId="0" xfId="0" applyFont="1" applyAlignment="1">
      <alignment horizontal="center" vertical="center"/>
    </xf>
    <xf numFmtId="4" fontId="22" fillId="0" borderId="18" xfId="0" applyNumberFormat="1" applyFont="1" applyBorder="1" applyAlignment="1">
      <alignment vertical="center"/>
    </xf>
    <xf numFmtId="4" fontId="22" fillId="0" borderId="0" xfId="0" applyNumberFormat="1" applyFont="1" applyBorder="1" applyAlignment="1">
      <alignment vertical="center"/>
    </xf>
    <xf numFmtId="166" fontId="22" fillId="0" borderId="0" xfId="0" applyNumberFormat="1" applyFont="1" applyBorder="1" applyAlignment="1">
      <alignment vertical="center"/>
    </xf>
    <xf numFmtId="4" fontId="22" fillId="0" borderId="19" xfId="0" applyNumberFormat="1" applyFont="1" applyBorder="1" applyAlignment="1">
      <alignmen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xf>
    <xf numFmtId="4" fontId="29" fillId="0" borderId="18"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9" xfId="0" applyNumberFormat="1" applyFont="1" applyBorder="1" applyAlignment="1">
      <alignment vertical="center"/>
    </xf>
    <xf numFmtId="0" fontId="4" fillId="0" borderId="0" xfId="0" applyFont="1" applyAlignment="1">
      <alignment horizontal="left" vertical="center"/>
    </xf>
    <xf numFmtId="4" fontId="29" fillId="0" borderId="23" xfId="0" applyNumberFormat="1" applyFont="1" applyBorder="1" applyAlignment="1">
      <alignment vertical="center"/>
    </xf>
    <xf numFmtId="4" fontId="29" fillId="0" borderId="24" xfId="0" applyNumberFormat="1" applyFont="1" applyBorder="1" applyAlignment="1">
      <alignment vertical="center"/>
    </xf>
    <xf numFmtId="166" fontId="29" fillId="0" borderId="24" xfId="0" applyNumberFormat="1" applyFont="1" applyBorder="1" applyAlignment="1">
      <alignment vertical="center"/>
    </xf>
    <xf numFmtId="4" fontId="29" fillId="0" borderId="25" xfId="0" applyNumberFormat="1" applyFont="1" applyBorder="1" applyAlignment="1">
      <alignment vertical="center"/>
    </xf>
    <xf numFmtId="0" fontId="0" fillId="0" borderId="0" xfId="0" applyProtection="1">
      <protection locked="0"/>
    </xf>
    <xf numFmtId="0" fontId="12" fillId="3" borderId="0" xfId="0" applyFont="1" applyFill="1" applyAlignment="1">
      <alignment vertical="center"/>
    </xf>
    <xf numFmtId="0" fontId="13" fillId="3" borderId="0" xfId="0" applyFont="1" applyFill="1" applyAlignment="1">
      <alignment horizontal="left" vertical="center"/>
    </xf>
    <xf numFmtId="0" fontId="30" fillId="3" borderId="0" xfId="1" applyFont="1" applyFill="1" applyAlignment="1">
      <alignment vertical="center"/>
    </xf>
    <xf numFmtId="0" fontId="12"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165" fontId="2" fillId="0" borderId="0" xfId="0" applyNumberFormat="1" applyFont="1" applyBorder="1" applyAlignment="1">
      <alignment horizontal="left" vertical="center"/>
    </xf>
    <xf numFmtId="0" fontId="0" fillId="0" borderId="5"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lignment vertical="center" wrapText="1"/>
    </xf>
    <xf numFmtId="0" fontId="0" fillId="0" borderId="16" xfId="0" applyFont="1" applyBorder="1" applyAlignment="1" applyProtection="1">
      <alignment vertical="center"/>
      <protection locked="0"/>
    </xf>
    <xf numFmtId="0" fontId="0" fillId="0" borderId="26" xfId="0" applyFont="1" applyBorder="1" applyAlignment="1">
      <alignment vertical="center"/>
    </xf>
    <xf numFmtId="0" fontId="20" fillId="0" borderId="0" xfId="0" applyFont="1" applyBorder="1" applyAlignment="1">
      <alignment horizontal="left" vertical="center"/>
    </xf>
    <xf numFmtId="4" fontId="23" fillId="0" borderId="0" xfId="0" applyNumberFormat="1" applyFont="1" applyBorder="1" applyAlignment="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lignment vertical="center"/>
    </xf>
    <xf numFmtId="164" fontId="1" fillId="0" borderId="0" xfId="0" applyNumberFormat="1" applyFont="1" applyBorder="1" applyAlignment="1" applyProtection="1">
      <alignment horizontal="right" vertical="center"/>
      <protection locked="0"/>
    </xf>
    <xf numFmtId="0" fontId="0" fillId="7" borderId="0" xfId="0" applyFont="1" applyFill="1" applyBorder="1" applyAlignment="1">
      <alignment vertical="center"/>
    </xf>
    <xf numFmtId="0" fontId="3" fillId="7" borderId="9" xfId="0" applyFont="1" applyFill="1" applyBorder="1" applyAlignment="1">
      <alignment horizontal="left" vertical="center"/>
    </xf>
    <xf numFmtId="0" fontId="3" fillId="7" borderId="10" xfId="0" applyFont="1" applyFill="1" applyBorder="1" applyAlignment="1">
      <alignment horizontal="right" vertical="center"/>
    </xf>
    <xf numFmtId="0" fontId="3" fillId="7" borderId="10" xfId="0" applyFont="1" applyFill="1" applyBorder="1" applyAlignment="1">
      <alignment horizontal="center" vertical="center"/>
    </xf>
    <xf numFmtId="0" fontId="0" fillId="7" borderId="10" xfId="0" applyFont="1" applyFill="1" applyBorder="1" applyAlignment="1" applyProtection="1">
      <alignment vertical="center"/>
      <protection locked="0"/>
    </xf>
    <xf numFmtId="4" fontId="3" fillId="7" borderId="10" xfId="0" applyNumberFormat="1" applyFont="1" applyFill="1" applyBorder="1" applyAlignment="1">
      <alignment vertical="center"/>
    </xf>
    <xf numFmtId="0" fontId="0" fillId="7" borderId="27" xfId="0" applyFont="1" applyFill="1" applyBorder="1" applyAlignment="1">
      <alignment vertical="center"/>
    </xf>
    <xf numFmtId="0" fontId="0" fillId="0" borderId="13"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7" borderId="0" xfId="0" applyFont="1" applyFill="1" applyBorder="1" applyAlignment="1">
      <alignment horizontal="left" vertical="center"/>
    </xf>
    <xf numFmtId="0" fontId="0" fillId="7" borderId="0" xfId="0" applyFont="1" applyFill="1" applyBorder="1" applyAlignment="1" applyProtection="1">
      <alignment vertical="center"/>
      <protection locked="0"/>
    </xf>
    <xf numFmtId="0" fontId="2" fillId="7" borderId="0" xfId="0" applyFont="1" applyFill="1" applyBorder="1" applyAlignment="1">
      <alignment horizontal="right" vertical="center"/>
    </xf>
    <xf numFmtId="0" fontId="0" fillId="7" borderId="6" xfId="0" applyFont="1" applyFill="1" applyBorder="1" applyAlignment="1">
      <alignment vertical="center"/>
    </xf>
    <xf numFmtId="0" fontId="31" fillId="0" borderId="0" xfId="0" applyFont="1" applyBorder="1" applyAlignment="1">
      <alignment horizontal="lef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24" xfId="0" applyFont="1" applyBorder="1" applyAlignment="1">
      <alignment horizontal="left" vertical="center"/>
    </xf>
    <xf numFmtId="0" fontId="5" fillId="0" borderId="24" xfId="0" applyFont="1" applyBorder="1" applyAlignment="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lignment vertical="center"/>
    </xf>
    <xf numFmtId="0" fontId="5" fillId="0" borderId="6"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horizontal="left" vertical="center"/>
    </xf>
    <xf numFmtId="0" fontId="6" fillId="0" borderId="24" xfId="0" applyFont="1" applyBorder="1" applyAlignment="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lignment vertical="center"/>
    </xf>
    <xf numFmtId="0" fontId="6" fillId="0" borderId="6" xfId="0" applyFont="1" applyBorder="1" applyAlignment="1">
      <alignment vertical="center"/>
    </xf>
    <xf numFmtId="0" fontId="2" fillId="0" borderId="0" xfId="0" applyFont="1" applyAlignment="1">
      <alignment horizontal="left" vertical="center"/>
    </xf>
    <xf numFmtId="0" fontId="18" fillId="0" borderId="0" xfId="0" applyFont="1" applyAlignment="1" applyProtection="1">
      <alignment horizontal="left" vertical="center"/>
      <protection locked="0"/>
    </xf>
    <xf numFmtId="0" fontId="0" fillId="0" borderId="5" xfId="0" applyFont="1" applyBorder="1" applyAlignment="1">
      <alignment horizontal="center" vertical="center" wrapText="1"/>
    </xf>
    <xf numFmtId="0" fontId="2" fillId="7" borderId="20"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32" fillId="7" borderId="21" xfId="0" applyFont="1" applyFill="1" applyBorder="1" applyAlignment="1" applyProtection="1">
      <alignment horizontal="center" vertical="center" wrapText="1"/>
      <protection locked="0"/>
    </xf>
    <xf numFmtId="0" fontId="2" fillId="7" borderId="22" xfId="0" applyFont="1" applyFill="1" applyBorder="1" applyAlignment="1">
      <alignment horizontal="center" vertical="center" wrapText="1"/>
    </xf>
    <xf numFmtId="4" fontId="23" fillId="0" borderId="0" xfId="0" applyNumberFormat="1" applyFont="1" applyAlignment="1"/>
    <xf numFmtId="166" fontId="33" fillId="0" borderId="16" xfId="0" applyNumberFormat="1" applyFont="1" applyBorder="1" applyAlignment="1"/>
    <xf numFmtId="166" fontId="33" fillId="0" borderId="17" xfId="0" applyNumberFormat="1" applyFont="1" applyBorder="1" applyAlignment="1"/>
    <xf numFmtId="4" fontId="34" fillId="0" borderId="0" xfId="0" applyNumberFormat="1" applyFont="1" applyAlignment="1">
      <alignment vertical="center"/>
    </xf>
    <xf numFmtId="0" fontId="7" fillId="0" borderId="5" xfId="0" applyFont="1" applyBorder="1" applyAlignment="1"/>
    <xf numFmtId="0" fontId="7" fillId="0" borderId="0" xfId="0" applyFont="1" applyAlignment="1">
      <alignment horizontal="left"/>
    </xf>
    <xf numFmtId="0" fontId="5" fillId="0" borderId="0" xfId="0" applyFont="1" applyAlignment="1">
      <alignment horizontal="left"/>
    </xf>
    <xf numFmtId="0" fontId="7" fillId="0" borderId="0" xfId="0" applyFont="1" applyAlignment="1" applyProtection="1">
      <protection locked="0"/>
    </xf>
    <xf numFmtId="4" fontId="5" fillId="0" borderId="0" xfId="0" applyNumberFormat="1" applyFont="1" applyAlignment="1"/>
    <xf numFmtId="0" fontId="7" fillId="0" borderId="18" xfId="0" applyFont="1" applyBorder="1" applyAlignment="1"/>
    <xf numFmtId="0" fontId="7" fillId="0" borderId="0" xfId="0" applyFont="1" applyBorder="1" applyAlignment="1"/>
    <xf numFmtId="166" fontId="7" fillId="0" borderId="0" xfId="0" applyNumberFormat="1" applyFont="1" applyBorder="1" applyAlignment="1"/>
    <xf numFmtId="166" fontId="7" fillId="0" borderId="19" xfId="0" applyNumberFormat="1" applyFont="1" applyBorder="1" applyAlignment="1"/>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lignment horizontal="left"/>
    </xf>
    <xf numFmtId="0" fontId="6" fillId="0" borderId="0" xfId="0" applyFont="1" applyBorder="1" applyAlignment="1">
      <alignment horizontal="left"/>
    </xf>
    <xf numFmtId="4" fontId="6" fillId="0" borderId="0" xfId="0" applyNumberFormat="1" applyFont="1" applyBorder="1" applyAlignment="1"/>
    <xf numFmtId="0" fontId="0" fillId="0" borderId="5" xfId="0"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49" fontId="0" fillId="0" borderId="28" xfId="0" applyNumberFormat="1"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0" fontId="0" fillId="0" borderId="28" xfId="0" applyFont="1" applyBorder="1" applyAlignment="1" applyProtection="1">
      <alignment horizontal="center" vertical="center" wrapText="1"/>
      <protection locked="0"/>
    </xf>
    <xf numFmtId="167" fontId="0" fillId="0" borderId="28" xfId="0" applyNumberFormat="1" applyFont="1" applyBorder="1" applyAlignment="1" applyProtection="1">
      <alignment vertical="center"/>
      <protection locked="0"/>
    </xf>
    <xf numFmtId="4" fontId="0" fillId="5"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protection locked="0"/>
    </xf>
    <xf numFmtId="0" fontId="1" fillId="5" borderId="28" xfId="0" applyFont="1" applyFill="1" applyBorder="1" applyAlignment="1" applyProtection="1">
      <alignment horizontal="left" vertical="center"/>
      <protection locked="0"/>
    </xf>
    <xf numFmtId="0" fontId="1" fillId="0" borderId="0" xfId="0" applyFont="1" applyBorder="1" applyAlignment="1">
      <alignment horizontal="center" vertical="center"/>
    </xf>
    <xf numFmtId="166" fontId="1" fillId="0" borderId="0" xfId="0" applyNumberFormat="1" applyFont="1" applyBorder="1" applyAlignment="1">
      <alignment vertical="center"/>
    </xf>
    <xf numFmtId="166" fontId="1" fillId="0" borderId="19" xfId="0" applyNumberFormat="1" applyFont="1" applyBorder="1" applyAlignment="1">
      <alignment vertical="center"/>
    </xf>
    <xf numFmtId="4" fontId="0" fillId="0" borderId="0" xfId="0" applyNumberFormat="1" applyFont="1" applyAlignment="1">
      <alignment vertical="center"/>
    </xf>
    <xf numFmtId="0" fontId="35" fillId="0" borderId="0" xfId="0" applyFont="1" applyAlignment="1">
      <alignment horizontal="left" vertical="center"/>
    </xf>
    <xf numFmtId="0" fontId="36" fillId="0" borderId="0" xfId="0" applyFont="1" applyAlignment="1">
      <alignment vertical="center" wrapText="1"/>
    </xf>
    <xf numFmtId="0" fontId="0" fillId="0" borderId="0" xfId="0" applyFont="1" applyAlignment="1" applyProtection="1">
      <alignment vertical="center"/>
      <protection locked="0"/>
    </xf>
    <xf numFmtId="0" fontId="0" fillId="0" borderId="18" xfId="0" applyFont="1" applyBorder="1" applyAlignment="1">
      <alignment vertical="center"/>
    </xf>
    <xf numFmtId="0" fontId="8" fillId="0" borderId="5" xfId="0" applyFont="1" applyBorder="1" applyAlignment="1">
      <alignment vertical="center"/>
    </xf>
    <xf numFmtId="0" fontId="35" fillId="0" borderId="0" xfId="0" applyFont="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167" fontId="8" fillId="0" borderId="0" xfId="0" applyNumberFormat="1" applyFont="1" applyBorder="1" applyAlignment="1">
      <alignment vertical="center"/>
    </xf>
    <xf numFmtId="0" fontId="8" fillId="0" borderId="0" xfId="0" applyFont="1" applyAlignment="1" applyProtection="1">
      <alignment vertical="center"/>
      <protection locked="0"/>
    </xf>
    <xf numFmtId="0" fontId="8" fillId="0" borderId="18" xfId="0" applyFont="1" applyBorder="1" applyAlignment="1">
      <alignment vertical="center"/>
    </xf>
    <xf numFmtId="0" fontId="8" fillId="0" borderId="0" xfId="0" applyFont="1" applyBorder="1" applyAlignment="1">
      <alignment vertical="center"/>
    </xf>
    <xf numFmtId="0" fontId="8" fillId="0" borderId="19"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167" fontId="8" fillId="0" borderId="0" xfId="0" applyNumberFormat="1" applyFont="1" applyAlignment="1">
      <alignment vertical="center"/>
    </xf>
    <xf numFmtId="0" fontId="9" fillId="0" borderId="5" xfId="0" applyFont="1" applyBorder="1" applyAlignment="1">
      <alignment vertical="center"/>
    </xf>
    <xf numFmtId="0" fontId="37" fillId="0" borderId="0" xfId="0" applyFont="1" applyBorder="1" applyAlignment="1">
      <alignment horizontal="left" vertical="center"/>
    </xf>
    <xf numFmtId="0" fontId="37" fillId="0" borderId="0" xfId="0" applyFont="1" applyBorder="1" applyAlignment="1">
      <alignment horizontal="left" vertical="center" wrapText="1"/>
    </xf>
    <xf numFmtId="167" fontId="9" fillId="0" borderId="0" xfId="0" applyNumberFormat="1" applyFont="1" applyBorder="1" applyAlignment="1">
      <alignment vertical="center"/>
    </xf>
    <xf numFmtId="0" fontId="9" fillId="0" borderId="0" xfId="0" applyFont="1" applyAlignment="1" applyProtection="1">
      <alignment vertical="center"/>
      <protection locked="0"/>
    </xf>
    <xf numFmtId="0" fontId="9" fillId="0" borderId="18" xfId="0" applyFont="1" applyBorder="1" applyAlignment="1">
      <alignment vertical="center"/>
    </xf>
    <xf numFmtId="0" fontId="9" fillId="0" borderId="0" xfId="0" applyFont="1" applyBorder="1" applyAlignment="1">
      <alignment vertical="center"/>
    </xf>
    <xf numFmtId="0" fontId="9" fillId="0" borderId="19" xfId="0" applyFont="1" applyBorder="1" applyAlignment="1">
      <alignment vertical="center"/>
    </xf>
    <xf numFmtId="0" fontId="9" fillId="0" borderId="0" xfId="0" applyFont="1" applyAlignment="1">
      <alignment horizontal="left" vertical="center"/>
    </xf>
    <xf numFmtId="0" fontId="38" fillId="0" borderId="28" xfId="0" applyFont="1" applyBorder="1" applyAlignment="1" applyProtection="1">
      <alignment horizontal="center" vertical="center"/>
      <protection locked="0"/>
    </xf>
    <xf numFmtId="49" fontId="38" fillId="0" borderId="28" xfId="0" applyNumberFormat="1" applyFont="1" applyBorder="1" applyAlignment="1" applyProtection="1">
      <alignment horizontal="left" vertical="center" wrapText="1"/>
      <protection locked="0"/>
    </xf>
    <xf numFmtId="0" fontId="38" fillId="0" borderId="28" xfId="0" applyFont="1" applyBorder="1" applyAlignment="1" applyProtection="1">
      <alignment horizontal="left" vertical="center" wrapText="1"/>
      <protection locked="0"/>
    </xf>
    <xf numFmtId="0" fontId="38" fillId="0" borderId="28" xfId="0" applyFont="1" applyBorder="1" applyAlignment="1" applyProtection="1">
      <alignment horizontal="center" vertical="center" wrapText="1"/>
      <protection locked="0"/>
    </xf>
    <xf numFmtId="167" fontId="38" fillId="0" borderId="28" xfId="0" applyNumberFormat="1" applyFont="1" applyBorder="1" applyAlignment="1" applyProtection="1">
      <alignment vertical="center"/>
      <protection locked="0"/>
    </xf>
    <xf numFmtId="4" fontId="38" fillId="5" borderId="28" xfId="0" applyNumberFormat="1" applyFont="1" applyFill="1" applyBorder="1" applyAlignment="1" applyProtection="1">
      <alignment vertical="center"/>
      <protection locked="0"/>
    </xf>
    <xf numFmtId="4" fontId="38" fillId="0" borderId="28" xfId="0" applyNumberFormat="1" applyFont="1" applyBorder="1" applyAlignment="1" applyProtection="1">
      <alignment vertical="center"/>
      <protection locked="0"/>
    </xf>
    <xf numFmtId="0" fontId="38" fillId="0" borderId="5" xfId="0" applyFont="1" applyBorder="1" applyAlignment="1">
      <alignment vertical="center"/>
    </xf>
    <xf numFmtId="0" fontId="38" fillId="5" borderId="28" xfId="0" applyFont="1" applyFill="1" applyBorder="1" applyAlignment="1" applyProtection="1">
      <alignment horizontal="left" vertical="center"/>
      <protection locked="0"/>
    </xf>
    <xf numFmtId="0" fontId="38" fillId="0" borderId="0" xfId="0" applyFont="1" applyBorder="1" applyAlignment="1">
      <alignment horizontal="center" vertical="center"/>
    </xf>
    <xf numFmtId="0" fontId="1" fillId="0" borderId="24" xfId="0" applyFont="1" applyBorder="1" applyAlignment="1">
      <alignment horizontal="center" vertical="center"/>
    </xf>
    <xf numFmtId="0" fontId="0" fillId="0" borderId="24" xfId="0" applyFont="1" applyBorder="1" applyAlignment="1">
      <alignment vertical="center"/>
    </xf>
    <xf numFmtId="166" fontId="1" fillId="0" borderId="24" xfId="0" applyNumberFormat="1" applyFont="1" applyBorder="1" applyAlignment="1">
      <alignment vertical="center"/>
    </xf>
    <xf numFmtId="166" fontId="1" fillId="0" borderId="25" xfId="0" applyNumberFormat="1"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0" fillId="0" borderId="0" xfId="0" applyAlignment="1" applyProtection="1">
      <alignment vertical="top"/>
      <protection locked="0"/>
    </xf>
    <xf numFmtId="0" fontId="39" fillId="0" borderId="29" xfId="0" applyFont="1" applyBorder="1" applyAlignment="1" applyProtection="1">
      <alignment vertical="center" wrapText="1"/>
      <protection locked="0"/>
    </xf>
    <xf numFmtId="0" fontId="39" fillId="0" borderId="30" xfId="0" applyFont="1" applyBorder="1" applyAlignment="1" applyProtection="1">
      <alignment vertical="center" wrapText="1"/>
      <protection locked="0"/>
    </xf>
    <xf numFmtId="0" fontId="39" fillId="0" borderId="31" xfId="0" applyFont="1" applyBorder="1" applyAlignment="1" applyProtection="1">
      <alignment vertical="center" wrapText="1"/>
      <protection locked="0"/>
    </xf>
    <xf numFmtId="0" fontId="39" fillId="0" borderId="32" xfId="0" applyFont="1" applyBorder="1" applyAlignment="1" applyProtection="1">
      <alignment horizontal="center" vertical="center" wrapText="1"/>
      <protection locked="0"/>
    </xf>
    <xf numFmtId="0" fontId="39" fillId="0" borderId="33" xfId="0" applyFont="1" applyBorder="1" applyAlignment="1" applyProtection="1">
      <alignment horizontal="center" vertical="center" wrapText="1"/>
      <protection locked="0"/>
    </xf>
    <xf numFmtId="0" fontId="39" fillId="0" borderId="32" xfId="0" applyFont="1" applyBorder="1" applyAlignment="1" applyProtection="1">
      <alignment vertical="center" wrapText="1"/>
      <protection locked="0"/>
    </xf>
    <xf numFmtId="0" fontId="39" fillId="0" borderId="33" xfId="0" applyFont="1" applyBorder="1" applyAlignment="1" applyProtection="1">
      <alignment vertical="center" wrapText="1"/>
      <protection locked="0"/>
    </xf>
    <xf numFmtId="0" fontId="41" fillId="0" borderId="1"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2" fillId="0" borderId="32" xfId="0" applyFont="1" applyBorder="1" applyAlignment="1" applyProtection="1">
      <alignment vertical="center" wrapText="1"/>
      <protection locked="0"/>
    </xf>
    <xf numFmtId="0" fontId="42" fillId="0" borderId="1" xfId="0" applyFont="1" applyBorder="1" applyAlignment="1" applyProtection="1">
      <alignment vertical="center" wrapText="1"/>
      <protection locked="0"/>
    </xf>
    <xf numFmtId="0" fontId="42" fillId="0" borderId="1" xfId="0" applyFont="1" applyBorder="1" applyAlignment="1" applyProtection="1">
      <alignment vertical="center"/>
      <protection locked="0"/>
    </xf>
    <xf numFmtId="0" fontId="42" fillId="0" borderId="1" xfId="0" applyFont="1" applyBorder="1" applyAlignment="1" applyProtection="1">
      <alignment horizontal="left" vertical="center"/>
      <protection locked="0"/>
    </xf>
    <xf numFmtId="49" fontId="42" fillId="0" borderId="1" xfId="0" applyNumberFormat="1" applyFont="1" applyBorder="1" applyAlignment="1" applyProtection="1">
      <alignment vertical="center" wrapText="1"/>
      <protection locked="0"/>
    </xf>
    <xf numFmtId="0" fontId="39" fillId="0" borderId="35" xfId="0" applyFont="1" applyBorder="1" applyAlignment="1" applyProtection="1">
      <alignment vertical="center" wrapText="1"/>
      <protection locked="0"/>
    </xf>
    <xf numFmtId="0" fontId="43" fillId="0" borderId="34" xfId="0" applyFont="1" applyBorder="1" applyAlignment="1" applyProtection="1">
      <alignment vertical="center" wrapText="1"/>
      <protection locked="0"/>
    </xf>
    <xf numFmtId="0" fontId="39" fillId="0" borderId="36" xfId="0" applyFont="1" applyBorder="1" applyAlignment="1" applyProtection="1">
      <alignment vertical="center" wrapText="1"/>
      <protection locked="0"/>
    </xf>
    <xf numFmtId="0" fontId="39" fillId="0" borderId="1" xfId="0" applyFont="1" applyBorder="1" applyAlignment="1" applyProtection="1">
      <alignment vertical="top"/>
      <protection locked="0"/>
    </xf>
    <xf numFmtId="0" fontId="39" fillId="0" borderId="0" xfId="0" applyFont="1" applyAlignment="1" applyProtection="1">
      <alignment vertical="top"/>
      <protection locked="0"/>
    </xf>
    <xf numFmtId="0" fontId="39" fillId="0" borderId="29" xfId="0" applyFont="1" applyBorder="1" applyAlignment="1" applyProtection="1">
      <alignment horizontal="left" vertical="center"/>
      <protection locked="0"/>
    </xf>
    <xf numFmtId="0" fontId="39" fillId="0" borderId="30" xfId="0"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0" borderId="32" xfId="0" applyFont="1" applyBorder="1" applyAlignment="1" applyProtection="1">
      <alignment horizontal="left" vertical="center"/>
      <protection locked="0"/>
    </xf>
    <xf numFmtId="0" fontId="39" fillId="0" borderId="33"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41" fillId="0" borderId="34" xfId="0" applyFont="1" applyBorder="1" applyAlignment="1" applyProtection="1">
      <alignment horizontal="center" vertical="center"/>
      <protection locked="0"/>
    </xf>
    <xf numFmtId="0" fontId="44" fillId="0" borderId="34"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1" xfId="0" applyFont="1" applyBorder="1" applyAlignment="1" applyProtection="1">
      <alignment horizontal="center" vertical="center"/>
      <protection locked="0"/>
    </xf>
    <xf numFmtId="0" fontId="42" fillId="0" borderId="32" xfId="0" applyFont="1" applyBorder="1" applyAlignment="1" applyProtection="1">
      <alignment horizontal="left" vertical="center"/>
      <protection locked="0"/>
    </xf>
    <xf numFmtId="0" fontId="42" fillId="2" borderId="1" xfId="0" applyFont="1" applyFill="1" applyBorder="1" applyAlignment="1" applyProtection="1">
      <alignment horizontal="left" vertical="center"/>
      <protection locked="0"/>
    </xf>
    <xf numFmtId="0" fontId="42" fillId="2" borderId="1" xfId="0" applyFont="1" applyFill="1" applyBorder="1" applyAlignment="1" applyProtection="1">
      <alignment horizontal="center" vertical="center"/>
      <protection locked="0"/>
    </xf>
    <xf numFmtId="0" fontId="39" fillId="0" borderId="35" xfId="0" applyFont="1" applyBorder="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2" fillId="0" borderId="34" xfId="0" applyFont="1" applyBorder="1" applyAlignment="1" applyProtection="1">
      <alignment horizontal="left" vertical="center"/>
      <protection locked="0"/>
    </xf>
    <xf numFmtId="0" fontId="39" fillId="0" borderId="1" xfId="0" applyFont="1" applyBorder="1" applyAlignment="1" applyProtection="1">
      <alignment horizontal="left" vertical="center" wrapText="1"/>
      <protection locked="0"/>
    </xf>
    <xf numFmtId="0" fontId="42" fillId="0" borderId="1" xfId="0" applyFont="1" applyBorder="1" applyAlignment="1" applyProtection="1">
      <alignment horizontal="center" vertical="center" wrapText="1"/>
      <protection locked="0"/>
    </xf>
    <xf numFmtId="0" fontId="39" fillId="0" borderId="29"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39" fillId="0" borderId="31"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protection locked="0"/>
    </xf>
    <xf numFmtId="0" fontId="42" fillId="0" borderId="35" xfId="0" applyFont="1" applyBorder="1" applyAlignment="1" applyProtection="1">
      <alignment horizontal="left" vertical="center" wrapText="1"/>
      <protection locked="0"/>
    </xf>
    <xf numFmtId="0" fontId="42" fillId="0" borderId="34" xfId="0" applyFont="1" applyBorder="1" applyAlignment="1" applyProtection="1">
      <alignment horizontal="left" vertical="center" wrapText="1"/>
      <protection locked="0"/>
    </xf>
    <xf numFmtId="0" fontId="42" fillId="0" borderId="36" xfId="0" applyFont="1" applyBorder="1" applyAlignment="1" applyProtection="1">
      <alignment horizontal="left" vertical="center" wrapText="1"/>
      <protection locked="0"/>
    </xf>
    <xf numFmtId="0" fontId="42" fillId="0" borderId="1" xfId="0" applyFont="1" applyBorder="1" applyAlignment="1" applyProtection="1">
      <alignment horizontal="left" vertical="top"/>
      <protection locked="0"/>
    </xf>
    <xf numFmtId="0" fontId="42" fillId="0" borderId="1" xfId="0" applyFont="1" applyBorder="1" applyAlignment="1" applyProtection="1">
      <alignment horizontal="center" vertical="top"/>
      <protection locked="0"/>
    </xf>
    <xf numFmtId="0" fontId="42" fillId="0" borderId="35"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4" fillId="0" borderId="0" xfId="0" applyFont="1" applyAlignment="1" applyProtection="1">
      <alignment vertical="center"/>
      <protection locked="0"/>
    </xf>
    <xf numFmtId="0" fontId="41" fillId="0" borderId="1" xfId="0" applyFont="1" applyBorder="1" applyAlignment="1" applyProtection="1">
      <alignment vertical="center"/>
      <protection locked="0"/>
    </xf>
    <xf numFmtId="0" fontId="44" fillId="0" borderId="34"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2"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1" fillId="0" borderId="34" xfId="0" applyFont="1" applyBorder="1" applyAlignment="1" applyProtection="1">
      <alignment horizontal="left"/>
      <protection locked="0"/>
    </xf>
    <xf numFmtId="0" fontId="44" fillId="0" borderId="34" xfId="0" applyFont="1" applyBorder="1" applyAlignment="1" applyProtection="1">
      <protection locked="0"/>
    </xf>
    <xf numFmtId="0" fontId="39" fillId="0" borderId="32" xfId="0" applyFont="1" applyBorder="1" applyAlignment="1" applyProtection="1">
      <alignment vertical="top"/>
      <protection locked="0"/>
    </xf>
    <xf numFmtId="0" fontId="39" fillId="0" borderId="33" xfId="0" applyFont="1" applyBorder="1" applyAlignment="1" applyProtection="1">
      <alignment vertical="top"/>
      <protection locked="0"/>
    </xf>
    <xf numFmtId="0" fontId="39" fillId="0" borderId="1" xfId="0" applyFont="1" applyBorder="1" applyAlignment="1" applyProtection="1">
      <alignment horizontal="center" vertical="center"/>
      <protection locked="0"/>
    </xf>
    <xf numFmtId="0" fontId="39" fillId="0" borderId="1" xfId="0" applyFont="1" applyBorder="1" applyAlignment="1" applyProtection="1">
      <alignment horizontal="left" vertical="top"/>
      <protection locked="0"/>
    </xf>
    <xf numFmtId="0" fontId="39" fillId="0" borderId="35" xfId="0" applyFont="1" applyBorder="1" applyAlignment="1" applyProtection="1">
      <alignment vertical="top"/>
      <protection locked="0"/>
    </xf>
    <xf numFmtId="0" fontId="39" fillId="0" borderId="34" xfId="0" applyFont="1" applyBorder="1" applyAlignment="1" applyProtection="1">
      <alignment vertical="top"/>
      <protection locked="0"/>
    </xf>
    <xf numFmtId="0" fontId="39" fillId="0" borderId="36" xfId="0" applyFont="1" applyBorder="1" applyAlignment="1" applyProtection="1">
      <alignment vertical="top"/>
      <protection locked="0"/>
    </xf>
    <xf numFmtId="0" fontId="15" fillId="4" borderId="0" xfId="0" applyFont="1" applyFill="1" applyAlignment="1">
      <alignment horizontal="center" vertical="center"/>
    </xf>
    <xf numFmtId="0" fontId="0" fillId="0" borderId="0" xfId="0"/>
    <xf numFmtId="4" fontId="27" fillId="0" borderId="0" xfId="0" applyNumberFormat="1"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4" fontId="23" fillId="0" borderId="0" xfId="0" applyNumberFormat="1" applyFont="1" applyAlignment="1">
      <alignment horizontal="right" vertical="center"/>
    </xf>
    <xf numFmtId="4" fontId="23"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2" fillId="7" borderId="9" xfId="0" applyFont="1" applyFill="1" applyBorder="1" applyAlignment="1">
      <alignment horizontal="center" vertical="center"/>
    </xf>
    <xf numFmtId="0" fontId="2" fillId="7" borderId="10" xfId="0" applyFont="1" applyFill="1" applyBorder="1" applyAlignment="1">
      <alignment horizontal="left" vertical="center"/>
    </xf>
    <xf numFmtId="0" fontId="2" fillId="7" borderId="10" xfId="0" applyFont="1" applyFill="1" applyBorder="1" applyAlignment="1">
      <alignment horizontal="center" vertical="center"/>
    </xf>
    <xf numFmtId="0" fontId="2" fillId="7" borderId="10" xfId="0" applyFont="1" applyFill="1" applyBorder="1" applyAlignment="1">
      <alignment horizontal="right" vertical="center"/>
    </xf>
    <xf numFmtId="164" fontId="1" fillId="0" borderId="0" xfId="0" applyNumberFormat="1" applyFont="1" applyBorder="1" applyAlignment="1">
      <alignment horizontal="center" vertical="center"/>
    </xf>
    <xf numFmtId="0" fontId="1" fillId="0" borderId="0" xfId="0" applyFont="1" applyBorder="1" applyAlignment="1">
      <alignment vertical="center"/>
    </xf>
    <xf numFmtId="4" fontId="19" fillId="0" borderId="0" xfId="0" applyNumberFormat="1" applyFont="1" applyBorder="1" applyAlignment="1">
      <alignment vertical="center"/>
    </xf>
    <xf numFmtId="0" fontId="3" fillId="6" borderId="10" xfId="0" applyFont="1" applyFill="1" applyBorder="1" applyAlignment="1">
      <alignment horizontal="left" vertical="center"/>
    </xf>
    <xf numFmtId="0" fontId="0" fillId="6" borderId="10" xfId="0" applyFont="1" applyFill="1" applyBorder="1" applyAlignment="1">
      <alignment vertical="center"/>
    </xf>
    <xf numFmtId="4" fontId="3" fillId="6" borderId="10" xfId="0" applyNumberFormat="1" applyFont="1" applyFill="1" applyBorder="1" applyAlignment="1">
      <alignment vertical="center"/>
    </xf>
    <xf numFmtId="0" fontId="0" fillId="6" borderId="11" xfId="0" applyFont="1" applyFill="1" applyBorder="1" applyAlignment="1">
      <alignment vertical="center"/>
    </xf>
    <xf numFmtId="0" fontId="19" fillId="0" borderId="0" xfId="0" applyFont="1" applyAlignment="1">
      <alignment horizontal="left" vertical="top" wrapText="1"/>
    </xf>
    <xf numFmtId="0" fontId="19" fillId="0" borderId="0" xfId="0" applyFont="1" applyAlignment="1">
      <alignment horizontal="left" vertical="center"/>
    </xf>
    <xf numFmtId="0" fontId="2" fillId="0" borderId="0" xfId="0" applyFont="1" applyBorder="1" applyAlignment="1">
      <alignment horizontal="left" vertical="center"/>
    </xf>
    <xf numFmtId="0" fontId="0" fillId="0" borderId="0" xfId="0" applyBorder="1"/>
    <xf numFmtId="0" fontId="3" fillId="0" borderId="0" xfId="0" applyFont="1" applyBorder="1" applyAlignment="1">
      <alignment horizontal="left" vertical="top" wrapText="1"/>
    </xf>
    <xf numFmtId="49" fontId="2" fillId="5" borderId="0" xfId="0" applyNumberFormat="1" applyFont="1" applyFill="1" applyBorder="1" applyAlignment="1" applyProtection="1">
      <alignment horizontal="left" vertical="center"/>
      <protection locked="0"/>
    </xf>
    <xf numFmtId="49" fontId="2" fillId="0" borderId="0" xfId="0" applyNumberFormat="1" applyFont="1" applyBorder="1" applyAlignment="1">
      <alignment horizontal="left" vertical="center"/>
    </xf>
    <xf numFmtId="0" fontId="2" fillId="0" borderId="0" xfId="0" applyFont="1" applyBorder="1" applyAlignment="1">
      <alignment horizontal="left" vertical="center" wrapText="1"/>
    </xf>
    <xf numFmtId="4" fontId="20" fillId="0" borderId="8" xfId="0" applyNumberFormat="1" applyFont="1" applyBorder="1" applyAlignment="1">
      <alignment vertical="center"/>
    </xf>
    <xf numFmtId="0" fontId="0" fillId="0" borderId="8" xfId="0" applyFont="1" applyBorder="1" applyAlignment="1">
      <alignment vertical="center"/>
    </xf>
    <xf numFmtId="0" fontId="1" fillId="0" borderId="0" xfId="0" applyFont="1" applyBorder="1" applyAlignment="1">
      <alignment horizontal="right" vertical="center"/>
    </xf>
    <xf numFmtId="0" fontId="0" fillId="0" borderId="0" xfId="0"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0" fillId="0" borderId="0" xfId="0" applyFont="1" applyAlignment="1">
      <alignment vertical="center"/>
    </xf>
    <xf numFmtId="0" fontId="30" fillId="3" borderId="0" xfId="1" applyFont="1" applyFill="1" applyAlignment="1">
      <alignment vertical="center"/>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0" fillId="0" borderId="0" xfId="0" applyFont="1" applyBorder="1" applyAlignment="1">
      <alignment vertical="center"/>
    </xf>
    <xf numFmtId="0" fontId="42" fillId="0" borderId="1"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0" fontId="41" fillId="0" borderId="34" xfId="0" applyFont="1" applyBorder="1" applyAlignment="1" applyProtection="1">
      <alignment horizontal="left" wrapText="1"/>
      <protection locked="0"/>
    </xf>
    <xf numFmtId="0" fontId="42" fillId="0" borderId="1" xfId="0" applyFont="1" applyBorder="1" applyAlignment="1" applyProtection="1">
      <alignment horizontal="left" vertical="center"/>
      <protection locked="0"/>
    </xf>
    <xf numFmtId="49" fontId="42" fillId="0" borderId="1" xfId="0" applyNumberFormat="1" applyFont="1" applyBorder="1" applyAlignment="1" applyProtection="1">
      <alignment horizontal="left" vertical="center" wrapText="1"/>
      <protection locked="0"/>
    </xf>
    <xf numFmtId="0" fontId="40" fillId="0" borderId="1" xfId="0" applyFont="1" applyBorder="1" applyAlignment="1" applyProtection="1">
      <alignment horizontal="center" vertical="center"/>
      <protection locked="0"/>
    </xf>
    <xf numFmtId="0" fontId="41" fillId="0" borderId="34" xfId="0" applyFont="1" applyBorder="1" applyAlignment="1" applyProtection="1">
      <alignment horizontal="left"/>
      <protection locked="0"/>
    </xf>
    <xf numFmtId="0" fontId="42" fillId="0" borderId="1" xfId="0" applyFont="1" applyBorder="1" applyAlignment="1" applyProtection="1">
      <alignment horizontal="left" vertical="top"/>
      <protection locked="0"/>
    </xf>
    <xf numFmtId="0" fontId="26" fillId="8" borderId="0" xfId="0" applyFont="1" applyFill="1" applyAlignment="1">
      <alignment horizontal="left" vertical="center" wrapText="1"/>
    </xf>
    <xf numFmtId="4" fontId="27" fillId="8" borderId="0" xfId="0" applyNumberFormat="1" applyFont="1" applyFill="1" applyAlignment="1">
      <alignment vertical="center"/>
    </xf>
    <xf numFmtId="0" fontId="27" fillId="8" borderId="0" xfId="0" applyFont="1" applyFill="1" applyAlignment="1">
      <alignment vertical="center"/>
    </xf>
    <xf numFmtId="0" fontId="3" fillId="8" borderId="0" xfId="0" applyFont="1" applyFill="1" applyBorder="1" applyAlignment="1">
      <alignment horizontal="left" vertical="center" wrapText="1"/>
    </xf>
    <xf numFmtId="0" fontId="0" fillId="8" borderId="0" xfId="0" applyFont="1" applyFill="1" applyBorder="1" applyAlignment="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6"/>
  <sheetViews>
    <sheetView showGridLines="0" workbookViewId="0">
      <pane ySplit="1" topLeftCell="A34" activePane="bottomLeft" state="frozen"/>
      <selection pane="bottomLeft" activeCell="AG57" sqref="AG57"/>
    </sheetView>
  </sheetViews>
  <sheetFormatPr defaultRowHeight="13.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20" t="s">
        <v>4</v>
      </c>
      <c r="BB1" s="20" t="s">
        <v>5</v>
      </c>
      <c r="BC1" s="19"/>
      <c r="BD1" s="19"/>
      <c r="BE1" s="19"/>
      <c r="BF1" s="19"/>
      <c r="BG1" s="19"/>
      <c r="BH1" s="19"/>
      <c r="BI1" s="19"/>
      <c r="BJ1" s="19"/>
      <c r="BK1" s="19"/>
      <c r="BL1" s="19"/>
      <c r="BM1" s="19"/>
      <c r="BN1" s="19"/>
      <c r="BO1" s="19"/>
      <c r="BP1" s="19"/>
      <c r="BQ1" s="19"/>
      <c r="BR1" s="19"/>
      <c r="BT1" s="21" t="s">
        <v>6</v>
      </c>
      <c r="BU1" s="21" t="s">
        <v>6</v>
      </c>
      <c r="BV1" s="21" t="s">
        <v>7</v>
      </c>
    </row>
    <row r="2" spans="1:74" ht="36.950000000000003" customHeight="1">
      <c r="AR2" s="305" t="s">
        <v>8</v>
      </c>
      <c r="AS2" s="306"/>
      <c r="AT2" s="306"/>
      <c r="AU2" s="306"/>
      <c r="AV2" s="306"/>
      <c r="AW2" s="306"/>
      <c r="AX2" s="306"/>
      <c r="AY2" s="306"/>
      <c r="AZ2" s="306"/>
      <c r="BA2" s="306"/>
      <c r="BB2" s="306"/>
      <c r="BC2" s="306"/>
      <c r="BD2" s="306"/>
      <c r="BE2" s="306"/>
      <c r="BS2" s="22" t="s">
        <v>9</v>
      </c>
      <c r="BT2" s="22" t="s">
        <v>10</v>
      </c>
    </row>
    <row r="3" spans="1:74" ht="6.95" customHeight="1">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5"/>
      <c r="BS3" s="22" t="s">
        <v>9</v>
      </c>
      <c r="BT3" s="22" t="s">
        <v>11</v>
      </c>
    </row>
    <row r="4" spans="1:74" ht="36.950000000000003" customHeight="1">
      <c r="B4" s="26"/>
      <c r="C4" s="27"/>
      <c r="D4" s="28" t="s">
        <v>12</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9"/>
      <c r="AS4" s="30" t="s">
        <v>13</v>
      </c>
      <c r="BE4" s="31" t="s">
        <v>14</v>
      </c>
      <c r="BS4" s="22" t="s">
        <v>15</v>
      </c>
    </row>
    <row r="5" spans="1:74" ht="14.45" customHeight="1">
      <c r="B5" s="26"/>
      <c r="C5" s="27"/>
      <c r="D5" s="32" t="s">
        <v>16</v>
      </c>
      <c r="E5" s="27"/>
      <c r="F5" s="27"/>
      <c r="G5" s="27"/>
      <c r="H5" s="27"/>
      <c r="I5" s="27"/>
      <c r="J5" s="27"/>
      <c r="K5" s="333" t="s">
        <v>17</v>
      </c>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27"/>
      <c r="AQ5" s="29"/>
      <c r="BE5" s="331" t="s">
        <v>18</v>
      </c>
      <c r="BS5" s="22" t="s">
        <v>9</v>
      </c>
    </row>
    <row r="6" spans="1:74" ht="36.950000000000003" customHeight="1">
      <c r="B6" s="26"/>
      <c r="C6" s="27"/>
      <c r="D6" s="34" t="s">
        <v>19</v>
      </c>
      <c r="E6" s="27"/>
      <c r="F6" s="27"/>
      <c r="G6" s="27"/>
      <c r="H6" s="27"/>
      <c r="I6" s="27"/>
      <c r="J6" s="27"/>
      <c r="K6" s="335" t="s">
        <v>20</v>
      </c>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27"/>
      <c r="AQ6" s="29"/>
      <c r="BE6" s="332"/>
      <c r="BS6" s="22" t="s">
        <v>9</v>
      </c>
    </row>
    <row r="7" spans="1:74" ht="14.45" customHeight="1">
      <c r="B7" s="26"/>
      <c r="C7" s="27"/>
      <c r="D7" s="35" t="s">
        <v>21</v>
      </c>
      <c r="E7" s="27"/>
      <c r="F7" s="27"/>
      <c r="G7" s="27"/>
      <c r="H7" s="27"/>
      <c r="I7" s="27"/>
      <c r="J7" s="27"/>
      <c r="K7" s="33" t="s">
        <v>22</v>
      </c>
      <c r="L7" s="27"/>
      <c r="M7" s="27"/>
      <c r="N7" s="27"/>
      <c r="O7" s="27"/>
      <c r="P7" s="27"/>
      <c r="Q7" s="27"/>
      <c r="R7" s="27"/>
      <c r="S7" s="27"/>
      <c r="T7" s="27"/>
      <c r="U7" s="27"/>
      <c r="V7" s="27"/>
      <c r="W7" s="27"/>
      <c r="X7" s="27"/>
      <c r="Y7" s="27"/>
      <c r="Z7" s="27"/>
      <c r="AA7" s="27"/>
      <c r="AB7" s="27"/>
      <c r="AC7" s="27"/>
      <c r="AD7" s="27"/>
      <c r="AE7" s="27"/>
      <c r="AF7" s="27"/>
      <c r="AG7" s="27"/>
      <c r="AH7" s="27"/>
      <c r="AI7" s="27"/>
      <c r="AJ7" s="27"/>
      <c r="AK7" s="35" t="s">
        <v>23</v>
      </c>
      <c r="AL7" s="27"/>
      <c r="AM7" s="27"/>
      <c r="AN7" s="33" t="s">
        <v>5</v>
      </c>
      <c r="AO7" s="27"/>
      <c r="AP7" s="27"/>
      <c r="AQ7" s="29"/>
      <c r="BE7" s="332"/>
      <c r="BS7" s="22" t="s">
        <v>9</v>
      </c>
    </row>
    <row r="8" spans="1:74" ht="14.45" customHeight="1">
      <c r="B8" s="26"/>
      <c r="C8" s="27"/>
      <c r="D8" s="35" t="s">
        <v>24</v>
      </c>
      <c r="E8" s="27"/>
      <c r="F8" s="27"/>
      <c r="G8" s="27"/>
      <c r="H8" s="27"/>
      <c r="I8" s="27"/>
      <c r="J8" s="27"/>
      <c r="K8" s="33" t="s">
        <v>25</v>
      </c>
      <c r="L8" s="27"/>
      <c r="M8" s="27"/>
      <c r="N8" s="27"/>
      <c r="O8" s="27"/>
      <c r="P8" s="27"/>
      <c r="Q8" s="27"/>
      <c r="R8" s="27"/>
      <c r="S8" s="27"/>
      <c r="T8" s="27"/>
      <c r="U8" s="27"/>
      <c r="V8" s="27"/>
      <c r="W8" s="27"/>
      <c r="X8" s="27"/>
      <c r="Y8" s="27"/>
      <c r="Z8" s="27"/>
      <c r="AA8" s="27"/>
      <c r="AB8" s="27"/>
      <c r="AC8" s="27"/>
      <c r="AD8" s="27"/>
      <c r="AE8" s="27"/>
      <c r="AF8" s="27"/>
      <c r="AG8" s="27"/>
      <c r="AH8" s="27"/>
      <c r="AI8" s="27"/>
      <c r="AJ8" s="27"/>
      <c r="AK8" s="35" t="s">
        <v>26</v>
      </c>
      <c r="AL8" s="27"/>
      <c r="AM8" s="27"/>
      <c r="AN8" s="36" t="s">
        <v>27</v>
      </c>
      <c r="AO8" s="27"/>
      <c r="AP8" s="27"/>
      <c r="AQ8" s="29"/>
      <c r="BE8" s="332"/>
      <c r="BS8" s="22" t="s">
        <v>9</v>
      </c>
    </row>
    <row r="9" spans="1:74" ht="14.45" customHeight="1">
      <c r="B9" s="26"/>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9"/>
      <c r="BE9" s="332"/>
      <c r="BS9" s="22" t="s">
        <v>9</v>
      </c>
    </row>
    <row r="10" spans="1:74" ht="14.45" customHeight="1">
      <c r="B10" s="26"/>
      <c r="C10" s="27"/>
      <c r="D10" s="35" t="s">
        <v>28</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35" t="s">
        <v>29</v>
      </c>
      <c r="AL10" s="27"/>
      <c r="AM10" s="27"/>
      <c r="AN10" s="33" t="s">
        <v>5</v>
      </c>
      <c r="AO10" s="27"/>
      <c r="AP10" s="27"/>
      <c r="AQ10" s="29"/>
      <c r="BE10" s="332"/>
      <c r="BS10" s="22" t="s">
        <v>9</v>
      </c>
    </row>
    <row r="11" spans="1:74" ht="18.399999999999999" customHeight="1">
      <c r="B11" s="26"/>
      <c r="C11" s="27"/>
      <c r="D11" s="27"/>
      <c r="E11" s="33" t="s">
        <v>30</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35" t="s">
        <v>31</v>
      </c>
      <c r="AL11" s="27"/>
      <c r="AM11" s="27"/>
      <c r="AN11" s="33" t="s">
        <v>5</v>
      </c>
      <c r="AO11" s="27"/>
      <c r="AP11" s="27"/>
      <c r="AQ11" s="29"/>
      <c r="BE11" s="332"/>
      <c r="BS11" s="22" t="s">
        <v>9</v>
      </c>
    </row>
    <row r="12" spans="1:74" ht="6.95" customHeight="1">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9"/>
      <c r="BE12" s="332"/>
      <c r="BS12" s="22" t="s">
        <v>9</v>
      </c>
    </row>
    <row r="13" spans="1:74" ht="14.45" customHeight="1">
      <c r="B13" s="26"/>
      <c r="C13" s="27"/>
      <c r="D13" s="35" t="s">
        <v>32</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35" t="s">
        <v>29</v>
      </c>
      <c r="AL13" s="27"/>
      <c r="AM13" s="27"/>
      <c r="AN13" s="37" t="s">
        <v>33</v>
      </c>
      <c r="AO13" s="27"/>
      <c r="AP13" s="27"/>
      <c r="AQ13" s="29"/>
      <c r="BE13" s="332"/>
      <c r="BS13" s="22" t="s">
        <v>9</v>
      </c>
    </row>
    <row r="14" spans="1:74" ht="15">
      <c r="B14" s="26"/>
      <c r="C14" s="27"/>
      <c r="D14" s="27"/>
      <c r="E14" s="336" t="s">
        <v>33</v>
      </c>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5" t="s">
        <v>31</v>
      </c>
      <c r="AL14" s="27"/>
      <c r="AM14" s="27"/>
      <c r="AN14" s="37" t="s">
        <v>33</v>
      </c>
      <c r="AO14" s="27"/>
      <c r="AP14" s="27"/>
      <c r="AQ14" s="29"/>
      <c r="BE14" s="332"/>
      <c r="BS14" s="22" t="s">
        <v>9</v>
      </c>
    </row>
    <row r="15" spans="1:74" ht="6.95" customHeight="1">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9"/>
      <c r="BE15" s="332"/>
      <c r="BS15" s="22" t="s">
        <v>6</v>
      </c>
    </row>
    <row r="16" spans="1:74" ht="14.45" customHeight="1">
      <c r="B16" s="26"/>
      <c r="C16" s="27"/>
      <c r="D16" s="35" t="s">
        <v>34</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35" t="s">
        <v>29</v>
      </c>
      <c r="AL16" s="27"/>
      <c r="AM16" s="27"/>
      <c r="AN16" s="33" t="s">
        <v>5</v>
      </c>
      <c r="AO16" s="27"/>
      <c r="AP16" s="27"/>
      <c r="AQ16" s="29"/>
      <c r="BE16" s="332"/>
      <c r="BS16" s="22" t="s">
        <v>6</v>
      </c>
    </row>
    <row r="17" spans="2:71" ht="18.399999999999999" customHeight="1">
      <c r="B17" s="26"/>
      <c r="C17" s="27"/>
      <c r="D17" s="27"/>
      <c r="E17" s="33" t="s">
        <v>35</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35" t="s">
        <v>31</v>
      </c>
      <c r="AL17" s="27"/>
      <c r="AM17" s="27"/>
      <c r="AN17" s="33" t="s">
        <v>5</v>
      </c>
      <c r="AO17" s="27"/>
      <c r="AP17" s="27"/>
      <c r="AQ17" s="29"/>
      <c r="BE17" s="332"/>
      <c r="BS17" s="22" t="s">
        <v>36</v>
      </c>
    </row>
    <row r="18" spans="2:71" ht="6.95" customHeight="1">
      <c r="B18" s="26"/>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9"/>
      <c r="BE18" s="332"/>
      <c r="BS18" s="22" t="s">
        <v>9</v>
      </c>
    </row>
    <row r="19" spans="2:71" ht="14.45" customHeight="1">
      <c r="B19" s="26"/>
      <c r="C19" s="27"/>
      <c r="D19" s="35" t="s">
        <v>37</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9"/>
      <c r="BE19" s="332"/>
      <c r="BS19" s="22" t="s">
        <v>9</v>
      </c>
    </row>
    <row r="20" spans="2:71" ht="57" customHeight="1">
      <c r="B20" s="26"/>
      <c r="C20" s="27"/>
      <c r="D20" s="27"/>
      <c r="E20" s="338" t="s">
        <v>38</v>
      </c>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27"/>
      <c r="AP20" s="27"/>
      <c r="AQ20" s="29"/>
      <c r="BE20" s="332"/>
      <c r="BS20" s="22" t="s">
        <v>6</v>
      </c>
    </row>
    <row r="21" spans="2:71" ht="6.95" customHeight="1">
      <c r="B21" s="26"/>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9"/>
      <c r="BE21" s="332"/>
    </row>
    <row r="22" spans="2:71" ht="6.95" customHeight="1">
      <c r="B22" s="26"/>
      <c r="C22" s="27"/>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27"/>
      <c r="AQ22" s="29"/>
      <c r="BE22" s="332"/>
    </row>
    <row r="23" spans="2:71" s="1" customFormat="1" ht="25.9" customHeight="1">
      <c r="B23" s="39"/>
      <c r="C23" s="40"/>
      <c r="D23" s="41" t="s">
        <v>39</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339">
        <f>ROUND(AG51,2)</f>
        <v>0</v>
      </c>
      <c r="AL23" s="340"/>
      <c r="AM23" s="340"/>
      <c r="AN23" s="340"/>
      <c r="AO23" s="340"/>
      <c r="AP23" s="40"/>
      <c r="AQ23" s="43"/>
      <c r="BE23" s="332"/>
    </row>
    <row r="24" spans="2:71" s="1" customFormat="1" ht="6.95" customHeight="1">
      <c r="B24" s="39"/>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3"/>
      <c r="BE24" s="332"/>
    </row>
    <row r="25" spans="2:71" s="1" customFormat="1">
      <c r="B25" s="39"/>
      <c r="C25" s="40"/>
      <c r="D25" s="40"/>
      <c r="E25" s="40"/>
      <c r="F25" s="40"/>
      <c r="G25" s="40"/>
      <c r="H25" s="40"/>
      <c r="I25" s="40"/>
      <c r="J25" s="40"/>
      <c r="K25" s="40"/>
      <c r="L25" s="341" t="s">
        <v>40</v>
      </c>
      <c r="M25" s="341"/>
      <c r="N25" s="341"/>
      <c r="O25" s="341"/>
      <c r="P25" s="40"/>
      <c r="Q25" s="40"/>
      <c r="R25" s="40"/>
      <c r="S25" s="40"/>
      <c r="T25" s="40"/>
      <c r="U25" s="40"/>
      <c r="V25" s="40"/>
      <c r="W25" s="341" t="s">
        <v>41</v>
      </c>
      <c r="X25" s="341"/>
      <c r="Y25" s="341"/>
      <c r="Z25" s="341"/>
      <c r="AA25" s="341"/>
      <c r="AB25" s="341"/>
      <c r="AC25" s="341"/>
      <c r="AD25" s="341"/>
      <c r="AE25" s="341"/>
      <c r="AF25" s="40"/>
      <c r="AG25" s="40"/>
      <c r="AH25" s="40"/>
      <c r="AI25" s="40"/>
      <c r="AJ25" s="40"/>
      <c r="AK25" s="341" t="s">
        <v>42</v>
      </c>
      <c r="AL25" s="341"/>
      <c r="AM25" s="341"/>
      <c r="AN25" s="341"/>
      <c r="AO25" s="341"/>
      <c r="AP25" s="40"/>
      <c r="AQ25" s="43"/>
      <c r="BE25" s="332"/>
    </row>
    <row r="26" spans="2:71" s="2" customFormat="1" ht="14.45" customHeight="1">
      <c r="B26" s="45"/>
      <c r="C26" s="46"/>
      <c r="D26" s="47" t="s">
        <v>43</v>
      </c>
      <c r="E26" s="46"/>
      <c r="F26" s="47" t="s">
        <v>44</v>
      </c>
      <c r="G26" s="46"/>
      <c r="H26" s="46"/>
      <c r="I26" s="46"/>
      <c r="J26" s="46"/>
      <c r="K26" s="46"/>
      <c r="L26" s="324">
        <v>0.21</v>
      </c>
      <c r="M26" s="325"/>
      <c r="N26" s="325"/>
      <c r="O26" s="325"/>
      <c r="P26" s="46"/>
      <c r="Q26" s="46"/>
      <c r="R26" s="46"/>
      <c r="S26" s="46"/>
      <c r="T26" s="46"/>
      <c r="U26" s="46"/>
      <c r="V26" s="46"/>
      <c r="W26" s="326">
        <f>ROUND(AZ51,2)</f>
        <v>0</v>
      </c>
      <c r="X26" s="325"/>
      <c r="Y26" s="325"/>
      <c r="Z26" s="325"/>
      <c r="AA26" s="325"/>
      <c r="AB26" s="325"/>
      <c r="AC26" s="325"/>
      <c r="AD26" s="325"/>
      <c r="AE26" s="325"/>
      <c r="AF26" s="46"/>
      <c r="AG26" s="46"/>
      <c r="AH26" s="46"/>
      <c r="AI26" s="46"/>
      <c r="AJ26" s="46"/>
      <c r="AK26" s="326">
        <f>ROUND(AV51,2)</f>
        <v>0</v>
      </c>
      <c r="AL26" s="325"/>
      <c r="AM26" s="325"/>
      <c r="AN26" s="325"/>
      <c r="AO26" s="325"/>
      <c r="AP26" s="46"/>
      <c r="AQ26" s="48"/>
      <c r="BE26" s="332"/>
    </row>
    <row r="27" spans="2:71" s="2" customFormat="1" ht="14.45" customHeight="1">
      <c r="B27" s="45"/>
      <c r="C27" s="46"/>
      <c r="D27" s="46"/>
      <c r="E27" s="46"/>
      <c r="F27" s="47" t="s">
        <v>45</v>
      </c>
      <c r="G27" s="46"/>
      <c r="H27" s="46"/>
      <c r="I27" s="46"/>
      <c r="J27" s="46"/>
      <c r="K27" s="46"/>
      <c r="L27" s="324">
        <v>0.15</v>
      </c>
      <c r="M27" s="325"/>
      <c r="N27" s="325"/>
      <c r="O27" s="325"/>
      <c r="P27" s="46"/>
      <c r="Q27" s="46"/>
      <c r="R27" s="46"/>
      <c r="S27" s="46"/>
      <c r="T27" s="46"/>
      <c r="U27" s="46"/>
      <c r="V27" s="46"/>
      <c r="W27" s="326">
        <f>ROUND(BA51,2)</f>
        <v>0</v>
      </c>
      <c r="X27" s="325"/>
      <c r="Y27" s="325"/>
      <c r="Z27" s="325"/>
      <c r="AA27" s="325"/>
      <c r="AB27" s="325"/>
      <c r="AC27" s="325"/>
      <c r="AD27" s="325"/>
      <c r="AE27" s="325"/>
      <c r="AF27" s="46"/>
      <c r="AG27" s="46"/>
      <c r="AH27" s="46"/>
      <c r="AI27" s="46"/>
      <c r="AJ27" s="46"/>
      <c r="AK27" s="326">
        <f>ROUND(AW51,2)</f>
        <v>0</v>
      </c>
      <c r="AL27" s="325"/>
      <c r="AM27" s="325"/>
      <c r="AN27" s="325"/>
      <c r="AO27" s="325"/>
      <c r="AP27" s="46"/>
      <c r="AQ27" s="48"/>
      <c r="BE27" s="332"/>
    </row>
    <row r="28" spans="2:71" s="2" customFormat="1" ht="14.45" hidden="1" customHeight="1">
      <c r="B28" s="45"/>
      <c r="C28" s="46"/>
      <c r="D28" s="46"/>
      <c r="E28" s="46"/>
      <c r="F28" s="47" t="s">
        <v>46</v>
      </c>
      <c r="G28" s="46"/>
      <c r="H28" s="46"/>
      <c r="I28" s="46"/>
      <c r="J28" s="46"/>
      <c r="K28" s="46"/>
      <c r="L28" s="324">
        <v>0.21</v>
      </c>
      <c r="M28" s="325"/>
      <c r="N28" s="325"/>
      <c r="O28" s="325"/>
      <c r="P28" s="46"/>
      <c r="Q28" s="46"/>
      <c r="R28" s="46"/>
      <c r="S28" s="46"/>
      <c r="T28" s="46"/>
      <c r="U28" s="46"/>
      <c r="V28" s="46"/>
      <c r="W28" s="326">
        <f>ROUND(BB51,2)</f>
        <v>0</v>
      </c>
      <c r="X28" s="325"/>
      <c r="Y28" s="325"/>
      <c r="Z28" s="325"/>
      <c r="AA28" s="325"/>
      <c r="AB28" s="325"/>
      <c r="AC28" s="325"/>
      <c r="AD28" s="325"/>
      <c r="AE28" s="325"/>
      <c r="AF28" s="46"/>
      <c r="AG28" s="46"/>
      <c r="AH28" s="46"/>
      <c r="AI28" s="46"/>
      <c r="AJ28" s="46"/>
      <c r="AK28" s="326">
        <v>0</v>
      </c>
      <c r="AL28" s="325"/>
      <c r="AM28" s="325"/>
      <c r="AN28" s="325"/>
      <c r="AO28" s="325"/>
      <c r="AP28" s="46"/>
      <c r="AQ28" s="48"/>
      <c r="BE28" s="332"/>
    </row>
    <row r="29" spans="2:71" s="2" customFormat="1" ht="14.45" hidden="1" customHeight="1">
      <c r="B29" s="45"/>
      <c r="C29" s="46"/>
      <c r="D29" s="46"/>
      <c r="E29" s="46"/>
      <c r="F29" s="47" t="s">
        <v>47</v>
      </c>
      <c r="G29" s="46"/>
      <c r="H29" s="46"/>
      <c r="I29" s="46"/>
      <c r="J29" s="46"/>
      <c r="K29" s="46"/>
      <c r="L29" s="324">
        <v>0.15</v>
      </c>
      <c r="M29" s="325"/>
      <c r="N29" s="325"/>
      <c r="O29" s="325"/>
      <c r="P29" s="46"/>
      <c r="Q29" s="46"/>
      <c r="R29" s="46"/>
      <c r="S29" s="46"/>
      <c r="T29" s="46"/>
      <c r="U29" s="46"/>
      <c r="V29" s="46"/>
      <c r="W29" s="326">
        <f>ROUND(BC51,2)</f>
        <v>0</v>
      </c>
      <c r="X29" s="325"/>
      <c r="Y29" s="325"/>
      <c r="Z29" s="325"/>
      <c r="AA29" s="325"/>
      <c r="AB29" s="325"/>
      <c r="AC29" s="325"/>
      <c r="AD29" s="325"/>
      <c r="AE29" s="325"/>
      <c r="AF29" s="46"/>
      <c r="AG29" s="46"/>
      <c r="AH29" s="46"/>
      <c r="AI29" s="46"/>
      <c r="AJ29" s="46"/>
      <c r="AK29" s="326">
        <v>0</v>
      </c>
      <c r="AL29" s="325"/>
      <c r="AM29" s="325"/>
      <c r="AN29" s="325"/>
      <c r="AO29" s="325"/>
      <c r="AP29" s="46"/>
      <c r="AQ29" s="48"/>
      <c r="BE29" s="332"/>
    </row>
    <row r="30" spans="2:71" s="2" customFormat="1" ht="14.45" hidden="1" customHeight="1">
      <c r="B30" s="45"/>
      <c r="C30" s="46"/>
      <c r="D30" s="46"/>
      <c r="E30" s="46"/>
      <c r="F30" s="47" t="s">
        <v>48</v>
      </c>
      <c r="G30" s="46"/>
      <c r="H30" s="46"/>
      <c r="I30" s="46"/>
      <c r="J30" s="46"/>
      <c r="K30" s="46"/>
      <c r="L30" s="324">
        <v>0</v>
      </c>
      <c r="M30" s="325"/>
      <c r="N30" s="325"/>
      <c r="O30" s="325"/>
      <c r="P30" s="46"/>
      <c r="Q30" s="46"/>
      <c r="R30" s="46"/>
      <c r="S30" s="46"/>
      <c r="T30" s="46"/>
      <c r="U30" s="46"/>
      <c r="V30" s="46"/>
      <c r="W30" s="326">
        <f>ROUND(BD51,2)</f>
        <v>0</v>
      </c>
      <c r="X30" s="325"/>
      <c r="Y30" s="325"/>
      <c r="Z30" s="325"/>
      <c r="AA30" s="325"/>
      <c r="AB30" s="325"/>
      <c r="AC30" s="325"/>
      <c r="AD30" s="325"/>
      <c r="AE30" s="325"/>
      <c r="AF30" s="46"/>
      <c r="AG30" s="46"/>
      <c r="AH30" s="46"/>
      <c r="AI30" s="46"/>
      <c r="AJ30" s="46"/>
      <c r="AK30" s="326">
        <v>0</v>
      </c>
      <c r="AL30" s="325"/>
      <c r="AM30" s="325"/>
      <c r="AN30" s="325"/>
      <c r="AO30" s="325"/>
      <c r="AP30" s="46"/>
      <c r="AQ30" s="48"/>
      <c r="BE30" s="332"/>
    </row>
    <row r="31" spans="2:71" s="1" customFormat="1" ht="6.95" customHeight="1">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3"/>
      <c r="BE31" s="332"/>
    </row>
    <row r="32" spans="2:71" s="1" customFormat="1" ht="25.9" customHeight="1">
      <c r="B32" s="39"/>
      <c r="C32" s="49"/>
      <c r="D32" s="50" t="s">
        <v>49</v>
      </c>
      <c r="E32" s="51"/>
      <c r="F32" s="51"/>
      <c r="G32" s="51"/>
      <c r="H32" s="51"/>
      <c r="I32" s="51"/>
      <c r="J32" s="51"/>
      <c r="K32" s="51"/>
      <c r="L32" s="51"/>
      <c r="M32" s="51"/>
      <c r="N32" s="51"/>
      <c r="O32" s="51"/>
      <c r="P32" s="51"/>
      <c r="Q32" s="51"/>
      <c r="R32" s="51"/>
      <c r="S32" s="51"/>
      <c r="T32" s="52" t="s">
        <v>50</v>
      </c>
      <c r="U32" s="51"/>
      <c r="V32" s="51"/>
      <c r="W32" s="51"/>
      <c r="X32" s="327" t="s">
        <v>51</v>
      </c>
      <c r="Y32" s="328"/>
      <c r="Z32" s="328"/>
      <c r="AA32" s="328"/>
      <c r="AB32" s="328"/>
      <c r="AC32" s="51"/>
      <c r="AD32" s="51"/>
      <c r="AE32" s="51"/>
      <c r="AF32" s="51"/>
      <c r="AG32" s="51"/>
      <c r="AH32" s="51"/>
      <c r="AI32" s="51"/>
      <c r="AJ32" s="51"/>
      <c r="AK32" s="329">
        <f>SUM(AK23:AK30)</f>
        <v>0</v>
      </c>
      <c r="AL32" s="328"/>
      <c r="AM32" s="328"/>
      <c r="AN32" s="328"/>
      <c r="AO32" s="330"/>
      <c r="AP32" s="49"/>
      <c r="AQ32" s="53"/>
      <c r="BE32" s="332"/>
    </row>
    <row r="33" spans="2:56" s="1" customFormat="1" ht="6.95" customHeight="1">
      <c r="B33" s="39"/>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3"/>
    </row>
    <row r="34" spans="2:56" s="1" customFormat="1" ht="6.95" customHeight="1">
      <c r="B34" s="5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6"/>
    </row>
    <row r="38" spans="2:56" s="1" customFormat="1" ht="6.95" customHeight="1">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39"/>
    </row>
    <row r="39" spans="2:56" s="1" customFormat="1" ht="36.950000000000003" customHeight="1">
      <c r="B39" s="39"/>
      <c r="C39" s="59" t="s">
        <v>52</v>
      </c>
      <c r="AR39" s="39"/>
    </row>
    <row r="40" spans="2:56" s="1" customFormat="1" ht="6.95" customHeight="1">
      <c r="B40" s="39"/>
      <c r="AR40" s="39"/>
    </row>
    <row r="41" spans="2:56" s="3" customFormat="1" ht="14.45" customHeight="1">
      <c r="B41" s="60"/>
      <c r="C41" s="61" t="s">
        <v>16</v>
      </c>
      <c r="L41" s="3" t="str">
        <f>K5</f>
        <v>20170517</v>
      </c>
      <c r="AR41" s="60"/>
    </row>
    <row r="42" spans="2:56" s="4" customFormat="1" ht="36.950000000000003" customHeight="1">
      <c r="B42" s="62"/>
      <c r="C42" s="63" t="s">
        <v>19</v>
      </c>
      <c r="L42" s="312" t="str">
        <f>K6</f>
        <v>Rekonstrukce vodní nádrže na p.č.40 k.ú. Vlastec</v>
      </c>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R42" s="62"/>
    </row>
    <row r="43" spans="2:56" s="1" customFormat="1" ht="6.95" customHeight="1">
      <c r="B43" s="39"/>
      <c r="AR43" s="39"/>
    </row>
    <row r="44" spans="2:56" s="1" customFormat="1" ht="15">
      <c r="B44" s="39"/>
      <c r="C44" s="61" t="s">
        <v>24</v>
      </c>
      <c r="L44" s="64" t="str">
        <f>IF(K8="","",K8)</f>
        <v>Vlastec</v>
      </c>
      <c r="AI44" s="61" t="s">
        <v>26</v>
      </c>
      <c r="AM44" s="314" t="str">
        <f>IF(AN8= "","",AN8)</f>
        <v>27.5.2017</v>
      </c>
      <c r="AN44" s="314"/>
      <c r="AR44" s="39"/>
    </row>
    <row r="45" spans="2:56" s="1" customFormat="1" ht="6.95" customHeight="1">
      <c r="B45" s="39"/>
      <c r="AR45" s="39"/>
    </row>
    <row r="46" spans="2:56" s="1" customFormat="1" ht="15">
      <c r="B46" s="39"/>
      <c r="C46" s="61" t="s">
        <v>28</v>
      </c>
      <c r="L46" s="3" t="str">
        <f>IF(E11= "","",E11)</f>
        <v>Obec Vlastec</v>
      </c>
      <c r="AI46" s="61" t="s">
        <v>34</v>
      </c>
      <c r="AM46" s="315" t="str">
        <f>IF(E17="","",E17)</f>
        <v>Projekt MH, spol. s r.o., Kvilda</v>
      </c>
      <c r="AN46" s="315"/>
      <c r="AO46" s="315"/>
      <c r="AP46" s="315"/>
      <c r="AR46" s="39"/>
      <c r="AS46" s="316" t="s">
        <v>53</v>
      </c>
      <c r="AT46" s="317"/>
      <c r="AU46" s="66"/>
      <c r="AV46" s="66"/>
      <c r="AW46" s="66"/>
      <c r="AX46" s="66"/>
      <c r="AY46" s="66"/>
      <c r="AZ46" s="66"/>
      <c r="BA46" s="66"/>
      <c r="BB46" s="66"/>
      <c r="BC46" s="66"/>
      <c r="BD46" s="67"/>
    </row>
    <row r="47" spans="2:56" s="1" customFormat="1" ht="15">
      <c r="B47" s="39"/>
      <c r="C47" s="61" t="s">
        <v>32</v>
      </c>
      <c r="L47" s="3" t="str">
        <f>IF(E14= "Vyplň údaj","",E14)</f>
        <v/>
      </c>
      <c r="AR47" s="39"/>
      <c r="AS47" s="318"/>
      <c r="AT47" s="319"/>
      <c r="AU47" s="40"/>
      <c r="AV47" s="40"/>
      <c r="AW47" s="40"/>
      <c r="AX47" s="40"/>
      <c r="AY47" s="40"/>
      <c r="AZ47" s="40"/>
      <c r="BA47" s="40"/>
      <c r="BB47" s="40"/>
      <c r="BC47" s="40"/>
      <c r="BD47" s="68"/>
    </row>
    <row r="48" spans="2:56" s="1" customFormat="1" ht="10.9" customHeight="1">
      <c r="B48" s="39"/>
      <c r="AR48" s="39"/>
      <c r="AS48" s="318"/>
      <c r="AT48" s="319"/>
      <c r="AU48" s="40"/>
      <c r="AV48" s="40"/>
      <c r="AW48" s="40"/>
      <c r="AX48" s="40"/>
      <c r="AY48" s="40"/>
      <c r="AZ48" s="40"/>
      <c r="BA48" s="40"/>
      <c r="BB48" s="40"/>
      <c r="BC48" s="40"/>
      <c r="BD48" s="68"/>
    </row>
    <row r="49" spans="1:91" s="1" customFormat="1" ht="29.25" customHeight="1">
      <c r="B49" s="39"/>
      <c r="C49" s="320" t="s">
        <v>54</v>
      </c>
      <c r="D49" s="321"/>
      <c r="E49" s="321"/>
      <c r="F49" s="321"/>
      <c r="G49" s="321"/>
      <c r="H49" s="69"/>
      <c r="I49" s="322" t="s">
        <v>55</v>
      </c>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3" t="s">
        <v>56</v>
      </c>
      <c r="AH49" s="321"/>
      <c r="AI49" s="321"/>
      <c r="AJ49" s="321"/>
      <c r="AK49" s="321"/>
      <c r="AL49" s="321"/>
      <c r="AM49" s="321"/>
      <c r="AN49" s="322" t="s">
        <v>57</v>
      </c>
      <c r="AO49" s="321"/>
      <c r="AP49" s="321"/>
      <c r="AQ49" s="70" t="s">
        <v>58</v>
      </c>
      <c r="AR49" s="39"/>
      <c r="AS49" s="71" t="s">
        <v>59</v>
      </c>
      <c r="AT49" s="72" t="s">
        <v>60</v>
      </c>
      <c r="AU49" s="72" t="s">
        <v>61</v>
      </c>
      <c r="AV49" s="72" t="s">
        <v>62</v>
      </c>
      <c r="AW49" s="72" t="s">
        <v>63</v>
      </c>
      <c r="AX49" s="72" t="s">
        <v>64</v>
      </c>
      <c r="AY49" s="72" t="s">
        <v>65</v>
      </c>
      <c r="AZ49" s="72" t="s">
        <v>66</v>
      </c>
      <c r="BA49" s="72" t="s">
        <v>67</v>
      </c>
      <c r="BB49" s="72" t="s">
        <v>68</v>
      </c>
      <c r="BC49" s="72" t="s">
        <v>69</v>
      </c>
      <c r="BD49" s="73" t="s">
        <v>70</v>
      </c>
    </row>
    <row r="50" spans="1:91" s="1" customFormat="1" ht="10.9" customHeight="1">
      <c r="B50" s="39"/>
      <c r="AR50" s="39"/>
      <c r="AS50" s="74"/>
      <c r="AT50" s="66"/>
      <c r="AU50" s="66"/>
      <c r="AV50" s="66"/>
      <c r="AW50" s="66"/>
      <c r="AX50" s="66"/>
      <c r="AY50" s="66"/>
      <c r="AZ50" s="66"/>
      <c r="BA50" s="66"/>
      <c r="BB50" s="66"/>
      <c r="BC50" s="66"/>
      <c r="BD50" s="67"/>
    </row>
    <row r="51" spans="1:91" s="4" customFormat="1" ht="32.450000000000003" customHeight="1">
      <c r="B51" s="62"/>
      <c r="C51" s="75" t="s">
        <v>71</v>
      </c>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310">
        <f>ROUND(SUM(AG52:AG54),2)</f>
        <v>0</v>
      </c>
      <c r="AH51" s="310"/>
      <c r="AI51" s="310"/>
      <c r="AJ51" s="310"/>
      <c r="AK51" s="310"/>
      <c r="AL51" s="310"/>
      <c r="AM51" s="310"/>
      <c r="AN51" s="311">
        <f>SUM(AG51,AT51)</f>
        <v>0</v>
      </c>
      <c r="AO51" s="311"/>
      <c r="AP51" s="311"/>
      <c r="AQ51" s="77" t="s">
        <v>5</v>
      </c>
      <c r="AR51" s="62"/>
      <c r="AS51" s="78">
        <f>ROUND(SUM(AS52:AS54),2)</f>
        <v>0</v>
      </c>
      <c r="AT51" s="79">
        <f>ROUND(SUM(AV51:AW51),2)</f>
        <v>0</v>
      </c>
      <c r="AU51" s="80">
        <f>ROUND(SUM(AU52:AU54),5)</f>
        <v>0</v>
      </c>
      <c r="AV51" s="79">
        <f>ROUND(AZ51*L26,2)</f>
        <v>0</v>
      </c>
      <c r="AW51" s="79">
        <f>ROUND(BA51*L27,2)</f>
        <v>0</v>
      </c>
      <c r="AX51" s="79">
        <f>ROUND(BB51*L26,2)</f>
        <v>0</v>
      </c>
      <c r="AY51" s="79">
        <f>ROUND(BC51*L27,2)</f>
        <v>0</v>
      </c>
      <c r="AZ51" s="79">
        <f>ROUND(SUM(AZ52:AZ54),2)</f>
        <v>0</v>
      </c>
      <c r="BA51" s="79">
        <f>ROUND(SUM(BA52:BA54),2)</f>
        <v>0</v>
      </c>
      <c r="BB51" s="79">
        <f>ROUND(SUM(BB52:BB54),2)</f>
        <v>0</v>
      </c>
      <c r="BC51" s="79">
        <f>ROUND(SUM(BC52:BC54),2)</f>
        <v>0</v>
      </c>
      <c r="BD51" s="81">
        <f>ROUND(SUM(BD52:BD54),2)</f>
        <v>0</v>
      </c>
      <c r="BS51" s="63" t="s">
        <v>72</v>
      </c>
      <c r="BT51" s="63" t="s">
        <v>73</v>
      </c>
      <c r="BU51" s="82" t="s">
        <v>74</v>
      </c>
      <c r="BV51" s="63" t="s">
        <v>75</v>
      </c>
      <c r="BW51" s="63" t="s">
        <v>7</v>
      </c>
      <c r="BX51" s="63" t="s">
        <v>76</v>
      </c>
      <c r="CL51" s="63" t="s">
        <v>22</v>
      </c>
    </row>
    <row r="52" spans="1:91" s="5" customFormat="1" ht="31.5" customHeight="1">
      <c r="A52" s="83" t="s">
        <v>77</v>
      </c>
      <c r="B52" s="84"/>
      <c r="C52" s="85"/>
      <c r="D52" s="309" t="s">
        <v>78</v>
      </c>
      <c r="E52" s="309"/>
      <c r="F52" s="309"/>
      <c r="G52" s="309"/>
      <c r="H52" s="309"/>
      <c r="I52" s="86"/>
      <c r="J52" s="309" t="s">
        <v>79</v>
      </c>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7">
        <f>'SO 01 - Oprava opevnění h...'!J27</f>
        <v>0</v>
      </c>
      <c r="AH52" s="308"/>
      <c r="AI52" s="308"/>
      <c r="AJ52" s="308"/>
      <c r="AK52" s="308"/>
      <c r="AL52" s="308"/>
      <c r="AM52" s="308"/>
      <c r="AN52" s="307">
        <f>SUM(AG52,AT52)</f>
        <v>0</v>
      </c>
      <c r="AO52" s="308"/>
      <c r="AP52" s="308"/>
      <c r="AQ52" s="87" t="s">
        <v>80</v>
      </c>
      <c r="AR52" s="84"/>
      <c r="AS52" s="88">
        <v>0</v>
      </c>
      <c r="AT52" s="89">
        <f>ROUND(SUM(AV52:AW52),2)</f>
        <v>0</v>
      </c>
      <c r="AU52" s="90">
        <f>'SO 01 - Oprava opevnění h...'!P85</f>
        <v>0</v>
      </c>
      <c r="AV52" s="89">
        <f>'SO 01 - Oprava opevnění h...'!J30</f>
        <v>0</v>
      </c>
      <c r="AW52" s="89">
        <f>'SO 01 - Oprava opevnění h...'!J31</f>
        <v>0</v>
      </c>
      <c r="AX52" s="89">
        <f>'SO 01 - Oprava opevnění h...'!J32</f>
        <v>0</v>
      </c>
      <c r="AY52" s="89">
        <f>'SO 01 - Oprava opevnění h...'!J33</f>
        <v>0</v>
      </c>
      <c r="AZ52" s="89">
        <f>'SO 01 - Oprava opevnění h...'!F30</f>
        <v>0</v>
      </c>
      <c r="BA52" s="89">
        <f>'SO 01 - Oprava opevnění h...'!F31</f>
        <v>0</v>
      </c>
      <c r="BB52" s="89">
        <f>'SO 01 - Oprava opevnění h...'!F32</f>
        <v>0</v>
      </c>
      <c r="BC52" s="89">
        <f>'SO 01 - Oprava opevnění h...'!F33</f>
        <v>0</v>
      </c>
      <c r="BD52" s="91">
        <f>'SO 01 - Oprava opevnění h...'!F34</f>
        <v>0</v>
      </c>
      <c r="BT52" s="92" t="s">
        <v>81</v>
      </c>
      <c r="BV52" s="92" t="s">
        <v>75</v>
      </c>
      <c r="BW52" s="92" t="s">
        <v>82</v>
      </c>
      <c r="BX52" s="92" t="s">
        <v>7</v>
      </c>
      <c r="CL52" s="92" t="s">
        <v>22</v>
      </c>
      <c r="CM52" s="92" t="s">
        <v>83</v>
      </c>
    </row>
    <row r="53" spans="1:91" s="5" customFormat="1" ht="16.5" customHeight="1">
      <c r="A53" s="83" t="s">
        <v>77</v>
      </c>
      <c r="B53" s="84"/>
      <c r="C53" s="85"/>
      <c r="D53" s="359" t="s">
        <v>84</v>
      </c>
      <c r="E53" s="359"/>
      <c r="F53" s="359"/>
      <c r="G53" s="359"/>
      <c r="H53" s="359"/>
      <c r="I53" s="86"/>
      <c r="J53" s="359" t="s">
        <v>530</v>
      </c>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60">
        <f>'SO 02 - Odbahnění nádrže'!J27</f>
        <v>0</v>
      </c>
      <c r="AH53" s="361"/>
      <c r="AI53" s="361"/>
      <c r="AJ53" s="361"/>
      <c r="AK53" s="361"/>
      <c r="AL53" s="361"/>
      <c r="AM53" s="361"/>
      <c r="AN53" s="360">
        <f>SUM(AG53,AT53)</f>
        <v>0</v>
      </c>
      <c r="AO53" s="361"/>
      <c r="AP53" s="361"/>
      <c r="AQ53" s="87" t="s">
        <v>80</v>
      </c>
      <c r="AR53" s="84"/>
      <c r="AS53" s="88">
        <v>0</v>
      </c>
      <c r="AT53" s="89">
        <f>ROUND(SUM(AV53:AW53),2)</f>
        <v>0</v>
      </c>
      <c r="AU53" s="90">
        <f>'SO 02 - Odbahnění nádrže'!P78</f>
        <v>0</v>
      </c>
      <c r="AV53" s="89">
        <f>'SO 02 - Odbahnění nádrže'!J30</f>
        <v>0</v>
      </c>
      <c r="AW53" s="89">
        <f>'SO 02 - Odbahnění nádrže'!J31</f>
        <v>0</v>
      </c>
      <c r="AX53" s="89">
        <f>'SO 02 - Odbahnění nádrže'!J32</f>
        <v>0</v>
      </c>
      <c r="AY53" s="89">
        <f>'SO 02 - Odbahnění nádrže'!J33</f>
        <v>0</v>
      </c>
      <c r="AZ53" s="89">
        <f>'SO 02 - Odbahnění nádrže'!F30</f>
        <v>0</v>
      </c>
      <c r="BA53" s="89">
        <f>'SO 02 - Odbahnění nádrže'!F31</f>
        <v>0</v>
      </c>
      <c r="BB53" s="89">
        <f>'SO 02 - Odbahnění nádrže'!F32</f>
        <v>0</v>
      </c>
      <c r="BC53" s="89">
        <f>'SO 02 - Odbahnění nádrže'!F33</f>
        <v>0</v>
      </c>
      <c r="BD53" s="91">
        <f>'SO 02 - Odbahnění nádrže'!F34</f>
        <v>0</v>
      </c>
      <c r="BT53" s="92" t="s">
        <v>81</v>
      </c>
      <c r="BV53" s="92" t="s">
        <v>75</v>
      </c>
      <c r="BW53" s="92" t="s">
        <v>85</v>
      </c>
      <c r="BX53" s="92" t="s">
        <v>7</v>
      </c>
      <c r="CL53" s="92" t="s">
        <v>22</v>
      </c>
      <c r="CM53" s="92" t="s">
        <v>83</v>
      </c>
    </row>
    <row r="54" spans="1:91" s="5" customFormat="1" ht="16.5" customHeight="1">
      <c r="A54" s="83" t="s">
        <v>77</v>
      </c>
      <c r="B54" s="84"/>
      <c r="C54" s="85"/>
      <c r="D54" s="309" t="s">
        <v>86</v>
      </c>
      <c r="E54" s="309"/>
      <c r="F54" s="309"/>
      <c r="G54" s="309"/>
      <c r="H54" s="309"/>
      <c r="I54" s="86"/>
      <c r="J54" s="309" t="s">
        <v>87</v>
      </c>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7">
        <f>'VON - Vedlejší a ostatní ...'!J27</f>
        <v>0</v>
      </c>
      <c r="AH54" s="308"/>
      <c r="AI54" s="308"/>
      <c r="AJ54" s="308"/>
      <c r="AK54" s="308"/>
      <c r="AL54" s="308"/>
      <c r="AM54" s="308"/>
      <c r="AN54" s="307">
        <f>SUM(AG54,AT54)</f>
        <v>0</v>
      </c>
      <c r="AO54" s="308"/>
      <c r="AP54" s="308"/>
      <c r="AQ54" s="87" t="s">
        <v>86</v>
      </c>
      <c r="AR54" s="84"/>
      <c r="AS54" s="93">
        <v>0</v>
      </c>
      <c r="AT54" s="94">
        <f>ROUND(SUM(AV54:AW54),2)</f>
        <v>0</v>
      </c>
      <c r="AU54" s="95">
        <f>'VON - Vedlejší a ostatní ...'!P80</f>
        <v>0</v>
      </c>
      <c r="AV54" s="94">
        <f>'VON - Vedlejší a ostatní ...'!J30</f>
        <v>0</v>
      </c>
      <c r="AW54" s="94">
        <f>'VON - Vedlejší a ostatní ...'!J31</f>
        <v>0</v>
      </c>
      <c r="AX54" s="94">
        <f>'VON - Vedlejší a ostatní ...'!J32</f>
        <v>0</v>
      </c>
      <c r="AY54" s="94">
        <f>'VON - Vedlejší a ostatní ...'!J33</f>
        <v>0</v>
      </c>
      <c r="AZ54" s="94">
        <f>'VON - Vedlejší a ostatní ...'!F30</f>
        <v>0</v>
      </c>
      <c r="BA54" s="94">
        <f>'VON - Vedlejší a ostatní ...'!F31</f>
        <v>0</v>
      </c>
      <c r="BB54" s="94">
        <f>'VON - Vedlejší a ostatní ...'!F32</f>
        <v>0</v>
      </c>
      <c r="BC54" s="94">
        <f>'VON - Vedlejší a ostatní ...'!F33</f>
        <v>0</v>
      </c>
      <c r="BD54" s="96">
        <f>'VON - Vedlejší a ostatní ...'!F34</f>
        <v>0</v>
      </c>
      <c r="BT54" s="92" t="s">
        <v>81</v>
      </c>
      <c r="BV54" s="92" t="s">
        <v>75</v>
      </c>
      <c r="BW54" s="92" t="s">
        <v>88</v>
      </c>
      <c r="BX54" s="92" t="s">
        <v>7</v>
      </c>
      <c r="CL54" s="92" t="s">
        <v>22</v>
      </c>
      <c r="CM54" s="92" t="s">
        <v>83</v>
      </c>
    </row>
    <row r="55" spans="1:91" s="1" customFormat="1" ht="30" customHeight="1">
      <c r="B55" s="39"/>
      <c r="AR55" s="39"/>
    </row>
    <row r="56" spans="1:91" s="1" customFormat="1" ht="6.95" customHeight="1">
      <c r="B56" s="54"/>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39"/>
    </row>
  </sheetData>
  <mergeCells count="4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 ref="W28:AE28"/>
    <mergeCell ref="AK28:AO28"/>
    <mergeCell ref="L29:O29"/>
    <mergeCell ref="W29:AE29"/>
    <mergeCell ref="AK29:AO29"/>
    <mergeCell ref="L30:O30"/>
    <mergeCell ref="W30:AE30"/>
    <mergeCell ref="AK30:AO30"/>
    <mergeCell ref="X32:AB32"/>
    <mergeCell ref="AK32:AO32"/>
    <mergeCell ref="AM44:AN44"/>
    <mergeCell ref="AM46:AP46"/>
    <mergeCell ref="AS46:AT48"/>
    <mergeCell ref="C49:G49"/>
    <mergeCell ref="I49:AF49"/>
    <mergeCell ref="AG49:AM49"/>
    <mergeCell ref="AN49:AP49"/>
    <mergeCell ref="AR2:BE2"/>
    <mergeCell ref="AN54:AP54"/>
    <mergeCell ref="AG54:AM54"/>
    <mergeCell ref="D54:H54"/>
    <mergeCell ref="J54:AF54"/>
    <mergeCell ref="AG51:AM51"/>
    <mergeCell ref="AN51:AP51"/>
    <mergeCell ref="AN52:AP52"/>
    <mergeCell ref="AG52:AM52"/>
    <mergeCell ref="D52:H52"/>
    <mergeCell ref="J52:AF52"/>
    <mergeCell ref="AN53:AP53"/>
    <mergeCell ref="AG53:AM53"/>
    <mergeCell ref="D53:H53"/>
    <mergeCell ref="J53:AF53"/>
    <mergeCell ref="L42:AO42"/>
  </mergeCells>
  <hyperlinks>
    <hyperlink ref="K1:S1" location="C2" display="1) Rekapitulace stavby" xr:uid="{00000000-0004-0000-0000-000000000000}"/>
    <hyperlink ref="W1:AI1" location="C51" display="2) Rekapitulace objektů stavby a soupisů prací" xr:uid="{00000000-0004-0000-0000-000001000000}"/>
    <hyperlink ref="A52" location="'SO 01 - Oprava opevnění h...'!C2" display="/" xr:uid="{00000000-0004-0000-0000-000002000000}"/>
    <hyperlink ref="A53" location="'SO 02 - Odbahnění nádrže'!C2" display="/" xr:uid="{00000000-0004-0000-0000-000003000000}"/>
    <hyperlink ref="A54" location="'VON - Vedlejší a ostatní ...'!C2" display="/" xr:uid="{00000000-0004-0000-0000-000004000000}"/>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175"/>
  <sheetViews>
    <sheetView showGridLines="0" workbookViewId="0">
      <pane ySplit="1" topLeftCell="A80"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98"/>
      <c r="C1" s="98"/>
      <c r="D1" s="99" t="s">
        <v>1</v>
      </c>
      <c r="E1" s="98"/>
      <c r="F1" s="100" t="s">
        <v>89</v>
      </c>
      <c r="G1" s="346" t="s">
        <v>90</v>
      </c>
      <c r="H1" s="346"/>
      <c r="I1" s="101"/>
      <c r="J1" s="100" t="s">
        <v>91</v>
      </c>
      <c r="K1" s="99" t="s">
        <v>92</v>
      </c>
      <c r="L1" s="100" t="s">
        <v>93</v>
      </c>
      <c r="M1" s="100"/>
      <c r="N1" s="100"/>
      <c r="O1" s="100"/>
      <c r="P1" s="100"/>
      <c r="Q1" s="100"/>
      <c r="R1" s="100"/>
      <c r="S1" s="100"/>
      <c r="T1" s="100"/>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05" t="s">
        <v>8</v>
      </c>
      <c r="M2" s="306"/>
      <c r="N2" s="306"/>
      <c r="O2" s="306"/>
      <c r="P2" s="306"/>
      <c r="Q2" s="306"/>
      <c r="R2" s="306"/>
      <c r="S2" s="306"/>
      <c r="T2" s="306"/>
      <c r="U2" s="306"/>
      <c r="V2" s="306"/>
      <c r="AT2" s="22" t="s">
        <v>82</v>
      </c>
    </row>
    <row r="3" spans="1:70" ht="6.95" customHeight="1">
      <c r="B3" s="23"/>
      <c r="C3" s="24"/>
      <c r="D3" s="24"/>
      <c r="E3" s="24"/>
      <c r="F3" s="24"/>
      <c r="G3" s="24"/>
      <c r="H3" s="24"/>
      <c r="I3" s="102"/>
      <c r="J3" s="24"/>
      <c r="K3" s="25"/>
      <c r="AT3" s="22" t="s">
        <v>83</v>
      </c>
    </row>
    <row r="4" spans="1:70" ht="36.950000000000003" customHeight="1">
      <c r="B4" s="26"/>
      <c r="C4" s="27"/>
      <c r="D4" s="28" t="s">
        <v>94</v>
      </c>
      <c r="E4" s="27"/>
      <c r="F4" s="27"/>
      <c r="G4" s="27"/>
      <c r="H4" s="27"/>
      <c r="I4" s="103"/>
      <c r="J4" s="27"/>
      <c r="K4" s="29"/>
      <c r="M4" s="30" t="s">
        <v>13</v>
      </c>
      <c r="AT4" s="22" t="s">
        <v>6</v>
      </c>
    </row>
    <row r="5" spans="1:70" ht="6.95" customHeight="1">
      <c r="B5" s="26"/>
      <c r="C5" s="27"/>
      <c r="D5" s="27"/>
      <c r="E5" s="27"/>
      <c r="F5" s="27"/>
      <c r="G5" s="27"/>
      <c r="H5" s="27"/>
      <c r="I5" s="103"/>
      <c r="J5" s="27"/>
      <c r="K5" s="29"/>
    </row>
    <row r="6" spans="1:70" ht="15">
      <c r="B6" s="26"/>
      <c r="C6" s="27"/>
      <c r="D6" s="35" t="s">
        <v>19</v>
      </c>
      <c r="E6" s="27"/>
      <c r="F6" s="27"/>
      <c r="G6" s="27"/>
      <c r="H6" s="27"/>
      <c r="I6" s="103"/>
      <c r="J6" s="27"/>
      <c r="K6" s="29"/>
    </row>
    <row r="7" spans="1:70" ht="16.5" customHeight="1">
      <c r="B7" s="26"/>
      <c r="C7" s="27"/>
      <c r="D7" s="27"/>
      <c r="E7" s="347" t="str">
        <f>'Rekapitulace stavby'!K6</f>
        <v>Rekonstrukce vodní nádrže na p.č.40 k.ú. Vlastec</v>
      </c>
      <c r="F7" s="348"/>
      <c r="G7" s="348"/>
      <c r="H7" s="348"/>
      <c r="I7" s="103"/>
      <c r="J7" s="27"/>
      <c r="K7" s="29"/>
    </row>
    <row r="8" spans="1:70" s="1" customFormat="1" ht="15">
      <c r="B8" s="39"/>
      <c r="C8" s="40"/>
      <c r="D8" s="35" t="s">
        <v>95</v>
      </c>
      <c r="E8" s="40"/>
      <c r="F8" s="40"/>
      <c r="G8" s="40"/>
      <c r="H8" s="40"/>
      <c r="I8" s="104"/>
      <c r="J8" s="40"/>
      <c r="K8" s="43"/>
    </row>
    <row r="9" spans="1:70" s="1" customFormat="1" ht="36.950000000000003" customHeight="1">
      <c r="B9" s="39"/>
      <c r="C9" s="40"/>
      <c r="D9" s="40"/>
      <c r="E9" s="349" t="s">
        <v>96</v>
      </c>
      <c r="F9" s="350"/>
      <c r="G9" s="350"/>
      <c r="H9" s="350"/>
      <c r="I9" s="104"/>
      <c r="J9" s="40"/>
      <c r="K9" s="43"/>
    </row>
    <row r="10" spans="1:70" s="1" customFormat="1">
      <c r="B10" s="39"/>
      <c r="C10" s="40"/>
      <c r="D10" s="40"/>
      <c r="E10" s="40"/>
      <c r="F10" s="40"/>
      <c r="G10" s="40"/>
      <c r="H10" s="40"/>
      <c r="I10" s="104"/>
      <c r="J10" s="40"/>
      <c r="K10" s="43"/>
    </row>
    <row r="11" spans="1:70" s="1" customFormat="1" ht="14.45" customHeight="1">
      <c r="B11" s="39"/>
      <c r="C11" s="40"/>
      <c r="D11" s="35" t="s">
        <v>21</v>
      </c>
      <c r="E11" s="40"/>
      <c r="F11" s="33" t="s">
        <v>22</v>
      </c>
      <c r="G11" s="40"/>
      <c r="H11" s="40"/>
      <c r="I11" s="105" t="s">
        <v>23</v>
      </c>
      <c r="J11" s="33" t="s">
        <v>5</v>
      </c>
      <c r="K11" s="43"/>
    </row>
    <row r="12" spans="1:70" s="1" customFormat="1" ht="14.45" customHeight="1">
      <c r="B12" s="39"/>
      <c r="C12" s="40"/>
      <c r="D12" s="35" t="s">
        <v>24</v>
      </c>
      <c r="E12" s="40"/>
      <c r="F12" s="33" t="s">
        <v>25</v>
      </c>
      <c r="G12" s="40"/>
      <c r="H12" s="40"/>
      <c r="I12" s="105" t="s">
        <v>26</v>
      </c>
      <c r="J12" s="106" t="str">
        <f>'Rekapitulace stavby'!AN8</f>
        <v>27.5.2017</v>
      </c>
      <c r="K12" s="43"/>
    </row>
    <row r="13" spans="1:70" s="1" customFormat="1" ht="10.9" customHeight="1">
      <c r="B13" s="39"/>
      <c r="C13" s="40"/>
      <c r="D13" s="40"/>
      <c r="E13" s="40"/>
      <c r="F13" s="40"/>
      <c r="G13" s="40"/>
      <c r="H13" s="40"/>
      <c r="I13" s="104"/>
      <c r="J13" s="40"/>
      <c r="K13" s="43"/>
    </row>
    <row r="14" spans="1:70" s="1" customFormat="1" ht="14.45" customHeight="1">
      <c r="B14" s="39"/>
      <c r="C14" s="40"/>
      <c r="D14" s="35" t="s">
        <v>28</v>
      </c>
      <c r="E14" s="40"/>
      <c r="F14" s="40"/>
      <c r="G14" s="40"/>
      <c r="H14" s="40"/>
      <c r="I14" s="105" t="s">
        <v>29</v>
      </c>
      <c r="J14" s="33" t="s">
        <v>5</v>
      </c>
      <c r="K14" s="43"/>
    </row>
    <row r="15" spans="1:70" s="1" customFormat="1" ht="18" customHeight="1">
      <c r="B15" s="39"/>
      <c r="C15" s="40"/>
      <c r="D15" s="40"/>
      <c r="E15" s="33" t="s">
        <v>30</v>
      </c>
      <c r="F15" s="40"/>
      <c r="G15" s="40"/>
      <c r="H15" s="40"/>
      <c r="I15" s="105" t="s">
        <v>31</v>
      </c>
      <c r="J15" s="33" t="s">
        <v>5</v>
      </c>
      <c r="K15" s="43"/>
    </row>
    <row r="16" spans="1:70" s="1" customFormat="1" ht="6.95" customHeight="1">
      <c r="B16" s="39"/>
      <c r="C16" s="40"/>
      <c r="D16" s="40"/>
      <c r="E16" s="40"/>
      <c r="F16" s="40"/>
      <c r="G16" s="40"/>
      <c r="H16" s="40"/>
      <c r="I16" s="104"/>
      <c r="J16" s="40"/>
      <c r="K16" s="43"/>
    </row>
    <row r="17" spans="2:11" s="1" customFormat="1" ht="14.45" customHeight="1">
      <c r="B17" s="39"/>
      <c r="C17" s="40"/>
      <c r="D17" s="35" t="s">
        <v>32</v>
      </c>
      <c r="E17" s="40"/>
      <c r="F17" s="40"/>
      <c r="G17" s="40"/>
      <c r="H17" s="40"/>
      <c r="I17" s="105" t="s">
        <v>29</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05" t="s">
        <v>31</v>
      </c>
      <c r="J18" s="33" t="str">
        <f>IF('Rekapitulace stavby'!AN14="Vyplň údaj","",IF('Rekapitulace stavby'!AN14="","",'Rekapitulace stavby'!AN14))</f>
        <v/>
      </c>
      <c r="K18" s="43"/>
    </row>
    <row r="19" spans="2:11" s="1" customFormat="1" ht="6.95" customHeight="1">
      <c r="B19" s="39"/>
      <c r="C19" s="40"/>
      <c r="D19" s="40"/>
      <c r="E19" s="40"/>
      <c r="F19" s="40"/>
      <c r="G19" s="40"/>
      <c r="H19" s="40"/>
      <c r="I19" s="104"/>
      <c r="J19" s="40"/>
      <c r="K19" s="43"/>
    </row>
    <row r="20" spans="2:11" s="1" customFormat="1" ht="14.45" customHeight="1">
      <c r="B20" s="39"/>
      <c r="C20" s="40"/>
      <c r="D20" s="35" t="s">
        <v>34</v>
      </c>
      <c r="E20" s="40"/>
      <c r="F20" s="40"/>
      <c r="G20" s="40"/>
      <c r="H20" s="40"/>
      <c r="I20" s="105" t="s">
        <v>29</v>
      </c>
      <c r="J20" s="33" t="s">
        <v>5</v>
      </c>
      <c r="K20" s="43"/>
    </row>
    <row r="21" spans="2:11" s="1" customFormat="1" ht="18" customHeight="1">
      <c r="B21" s="39"/>
      <c r="C21" s="40"/>
      <c r="D21" s="40"/>
      <c r="E21" s="33" t="s">
        <v>35</v>
      </c>
      <c r="F21" s="40"/>
      <c r="G21" s="40"/>
      <c r="H21" s="40"/>
      <c r="I21" s="105" t="s">
        <v>31</v>
      </c>
      <c r="J21" s="33" t="s">
        <v>5</v>
      </c>
      <c r="K21" s="43"/>
    </row>
    <row r="22" spans="2:11" s="1" customFormat="1" ht="6.95" customHeight="1">
      <c r="B22" s="39"/>
      <c r="C22" s="40"/>
      <c r="D22" s="40"/>
      <c r="E22" s="40"/>
      <c r="F22" s="40"/>
      <c r="G22" s="40"/>
      <c r="H22" s="40"/>
      <c r="I22" s="104"/>
      <c r="J22" s="40"/>
      <c r="K22" s="43"/>
    </row>
    <row r="23" spans="2:11" s="1" customFormat="1" ht="14.45" customHeight="1">
      <c r="B23" s="39"/>
      <c r="C23" s="40"/>
      <c r="D23" s="35" t="s">
        <v>37</v>
      </c>
      <c r="E23" s="40"/>
      <c r="F23" s="40"/>
      <c r="G23" s="40"/>
      <c r="H23" s="40"/>
      <c r="I23" s="104"/>
      <c r="J23" s="40"/>
      <c r="K23" s="43"/>
    </row>
    <row r="24" spans="2:11" s="6" customFormat="1" ht="71.25" customHeight="1">
      <c r="B24" s="107"/>
      <c r="C24" s="108"/>
      <c r="D24" s="108"/>
      <c r="E24" s="338" t="s">
        <v>38</v>
      </c>
      <c r="F24" s="338"/>
      <c r="G24" s="338"/>
      <c r="H24" s="338"/>
      <c r="I24" s="109"/>
      <c r="J24" s="108"/>
      <c r="K24" s="110"/>
    </row>
    <row r="25" spans="2:11" s="1" customFormat="1" ht="6.95" customHeight="1">
      <c r="B25" s="39"/>
      <c r="C25" s="40"/>
      <c r="D25" s="40"/>
      <c r="E25" s="40"/>
      <c r="F25" s="40"/>
      <c r="G25" s="40"/>
      <c r="H25" s="40"/>
      <c r="I25" s="104"/>
      <c r="J25" s="40"/>
      <c r="K25" s="43"/>
    </row>
    <row r="26" spans="2:11" s="1" customFormat="1" ht="6.95" customHeight="1">
      <c r="B26" s="39"/>
      <c r="C26" s="40"/>
      <c r="D26" s="66"/>
      <c r="E26" s="66"/>
      <c r="F26" s="66"/>
      <c r="G26" s="66"/>
      <c r="H26" s="66"/>
      <c r="I26" s="111"/>
      <c r="J26" s="66"/>
      <c r="K26" s="112"/>
    </row>
    <row r="27" spans="2:11" s="1" customFormat="1" ht="25.35" customHeight="1">
      <c r="B27" s="39"/>
      <c r="C27" s="40"/>
      <c r="D27" s="113" t="s">
        <v>39</v>
      </c>
      <c r="E27" s="40"/>
      <c r="F27" s="40"/>
      <c r="G27" s="40"/>
      <c r="H27" s="40"/>
      <c r="I27" s="104"/>
      <c r="J27" s="114">
        <f>ROUND(J85,2)</f>
        <v>0</v>
      </c>
      <c r="K27" s="43"/>
    </row>
    <row r="28" spans="2:11" s="1" customFormat="1" ht="6.95" customHeight="1">
      <c r="B28" s="39"/>
      <c r="C28" s="40"/>
      <c r="D28" s="66"/>
      <c r="E28" s="66"/>
      <c r="F28" s="66"/>
      <c r="G28" s="66"/>
      <c r="H28" s="66"/>
      <c r="I28" s="111"/>
      <c r="J28" s="66"/>
      <c r="K28" s="112"/>
    </row>
    <row r="29" spans="2:11" s="1" customFormat="1" ht="14.45" customHeight="1">
      <c r="B29" s="39"/>
      <c r="C29" s="40"/>
      <c r="D29" s="40"/>
      <c r="E29" s="40"/>
      <c r="F29" s="44" t="s">
        <v>41</v>
      </c>
      <c r="G29" s="40"/>
      <c r="H29" s="40"/>
      <c r="I29" s="115" t="s">
        <v>40</v>
      </c>
      <c r="J29" s="44" t="s">
        <v>42</v>
      </c>
      <c r="K29" s="43"/>
    </row>
    <row r="30" spans="2:11" s="1" customFormat="1" ht="14.45" customHeight="1">
      <c r="B30" s="39"/>
      <c r="C30" s="40"/>
      <c r="D30" s="47" t="s">
        <v>43</v>
      </c>
      <c r="E30" s="47" t="s">
        <v>44</v>
      </c>
      <c r="F30" s="116">
        <f>ROUND(SUM(BE85:BE174), 2)</f>
        <v>0</v>
      </c>
      <c r="G30" s="40"/>
      <c r="H30" s="40"/>
      <c r="I30" s="117">
        <v>0.21</v>
      </c>
      <c r="J30" s="116">
        <f>ROUND(ROUND((SUM(BE85:BE174)), 2)*I30, 2)</f>
        <v>0</v>
      </c>
      <c r="K30" s="43"/>
    </row>
    <row r="31" spans="2:11" s="1" customFormat="1" ht="14.45" customHeight="1">
      <c r="B31" s="39"/>
      <c r="C31" s="40"/>
      <c r="D31" s="40"/>
      <c r="E31" s="47" t="s">
        <v>45</v>
      </c>
      <c r="F31" s="116">
        <f>ROUND(SUM(BF85:BF174), 2)</f>
        <v>0</v>
      </c>
      <c r="G31" s="40"/>
      <c r="H31" s="40"/>
      <c r="I31" s="117">
        <v>0.15</v>
      </c>
      <c r="J31" s="116">
        <f>ROUND(ROUND((SUM(BF85:BF174)), 2)*I31, 2)</f>
        <v>0</v>
      </c>
      <c r="K31" s="43"/>
    </row>
    <row r="32" spans="2:11" s="1" customFormat="1" ht="14.45" hidden="1" customHeight="1">
      <c r="B32" s="39"/>
      <c r="C32" s="40"/>
      <c r="D32" s="40"/>
      <c r="E32" s="47" t="s">
        <v>46</v>
      </c>
      <c r="F32" s="116">
        <f>ROUND(SUM(BG85:BG174), 2)</f>
        <v>0</v>
      </c>
      <c r="G32" s="40"/>
      <c r="H32" s="40"/>
      <c r="I32" s="117">
        <v>0.21</v>
      </c>
      <c r="J32" s="116">
        <v>0</v>
      </c>
      <c r="K32" s="43"/>
    </row>
    <row r="33" spans="2:11" s="1" customFormat="1" ht="14.45" hidden="1" customHeight="1">
      <c r="B33" s="39"/>
      <c r="C33" s="40"/>
      <c r="D33" s="40"/>
      <c r="E33" s="47" t="s">
        <v>47</v>
      </c>
      <c r="F33" s="116">
        <f>ROUND(SUM(BH85:BH174), 2)</f>
        <v>0</v>
      </c>
      <c r="G33" s="40"/>
      <c r="H33" s="40"/>
      <c r="I33" s="117">
        <v>0.15</v>
      </c>
      <c r="J33" s="116">
        <v>0</v>
      </c>
      <c r="K33" s="43"/>
    </row>
    <row r="34" spans="2:11" s="1" customFormat="1" ht="14.45" hidden="1" customHeight="1">
      <c r="B34" s="39"/>
      <c r="C34" s="40"/>
      <c r="D34" s="40"/>
      <c r="E34" s="47" t="s">
        <v>48</v>
      </c>
      <c r="F34" s="116">
        <f>ROUND(SUM(BI85:BI174), 2)</f>
        <v>0</v>
      </c>
      <c r="G34" s="40"/>
      <c r="H34" s="40"/>
      <c r="I34" s="117">
        <v>0</v>
      </c>
      <c r="J34" s="116">
        <v>0</v>
      </c>
      <c r="K34" s="43"/>
    </row>
    <row r="35" spans="2:11" s="1" customFormat="1" ht="6.95" customHeight="1">
      <c r="B35" s="39"/>
      <c r="C35" s="40"/>
      <c r="D35" s="40"/>
      <c r="E35" s="40"/>
      <c r="F35" s="40"/>
      <c r="G35" s="40"/>
      <c r="H35" s="40"/>
      <c r="I35" s="104"/>
      <c r="J35" s="40"/>
      <c r="K35" s="43"/>
    </row>
    <row r="36" spans="2:11" s="1" customFormat="1" ht="25.35" customHeight="1">
      <c r="B36" s="39"/>
      <c r="C36" s="118"/>
      <c r="D36" s="119" t="s">
        <v>49</v>
      </c>
      <c r="E36" s="69"/>
      <c r="F36" s="69"/>
      <c r="G36" s="120" t="s">
        <v>50</v>
      </c>
      <c r="H36" s="121" t="s">
        <v>51</v>
      </c>
      <c r="I36" s="122"/>
      <c r="J36" s="123">
        <f>SUM(J27:J34)</f>
        <v>0</v>
      </c>
      <c r="K36" s="124"/>
    </row>
    <row r="37" spans="2:11" s="1" customFormat="1" ht="14.45" customHeight="1">
      <c r="B37" s="54"/>
      <c r="C37" s="55"/>
      <c r="D37" s="55"/>
      <c r="E37" s="55"/>
      <c r="F37" s="55"/>
      <c r="G37" s="55"/>
      <c r="H37" s="55"/>
      <c r="I37" s="125"/>
      <c r="J37" s="55"/>
      <c r="K37" s="56"/>
    </row>
    <row r="41" spans="2:11" s="1" customFormat="1" ht="6.95" customHeight="1">
      <c r="B41" s="57"/>
      <c r="C41" s="58"/>
      <c r="D41" s="58"/>
      <c r="E41" s="58"/>
      <c r="F41" s="58"/>
      <c r="G41" s="58"/>
      <c r="H41" s="58"/>
      <c r="I41" s="126"/>
      <c r="J41" s="58"/>
      <c r="K41" s="127"/>
    </row>
    <row r="42" spans="2:11" s="1" customFormat="1" ht="36.950000000000003" customHeight="1">
      <c r="B42" s="39"/>
      <c r="C42" s="28" t="s">
        <v>97</v>
      </c>
      <c r="D42" s="40"/>
      <c r="E42" s="40"/>
      <c r="F42" s="40"/>
      <c r="G42" s="40"/>
      <c r="H42" s="40"/>
      <c r="I42" s="104"/>
      <c r="J42" s="40"/>
      <c r="K42" s="43"/>
    </row>
    <row r="43" spans="2:11" s="1" customFormat="1" ht="6.95" customHeight="1">
      <c r="B43" s="39"/>
      <c r="C43" s="40"/>
      <c r="D43" s="40"/>
      <c r="E43" s="40"/>
      <c r="F43" s="40"/>
      <c r="G43" s="40"/>
      <c r="H43" s="40"/>
      <c r="I43" s="104"/>
      <c r="J43" s="40"/>
      <c r="K43" s="43"/>
    </row>
    <row r="44" spans="2:11" s="1" customFormat="1" ht="14.45" customHeight="1">
      <c r="B44" s="39"/>
      <c r="C44" s="35" t="s">
        <v>19</v>
      </c>
      <c r="D44" s="40"/>
      <c r="E44" s="40"/>
      <c r="F44" s="40"/>
      <c r="G44" s="40"/>
      <c r="H44" s="40"/>
      <c r="I44" s="104"/>
      <c r="J44" s="40"/>
      <c r="K44" s="43"/>
    </row>
    <row r="45" spans="2:11" s="1" customFormat="1" ht="16.5" customHeight="1">
      <c r="B45" s="39"/>
      <c r="C45" s="40"/>
      <c r="D45" s="40"/>
      <c r="E45" s="347" t="str">
        <f>E7</f>
        <v>Rekonstrukce vodní nádrže na p.č.40 k.ú. Vlastec</v>
      </c>
      <c r="F45" s="348"/>
      <c r="G45" s="348"/>
      <c r="H45" s="348"/>
      <c r="I45" s="104"/>
      <c r="J45" s="40"/>
      <c r="K45" s="43"/>
    </row>
    <row r="46" spans="2:11" s="1" customFormat="1" ht="14.45" customHeight="1">
      <c r="B46" s="39"/>
      <c r="C46" s="35" t="s">
        <v>95</v>
      </c>
      <c r="D46" s="40"/>
      <c r="E46" s="40"/>
      <c r="F46" s="40"/>
      <c r="G46" s="40"/>
      <c r="H46" s="40"/>
      <c r="I46" s="104"/>
      <c r="J46" s="40"/>
      <c r="K46" s="43"/>
    </row>
    <row r="47" spans="2:11" s="1" customFormat="1" ht="17.25" customHeight="1">
      <c r="B47" s="39"/>
      <c r="C47" s="40"/>
      <c r="D47" s="40"/>
      <c r="E47" s="349" t="str">
        <f>E9</f>
        <v>SO 01 - Oprava opevnění hráze a technických objektů</v>
      </c>
      <c r="F47" s="350"/>
      <c r="G47" s="350"/>
      <c r="H47" s="350"/>
      <c r="I47" s="104"/>
      <c r="J47" s="40"/>
      <c r="K47" s="43"/>
    </row>
    <row r="48" spans="2:11" s="1" customFormat="1" ht="6.95" customHeight="1">
      <c r="B48" s="39"/>
      <c r="C48" s="40"/>
      <c r="D48" s="40"/>
      <c r="E48" s="40"/>
      <c r="F48" s="40"/>
      <c r="G48" s="40"/>
      <c r="H48" s="40"/>
      <c r="I48" s="104"/>
      <c r="J48" s="40"/>
      <c r="K48" s="43"/>
    </row>
    <row r="49" spans="2:47" s="1" customFormat="1" ht="18" customHeight="1">
      <c r="B49" s="39"/>
      <c r="C49" s="35" t="s">
        <v>24</v>
      </c>
      <c r="D49" s="40"/>
      <c r="E49" s="40"/>
      <c r="F49" s="33" t="str">
        <f>F12</f>
        <v>Vlastec</v>
      </c>
      <c r="G49" s="40"/>
      <c r="H49" s="40"/>
      <c r="I49" s="105" t="s">
        <v>26</v>
      </c>
      <c r="J49" s="106" t="str">
        <f>IF(J12="","",J12)</f>
        <v>27.5.2017</v>
      </c>
      <c r="K49" s="43"/>
    </row>
    <row r="50" spans="2:47" s="1" customFormat="1" ht="6.95" customHeight="1">
      <c r="B50" s="39"/>
      <c r="C50" s="40"/>
      <c r="D50" s="40"/>
      <c r="E50" s="40"/>
      <c r="F50" s="40"/>
      <c r="G50" s="40"/>
      <c r="H50" s="40"/>
      <c r="I50" s="104"/>
      <c r="J50" s="40"/>
      <c r="K50" s="43"/>
    </row>
    <row r="51" spans="2:47" s="1" customFormat="1" ht="15">
      <c r="B51" s="39"/>
      <c r="C51" s="35" t="s">
        <v>28</v>
      </c>
      <c r="D51" s="40"/>
      <c r="E51" s="40"/>
      <c r="F51" s="33" t="str">
        <f>E15</f>
        <v>Obec Vlastec</v>
      </c>
      <c r="G51" s="40"/>
      <c r="H51" s="40"/>
      <c r="I51" s="105" t="s">
        <v>34</v>
      </c>
      <c r="J51" s="338" t="str">
        <f>E21</f>
        <v>Projekt MH, spol. s r.o., Kvilda</v>
      </c>
      <c r="K51" s="43"/>
    </row>
    <row r="52" spans="2:47" s="1" customFormat="1" ht="14.45" customHeight="1">
      <c r="B52" s="39"/>
      <c r="C52" s="35" t="s">
        <v>32</v>
      </c>
      <c r="D52" s="40"/>
      <c r="E52" s="40"/>
      <c r="F52" s="33" t="str">
        <f>IF(E18="","",E18)</f>
        <v/>
      </c>
      <c r="G52" s="40"/>
      <c r="H52" s="40"/>
      <c r="I52" s="104"/>
      <c r="J52" s="342"/>
      <c r="K52" s="43"/>
    </row>
    <row r="53" spans="2:47" s="1" customFormat="1" ht="10.35" customHeight="1">
      <c r="B53" s="39"/>
      <c r="C53" s="40"/>
      <c r="D53" s="40"/>
      <c r="E53" s="40"/>
      <c r="F53" s="40"/>
      <c r="G53" s="40"/>
      <c r="H53" s="40"/>
      <c r="I53" s="104"/>
      <c r="J53" s="40"/>
      <c r="K53" s="43"/>
    </row>
    <row r="54" spans="2:47" s="1" customFormat="1" ht="29.25" customHeight="1">
      <c r="B54" s="39"/>
      <c r="C54" s="128" t="s">
        <v>98</v>
      </c>
      <c r="D54" s="118"/>
      <c r="E54" s="118"/>
      <c r="F54" s="118"/>
      <c r="G54" s="118"/>
      <c r="H54" s="118"/>
      <c r="I54" s="129"/>
      <c r="J54" s="130" t="s">
        <v>99</v>
      </c>
      <c r="K54" s="131"/>
    </row>
    <row r="55" spans="2:47" s="1" customFormat="1" ht="10.35" customHeight="1">
      <c r="B55" s="39"/>
      <c r="C55" s="40"/>
      <c r="D55" s="40"/>
      <c r="E55" s="40"/>
      <c r="F55" s="40"/>
      <c r="G55" s="40"/>
      <c r="H55" s="40"/>
      <c r="I55" s="104"/>
      <c r="J55" s="40"/>
      <c r="K55" s="43"/>
    </row>
    <row r="56" spans="2:47" s="1" customFormat="1" ht="29.25" customHeight="1">
      <c r="B56" s="39"/>
      <c r="C56" s="132" t="s">
        <v>100</v>
      </c>
      <c r="D56" s="40"/>
      <c r="E56" s="40"/>
      <c r="F56" s="40"/>
      <c r="G56" s="40"/>
      <c r="H56" s="40"/>
      <c r="I56" s="104"/>
      <c r="J56" s="114">
        <f>J85</f>
        <v>0</v>
      </c>
      <c r="K56" s="43"/>
      <c r="AU56" s="22" t="s">
        <v>101</v>
      </c>
    </row>
    <row r="57" spans="2:47" s="7" customFormat="1" ht="24.95" customHeight="1">
      <c r="B57" s="133"/>
      <c r="C57" s="134"/>
      <c r="D57" s="135" t="s">
        <v>102</v>
      </c>
      <c r="E57" s="136"/>
      <c r="F57" s="136"/>
      <c r="G57" s="136"/>
      <c r="H57" s="136"/>
      <c r="I57" s="137"/>
      <c r="J57" s="138">
        <f>J86</f>
        <v>0</v>
      </c>
      <c r="K57" s="139"/>
    </row>
    <row r="58" spans="2:47" s="8" customFormat="1" ht="19.899999999999999" customHeight="1">
      <c r="B58" s="140"/>
      <c r="C58" s="141"/>
      <c r="D58" s="142" t="s">
        <v>103</v>
      </c>
      <c r="E58" s="143"/>
      <c r="F58" s="143"/>
      <c r="G58" s="143"/>
      <c r="H58" s="143"/>
      <c r="I58" s="144"/>
      <c r="J58" s="145">
        <f>J87</f>
        <v>0</v>
      </c>
      <c r="K58" s="146"/>
    </row>
    <row r="59" spans="2:47" s="8" customFormat="1" ht="19.899999999999999" customHeight="1">
      <c r="B59" s="140"/>
      <c r="C59" s="141"/>
      <c r="D59" s="142" t="s">
        <v>104</v>
      </c>
      <c r="E59" s="143"/>
      <c r="F59" s="143"/>
      <c r="G59" s="143"/>
      <c r="H59" s="143"/>
      <c r="I59" s="144"/>
      <c r="J59" s="145">
        <f>J106</f>
        <v>0</v>
      </c>
      <c r="K59" s="146"/>
    </row>
    <row r="60" spans="2:47" s="8" customFormat="1" ht="19.899999999999999" customHeight="1">
      <c r="B60" s="140"/>
      <c r="C60" s="141"/>
      <c r="D60" s="142" t="s">
        <v>105</v>
      </c>
      <c r="E60" s="143"/>
      <c r="F60" s="143"/>
      <c r="G60" s="143"/>
      <c r="H60" s="143"/>
      <c r="I60" s="144"/>
      <c r="J60" s="145">
        <f>J127</f>
        <v>0</v>
      </c>
      <c r="K60" s="146"/>
    </row>
    <row r="61" spans="2:47" s="8" customFormat="1" ht="19.899999999999999" customHeight="1">
      <c r="B61" s="140"/>
      <c r="C61" s="141"/>
      <c r="D61" s="142" t="s">
        <v>106</v>
      </c>
      <c r="E61" s="143"/>
      <c r="F61" s="143"/>
      <c r="G61" s="143"/>
      <c r="H61" s="143"/>
      <c r="I61" s="144"/>
      <c r="J61" s="145">
        <f>J137</f>
        <v>0</v>
      </c>
      <c r="K61" s="146"/>
    </row>
    <row r="62" spans="2:47" s="8" customFormat="1" ht="19.899999999999999" customHeight="1">
      <c r="B62" s="140"/>
      <c r="C62" s="141"/>
      <c r="D62" s="142" t="s">
        <v>107</v>
      </c>
      <c r="E62" s="143"/>
      <c r="F62" s="143"/>
      <c r="G62" s="143"/>
      <c r="H62" s="143"/>
      <c r="I62" s="144"/>
      <c r="J62" s="145">
        <f>J141</f>
        <v>0</v>
      </c>
      <c r="K62" s="146"/>
    </row>
    <row r="63" spans="2:47" s="8" customFormat="1" ht="19.899999999999999" customHeight="1">
      <c r="B63" s="140"/>
      <c r="C63" s="141"/>
      <c r="D63" s="142" t="s">
        <v>108</v>
      </c>
      <c r="E63" s="143"/>
      <c r="F63" s="143"/>
      <c r="G63" s="143"/>
      <c r="H63" s="143"/>
      <c r="I63" s="144"/>
      <c r="J63" s="145">
        <f>J164</f>
        <v>0</v>
      </c>
      <c r="K63" s="146"/>
    </row>
    <row r="64" spans="2:47" s="7" customFormat="1" ht="24.95" customHeight="1">
      <c r="B64" s="133"/>
      <c r="C64" s="134"/>
      <c r="D64" s="135" t="s">
        <v>109</v>
      </c>
      <c r="E64" s="136"/>
      <c r="F64" s="136"/>
      <c r="G64" s="136"/>
      <c r="H64" s="136"/>
      <c r="I64" s="137"/>
      <c r="J64" s="138">
        <f>J166</f>
        <v>0</v>
      </c>
      <c r="K64" s="139"/>
    </row>
    <row r="65" spans="2:12" s="8" customFormat="1" ht="19.899999999999999" customHeight="1">
      <c r="B65" s="140"/>
      <c r="C65" s="141"/>
      <c r="D65" s="142" t="s">
        <v>110</v>
      </c>
      <c r="E65" s="143"/>
      <c r="F65" s="143"/>
      <c r="G65" s="143"/>
      <c r="H65" s="143"/>
      <c r="I65" s="144"/>
      <c r="J65" s="145">
        <f>J167</f>
        <v>0</v>
      </c>
      <c r="K65" s="146"/>
    </row>
    <row r="66" spans="2:12" s="1" customFormat="1" ht="21.75" customHeight="1">
      <c r="B66" s="39"/>
      <c r="C66" s="40"/>
      <c r="D66" s="40"/>
      <c r="E66" s="40"/>
      <c r="F66" s="40"/>
      <c r="G66" s="40"/>
      <c r="H66" s="40"/>
      <c r="I66" s="104"/>
      <c r="J66" s="40"/>
      <c r="K66" s="43"/>
    </row>
    <row r="67" spans="2:12" s="1" customFormat="1" ht="6.95" customHeight="1">
      <c r="B67" s="54"/>
      <c r="C67" s="55"/>
      <c r="D67" s="55"/>
      <c r="E67" s="55"/>
      <c r="F67" s="55"/>
      <c r="G67" s="55"/>
      <c r="H67" s="55"/>
      <c r="I67" s="125"/>
      <c r="J67" s="55"/>
      <c r="K67" s="56"/>
    </row>
    <row r="71" spans="2:12" s="1" customFormat="1" ht="6.95" customHeight="1">
      <c r="B71" s="57"/>
      <c r="C71" s="58"/>
      <c r="D71" s="58"/>
      <c r="E71" s="58"/>
      <c r="F71" s="58"/>
      <c r="G71" s="58"/>
      <c r="H71" s="58"/>
      <c r="I71" s="126"/>
      <c r="J71" s="58"/>
      <c r="K71" s="58"/>
      <c r="L71" s="39"/>
    </row>
    <row r="72" spans="2:12" s="1" customFormat="1" ht="36.950000000000003" customHeight="1">
      <c r="B72" s="39"/>
      <c r="C72" s="59" t="s">
        <v>111</v>
      </c>
      <c r="L72" s="39"/>
    </row>
    <row r="73" spans="2:12" s="1" customFormat="1" ht="6.95" customHeight="1">
      <c r="B73" s="39"/>
      <c r="L73" s="39"/>
    </row>
    <row r="74" spans="2:12" s="1" customFormat="1" ht="14.45" customHeight="1">
      <c r="B74" s="39"/>
      <c r="C74" s="61" t="s">
        <v>19</v>
      </c>
      <c r="L74" s="39"/>
    </row>
    <row r="75" spans="2:12" s="1" customFormat="1" ht="16.5" customHeight="1">
      <c r="B75" s="39"/>
      <c r="E75" s="343" t="str">
        <f>E7</f>
        <v>Rekonstrukce vodní nádrže na p.č.40 k.ú. Vlastec</v>
      </c>
      <c r="F75" s="344"/>
      <c r="G75" s="344"/>
      <c r="H75" s="344"/>
      <c r="L75" s="39"/>
    </row>
    <row r="76" spans="2:12" s="1" customFormat="1" ht="14.45" customHeight="1">
      <c r="B76" s="39"/>
      <c r="C76" s="61" t="s">
        <v>95</v>
      </c>
      <c r="L76" s="39"/>
    </row>
    <row r="77" spans="2:12" s="1" customFormat="1" ht="17.25" customHeight="1">
      <c r="B77" s="39"/>
      <c r="E77" s="312" t="str">
        <f>E9</f>
        <v>SO 01 - Oprava opevnění hráze a technických objektů</v>
      </c>
      <c r="F77" s="345"/>
      <c r="G77" s="345"/>
      <c r="H77" s="345"/>
      <c r="L77" s="39"/>
    </row>
    <row r="78" spans="2:12" s="1" customFormat="1" ht="6.95" customHeight="1">
      <c r="B78" s="39"/>
      <c r="L78" s="39"/>
    </row>
    <row r="79" spans="2:12" s="1" customFormat="1" ht="18" customHeight="1">
      <c r="B79" s="39"/>
      <c r="C79" s="61" t="s">
        <v>24</v>
      </c>
      <c r="F79" s="147" t="str">
        <f>F12</f>
        <v>Vlastec</v>
      </c>
      <c r="I79" s="148" t="s">
        <v>26</v>
      </c>
      <c r="J79" s="65" t="str">
        <f>IF(J12="","",J12)</f>
        <v>27.5.2017</v>
      </c>
      <c r="L79" s="39"/>
    </row>
    <row r="80" spans="2:12" s="1" customFormat="1" ht="6.95" customHeight="1">
      <c r="B80" s="39"/>
      <c r="L80" s="39"/>
    </row>
    <row r="81" spans="2:65" s="1" customFormat="1" ht="15">
      <c r="B81" s="39"/>
      <c r="C81" s="61" t="s">
        <v>28</v>
      </c>
      <c r="F81" s="147" t="str">
        <f>E15</f>
        <v>Obec Vlastec</v>
      </c>
      <c r="I81" s="148" t="s">
        <v>34</v>
      </c>
      <c r="J81" s="147" t="str">
        <f>E21</f>
        <v>Projekt MH, spol. s r.o., Kvilda</v>
      </c>
      <c r="L81" s="39"/>
    </row>
    <row r="82" spans="2:65" s="1" customFormat="1" ht="14.45" customHeight="1">
      <c r="B82" s="39"/>
      <c r="C82" s="61" t="s">
        <v>32</v>
      </c>
      <c r="F82" s="147" t="str">
        <f>IF(E18="","",E18)</f>
        <v/>
      </c>
      <c r="L82" s="39"/>
    </row>
    <row r="83" spans="2:65" s="1" customFormat="1" ht="10.35" customHeight="1">
      <c r="B83" s="39"/>
      <c r="L83" s="39"/>
    </row>
    <row r="84" spans="2:65" s="9" customFormat="1" ht="29.25" customHeight="1">
      <c r="B84" s="149"/>
      <c r="C84" s="150" t="s">
        <v>112</v>
      </c>
      <c r="D84" s="151" t="s">
        <v>58</v>
      </c>
      <c r="E84" s="151" t="s">
        <v>54</v>
      </c>
      <c r="F84" s="151" t="s">
        <v>113</v>
      </c>
      <c r="G84" s="151" t="s">
        <v>114</v>
      </c>
      <c r="H84" s="151" t="s">
        <v>115</v>
      </c>
      <c r="I84" s="152" t="s">
        <v>116</v>
      </c>
      <c r="J84" s="151" t="s">
        <v>99</v>
      </c>
      <c r="K84" s="153" t="s">
        <v>117</v>
      </c>
      <c r="L84" s="149"/>
      <c r="M84" s="71" t="s">
        <v>118</v>
      </c>
      <c r="N84" s="72" t="s">
        <v>43</v>
      </c>
      <c r="O84" s="72" t="s">
        <v>119</v>
      </c>
      <c r="P84" s="72" t="s">
        <v>120</v>
      </c>
      <c r="Q84" s="72" t="s">
        <v>121</v>
      </c>
      <c r="R84" s="72" t="s">
        <v>122</v>
      </c>
      <c r="S84" s="72" t="s">
        <v>123</v>
      </c>
      <c r="T84" s="73" t="s">
        <v>124</v>
      </c>
    </row>
    <row r="85" spans="2:65" s="1" customFormat="1" ht="29.25" customHeight="1">
      <c r="B85" s="39"/>
      <c r="C85" s="75" t="s">
        <v>100</v>
      </c>
      <c r="J85" s="154">
        <f>BK85</f>
        <v>0</v>
      </c>
      <c r="L85" s="39"/>
      <c r="M85" s="74"/>
      <c r="N85" s="66"/>
      <c r="O85" s="66"/>
      <c r="P85" s="155">
        <f>P86+P166</f>
        <v>0</v>
      </c>
      <c r="Q85" s="66"/>
      <c r="R85" s="155">
        <f>R86+R166</f>
        <v>203.08200644999997</v>
      </c>
      <c r="S85" s="66"/>
      <c r="T85" s="156">
        <f>T86+T166</f>
        <v>7.3243999999999998</v>
      </c>
      <c r="AT85" s="22" t="s">
        <v>72</v>
      </c>
      <c r="AU85" s="22" t="s">
        <v>101</v>
      </c>
      <c r="BK85" s="157">
        <f>BK86+BK166</f>
        <v>0</v>
      </c>
    </row>
    <row r="86" spans="2:65" s="10" customFormat="1" ht="37.35" customHeight="1">
      <c r="B86" s="158"/>
      <c r="D86" s="159" t="s">
        <v>72</v>
      </c>
      <c r="E86" s="160" t="s">
        <v>125</v>
      </c>
      <c r="F86" s="160" t="s">
        <v>126</v>
      </c>
      <c r="I86" s="161"/>
      <c r="J86" s="162">
        <f>BK86</f>
        <v>0</v>
      </c>
      <c r="L86" s="158"/>
      <c r="M86" s="163"/>
      <c r="N86" s="164"/>
      <c r="O86" s="164"/>
      <c r="P86" s="165">
        <f>P87+P106+P127+P137+P141+P164</f>
        <v>0</v>
      </c>
      <c r="Q86" s="164"/>
      <c r="R86" s="165">
        <f>R87+R106+R127+R137+R141+R164</f>
        <v>203.03200644999995</v>
      </c>
      <c r="S86" s="164"/>
      <c r="T86" s="166">
        <f>T87+T106+T127+T137+T141+T164</f>
        <v>7.3243999999999998</v>
      </c>
      <c r="AR86" s="159" t="s">
        <v>81</v>
      </c>
      <c r="AT86" s="167" t="s">
        <v>72</v>
      </c>
      <c r="AU86" s="167" t="s">
        <v>73</v>
      </c>
      <c r="AY86" s="159" t="s">
        <v>127</v>
      </c>
      <c r="BK86" s="168">
        <f>BK87+BK106+BK127+BK137+BK141+BK164</f>
        <v>0</v>
      </c>
    </row>
    <row r="87" spans="2:65" s="10" customFormat="1" ht="19.899999999999999" customHeight="1">
      <c r="B87" s="158"/>
      <c r="D87" s="169" t="s">
        <v>72</v>
      </c>
      <c r="E87" s="170" t="s">
        <v>81</v>
      </c>
      <c r="F87" s="170" t="s">
        <v>128</v>
      </c>
      <c r="I87" s="161"/>
      <c r="J87" s="171">
        <f>BK87</f>
        <v>0</v>
      </c>
      <c r="L87" s="158"/>
      <c r="M87" s="163"/>
      <c r="N87" s="164"/>
      <c r="O87" s="164"/>
      <c r="P87" s="165">
        <f>SUM(P88:P105)</f>
        <v>0</v>
      </c>
      <c r="Q87" s="164"/>
      <c r="R87" s="165">
        <f>SUM(R88:R105)</f>
        <v>0</v>
      </c>
      <c r="S87" s="164"/>
      <c r="T87" s="166">
        <f>SUM(T88:T105)</f>
        <v>0</v>
      </c>
      <c r="AR87" s="159" t="s">
        <v>81</v>
      </c>
      <c r="AT87" s="167" t="s">
        <v>72</v>
      </c>
      <c r="AU87" s="167" t="s">
        <v>81</v>
      </c>
      <c r="AY87" s="159" t="s">
        <v>127</v>
      </c>
      <c r="BK87" s="168">
        <f>SUM(BK88:BK105)</f>
        <v>0</v>
      </c>
    </row>
    <row r="88" spans="2:65" s="1" customFormat="1" ht="25.5" customHeight="1">
      <c r="B88" s="172"/>
      <c r="C88" s="173" t="s">
        <v>81</v>
      </c>
      <c r="D88" s="173" t="s">
        <v>129</v>
      </c>
      <c r="E88" s="174" t="s">
        <v>130</v>
      </c>
      <c r="F88" s="175" t="s">
        <v>131</v>
      </c>
      <c r="G88" s="176" t="s">
        <v>132</v>
      </c>
      <c r="H88" s="177">
        <v>1.92</v>
      </c>
      <c r="I88" s="178"/>
      <c r="J88" s="179">
        <f>ROUND(I88*H88,2)</f>
        <v>0</v>
      </c>
      <c r="K88" s="175" t="s">
        <v>133</v>
      </c>
      <c r="L88" s="39"/>
      <c r="M88" s="180" t="s">
        <v>5</v>
      </c>
      <c r="N88" s="181" t="s">
        <v>44</v>
      </c>
      <c r="O88" s="40"/>
      <c r="P88" s="182">
        <f>O88*H88</f>
        <v>0</v>
      </c>
      <c r="Q88" s="182">
        <v>0</v>
      </c>
      <c r="R88" s="182">
        <f>Q88*H88</f>
        <v>0</v>
      </c>
      <c r="S88" s="182">
        <v>0</v>
      </c>
      <c r="T88" s="183">
        <f>S88*H88</f>
        <v>0</v>
      </c>
      <c r="AR88" s="22" t="s">
        <v>134</v>
      </c>
      <c r="AT88" s="22" t="s">
        <v>129</v>
      </c>
      <c r="AU88" s="22" t="s">
        <v>83</v>
      </c>
      <c r="AY88" s="22" t="s">
        <v>127</v>
      </c>
      <c r="BE88" s="184">
        <f>IF(N88="základní",J88,0)</f>
        <v>0</v>
      </c>
      <c r="BF88" s="184">
        <f>IF(N88="snížená",J88,0)</f>
        <v>0</v>
      </c>
      <c r="BG88" s="184">
        <f>IF(N88="zákl. přenesená",J88,0)</f>
        <v>0</v>
      </c>
      <c r="BH88" s="184">
        <f>IF(N88="sníž. přenesená",J88,0)</f>
        <v>0</v>
      </c>
      <c r="BI88" s="184">
        <f>IF(N88="nulová",J88,0)</f>
        <v>0</v>
      </c>
      <c r="BJ88" s="22" t="s">
        <v>81</v>
      </c>
      <c r="BK88" s="184">
        <f>ROUND(I88*H88,2)</f>
        <v>0</v>
      </c>
      <c r="BL88" s="22" t="s">
        <v>134</v>
      </c>
      <c r="BM88" s="22" t="s">
        <v>135</v>
      </c>
    </row>
    <row r="89" spans="2:65" s="1" customFormat="1" ht="121.5">
      <c r="B89" s="39"/>
      <c r="D89" s="185" t="s">
        <v>136</v>
      </c>
      <c r="F89" s="186" t="s">
        <v>137</v>
      </c>
      <c r="I89" s="187"/>
      <c r="L89" s="39"/>
      <c r="M89" s="188"/>
      <c r="N89" s="40"/>
      <c r="O89" s="40"/>
      <c r="P89" s="40"/>
      <c r="Q89" s="40"/>
      <c r="R89" s="40"/>
      <c r="S89" s="40"/>
      <c r="T89" s="68"/>
      <c r="AT89" s="22" t="s">
        <v>136</v>
      </c>
      <c r="AU89" s="22" t="s">
        <v>83</v>
      </c>
    </row>
    <row r="90" spans="2:65" s="11" customFormat="1">
      <c r="B90" s="189"/>
      <c r="D90" s="190" t="s">
        <v>138</v>
      </c>
      <c r="E90" s="191" t="s">
        <v>5</v>
      </c>
      <c r="F90" s="192" t="s">
        <v>139</v>
      </c>
      <c r="H90" s="193">
        <v>1.92</v>
      </c>
      <c r="I90" s="194"/>
      <c r="L90" s="189"/>
      <c r="M90" s="195"/>
      <c r="N90" s="196"/>
      <c r="O90" s="196"/>
      <c r="P90" s="196"/>
      <c r="Q90" s="196"/>
      <c r="R90" s="196"/>
      <c r="S90" s="196"/>
      <c r="T90" s="197"/>
      <c r="AT90" s="198" t="s">
        <v>138</v>
      </c>
      <c r="AU90" s="198" t="s">
        <v>83</v>
      </c>
      <c r="AV90" s="11" t="s">
        <v>83</v>
      </c>
      <c r="AW90" s="11" t="s">
        <v>36</v>
      </c>
      <c r="AX90" s="11" t="s">
        <v>81</v>
      </c>
      <c r="AY90" s="198" t="s">
        <v>127</v>
      </c>
    </row>
    <row r="91" spans="2:65" s="1" customFormat="1" ht="38.25" customHeight="1">
      <c r="B91" s="172"/>
      <c r="C91" s="173" t="s">
        <v>83</v>
      </c>
      <c r="D91" s="173" t="s">
        <v>129</v>
      </c>
      <c r="E91" s="174" t="s">
        <v>140</v>
      </c>
      <c r="F91" s="175" t="s">
        <v>141</v>
      </c>
      <c r="G91" s="176" t="s">
        <v>132</v>
      </c>
      <c r="H91" s="177">
        <v>10.6</v>
      </c>
      <c r="I91" s="178"/>
      <c r="J91" s="179">
        <f>ROUND(I91*H91,2)</f>
        <v>0</v>
      </c>
      <c r="K91" s="175" t="s">
        <v>133</v>
      </c>
      <c r="L91" s="39"/>
      <c r="M91" s="180" t="s">
        <v>5</v>
      </c>
      <c r="N91" s="181" t="s">
        <v>44</v>
      </c>
      <c r="O91" s="40"/>
      <c r="P91" s="182">
        <f>O91*H91</f>
        <v>0</v>
      </c>
      <c r="Q91" s="182">
        <v>0</v>
      </c>
      <c r="R91" s="182">
        <f>Q91*H91</f>
        <v>0</v>
      </c>
      <c r="S91" s="182">
        <v>0</v>
      </c>
      <c r="T91" s="183">
        <f>S91*H91</f>
        <v>0</v>
      </c>
      <c r="AR91" s="22" t="s">
        <v>134</v>
      </c>
      <c r="AT91" s="22" t="s">
        <v>129</v>
      </c>
      <c r="AU91" s="22" t="s">
        <v>83</v>
      </c>
      <c r="AY91" s="22" t="s">
        <v>127</v>
      </c>
      <c r="BE91" s="184">
        <f>IF(N91="základní",J91,0)</f>
        <v>0</v>
      </c>
      <c r="BF91" s="184">
        <f>IF(N91="snížená",J91,0)</f>
        <v>0</v>
      </c>
      <c r="BG91" s="184">
        <f>IF(N91="zákl. přenesená",J91,0)</f>
        <v>0</v>
      </c>
      <c r="BH91" s="184">
        <f>IF(N91="sníž. přenesená",J91,0)</f>
        <v>0</v>
      </c>
      <c r="BI91" s="184">
        <f>IF(N91="nulová",J91,0)</f>
        <v>0</v>
      </c>
      <c r="BJ91" s="22" t="s">
        <v>81</v>
      </c>
      <c r="BK91" s="184">
        <f>ROUND(I91*H91,2)</f>
        <v>0</v>
      </c>
      <c r="BL91" s="22" t="s">
        <v>134</v>
      </c>
      <c r="BM91" s="22" t="s">
        <v>142</v>
      </c>
    </row>
    <row r="92" spans="2:65" s="1" customFormat="1" ht="94.5">
      <c r="B92" s="39"/>
      <c r="D92" s="185" t="s">
        <v>136</v>
      </c>
      <c r="F92" s="186" t="s">
        <v>143</v>
      </c>
      <c r="I92" s="187"/>
      <c r="L92" s="39"/>
      <c r="M92" s="188"/>
      <c r="N92" s="40"/>
      <c r="O92" s="40"/>
      <c r="P92" s="40"/>
      <c r="Q92" s="40"/>
      <c r="R92" s="40"/>
      <c r="S92" s="40"/>
      <c r="T92" s="68"/>
      <c r="AT92" s="22" t="s">
        <v>136</v>
      </c>
      <c r="AU92" s="22" t="s">
        <v>83</v>
      </c>
    </row>
    <row r="93" spans="2:65" s="11" customFormat="1">
      <c r="B93" s="189"/>
      <c r="D93" s="190" t="s">
        <v>138</v>
      </c>
      <c r="E93" s="191" t="s">
        <v>5</v>
      </c>
      <c r="F93" s="192" t="s">
        <v>144</v>
      </c>
      <c r="H93" s="193">
        <v>10.6</v>
      </c>
      <c r="I93" s="194"/>
      <c r="L93" s="189"/>
      <c r="M93" s="195"/>
      <c r="N93" s="196"/>
      <c r="O93" s="196"/>
      <c r="P93" s="196"/>
      <c r="Q93" s="196"/>
      <c r="R93" s="196"/>
      <c r="S93" s="196"/>
      <c r="T93" s="197"/>
      <c r="AT93" s="198" t="s">
        <v>138</v>
      </c>
      <c r="AU93" s="198" t="s">
        <v>83</v>
      </c>
      <c r="AV93" s="11" t="s">
        <v>83</v>
      </c>
      <c r="AW93" s="11" t="s">
        <v>36</v>
      </c>
      <c r="AX93" s="11" t="s">
        <v>81</v>
      </c>
      <c r="AY93" s="198" t="s">
        <v>127</v>
      </c>
    </row>
    <row r="94" spans="2:65" s="1" customFormat="1" ht="38.25" customHeight="1">
      <c r="B94" s="172"/>
      <c r="C94" s="173" t="s">
        <v>145</v>
      </c>
      <c r="D94" s="173" t="s">
        <v>129</v>
      </c>
      <c r="E94" s="174" t="s">
        <v>146</v>
      </c>
      <c r="F94" s="175" t="s">
        <v>147</v>
      </c>
      <c r="G94" s="176" t="s">
        <v>132</v>
      </c>
      <c r="H94" s="177">
        <v>10.6</v>
      </c>
      <c r="I94" s="178"/>
      <c r="J94" s="179">
        <f>ROUND(I94*H94,2)</f>
        <v>0</v>
      </c>
      <c r="K94" s="175" t="s">
        <v>133</v>
      </c>
      <c r="L94" s="39"/>
      <c r="M94" s="180" t="s">
        <v>5</v>
      </c>
      <c r="N94" s="181" t="s">
        <v>44</v>
      </c>
      <c r="O94" s="40"/>
      <c r="P94" s="182">
        <f>O94*H94</f>
        <v>0</v>
      </c>
      <c r="Q94" s="182">
        <v>0</v>
      </c>
      <c r="R94" s="182">
        <f>Q94*H94</f>
        <v>0</v>
      </c>
      <c r="S94" s="182">
        <v>0</v>
      </c>
      <c r="T94" s="183">
        <f>S94*H94</f>
        <v>0</v>
      </c>
      <c r="AR94" s="22" t="s">
        <v>134</v>
      </c>
      <c r="AT94" s="22" t="s">
        <v>129</v>
      </c>
      <c r="AU94" s="22" t="s">
        <v>83</v>
      </c>
      <c r="AY94" s="22" t="s">
        <v>127</v>
      </c>
      <c r="BE94" s="184">
        <f>IF(N94="základní",J94,0)</f>
        <v>0</v>
      </c>
      <c r="BF94" s="184">
        <f>IF(N94="snížená",J94,0)</f>
        <v>0</v>
      </c>
      <c r="BG94" s="184">
        <f>IF(N94="zákl. přenesená",J94,0)</f>
        <v>0</v>
      </c>
      <c r="BH94" s="184">
        <f>IF(N94="sníž. přenesená",J94,0)</f>
        <v>0</v>
      </c>
      <c r="BI94" s="184">
        <f>IF(N94="nulová",J94,0)</f>
        <v>0</v>
      </c>
      <c r="BJ94" s="22" t="s">
        <v>81</v>
      </c>
      <c r="BK94" s="184">
        <f>ROUND(I94*H94,2)</f>
        <v>0</v>
      </c>
      <c r="BL94" s="22" t="s">
        <v>134</v>
      </c>
      <c r="BM94" s="22" t="s">
        <v>148</v>
      </c>
    </row>
    <row r="95" spans="2:65" s="1" customFormat="1" ht="94.5">
      <c r="B95" s="39"/>
      <c r="D95" s="185" t="s">
        <v>136</v>
      </c>
      <c r="F95" s="186" t="s">
        <v>143</v>
      </c>
      <c r="I95" s="187"/>
      <c r="L95" s="39"/>
      <c r="M95" s="188"/>
      <c r="N95" s="40"/>
      <c r="O95" s="40"/>
      <c r="P95" s="40"/>
      <c r="Q95" s="40"/>
      <c r="R95" s="40"/>
      <c r="S95" s="40"/>
      <c r="T95" s="68"/>
      <c r="AT95" s="22" t="s">
        <v>136</v>
      </c>
      <c r="AU95" s="22" t="s">
        <v>83</v>
      </c>
    </row>
    <row r="96" spans="2:65" s="11" customFormat="1">
      <c r="B96" s="189"/>
      <c r="D96" s="190" t="s">
        <v>138</v>
      </c>
      <c r="E96" s="191" t="s">
        <v>5</v>
      </c>
      <c r="F96" s="192" t="s">
        <v>144</v>
      </c>
      <c r="H96" s="193">
        <v>10.6</v>
      </c>
      <c r="I96" s="194"/>
      <c r="L96" s="189"/>
      <c r="M96" s="195"/>
      <c r="N96" s="196"/>
      <c r="O96" s="196"/>
      <c r="P96" s="196"/>
      <c r="Q96" s="196"/>
      <c r="R96" s="196"/>
      <c r="S96" s="196"/>
      <c r="T96" s="197"/>
      <c r="AT96" s="198" t="s">
        <v>138</v>
      </c>
      <c r="AU96" s="198" t="s">
        <v>83</v>
      </c>
      <c r="AV96" s="11" t="s">
        <v>83</v>
      </c>
      <c r="AW96" s="11" t="s">
        <v>36</v>
      </c>
      <c r="AX96" s="11" t="s">
        <v>81</v>
      </c>
      <c r="AY96" s="198" t="s">
        <v>127</v>
      </c>
    </row>
    <row r="97" spans="2:65" s="1" customFormat="1" ht="38.25" customHeight="1">
      <c r="B97" s="172"/>
      <c r="C97" s="173" t="s">
        <v>134</v>
      </c>
      <c r="D97" s="173" t="s">
        <v>129</v>
      </c>
      <c r="E97" s="174" t="s">
        <v>149</v>
      </c>
      <c r="F97" s="175" t="s">
        <v>150</v>
      </c>
      <c r="G97" s="176" t="s">
        <v>132</v>
      </c>
      <c r="H97" s="177">
        <v>10.6</v>
      </c>
      <c r="I97" s="178"/>
      <c r="J97" s="179">
        <f>ROUND(I97*H97,2)</f>
        <v>0</v>
      </c>
      <c r="K97" s="175" t="s">
        <v>133</v>
      </c>
      <c r="L97" s="39"/>
      <c r="M97" s="180" t="s">
        <v>5</v>
      </c>
      <c r="N97" s="181" t="s">
        <v>44</v>
      </c>
      <c r="O97" s="40"/>
      <c r="P97" s="182">
        <f>O97*H97</f>
        <v>0</v>
      </c>
      <c r="Q97" s="182">
        <v>0</v>
      </c>
      <c r="R97" s="182">
        <f>Q97*H97</f>
        <v>0</v>
      </c>
      <c r="S97" s="182">
        <v>0</v>
      </c>
      <c r="T97" s="183">
        <f>S97*H97</f>
        <v>0</v>
      </c>
      <c r="AR97" s="22" t="s">
        <v>134</v>
      </c>
      <c r="AT97" s="22" t="s">
        <v>129</v>
      </c>
      <c r="AU97" s="22" t="s">
        <v>83</v>
      </c>
      <c r="AY97" s="22" t="s">
        <v>127</v>
      </c>
      <c r="BE97" s="184">
        <f>IF(N97="základní",J97,0)</f>
        <v>0</v>
      </c>
      <c r="BF97" s="184">
        <f>IF(N97="snížená",J97,0)</f>
        <v>0</v>
      </c>
      <c r="BG97" s="184">
        <f>IF(N97="zákl. přenesená",J97,0)</f>
        <v>0</v>
      </c>
      <c r="BH97" s="184">
        <f>IF(N97="sníž. přenesená",J97,0)</f>
        <v>0</v>
      </c>
      <c r="BI97" s="184">
        <f>IF(N97="nulová",J97,0)</f>
        <v>0</v>
      </c>
      <c r="BJ97" s="22" t="s">
        <v>81</v>
      </c>
      <c r="BK97" s="184">
        <f>ROUND(I97*H97,2)</f>
        <v>0</v>
      </c>
      <c r="BL97" s="22" t="s">
        <v>134</v>
      </c>
      <c r="BM97" s="22" t="s">
        <v>151</v>
      </c>
    </row>
    <row r="98" spans="2:65" s="1" customFormat="1" ht="189">
      <c r="B98" s="39"/>
      <c r="D98" s="185" t="s">
        <v>136</v>
      </c>
      <c r="F98" s="186" t="s">
        <v>152</v>
      </c>
      <c r="I98" s="187"/>
      <c r="L98" s="39"/>
      <c r="M98" s="188"/>
      <c r="N98" s="40"/>
      <c r="O98" s="40"/>
      <c r="P98" s="40"/>
      <c r="Q98" s="40"/>
      <c r="R98" s="40"/>
      <c r="S98" s="40"/>
      <c r="T98" s="68"/>
      <c r="AT98" s="22" t="s">
        <v>136</v>
      </c>
      <c r="AU98" s="22" t="s">
        <v>83</v>
      </c>
    </row>
    <row r="99" spans="2:65" s="11" customFormat="1">
      <c r="B99" s="189"/>
      <c r="D99" s="190" t="s">
        <v>138</v>
      </c>
      <c r="E99" s="191" t="s">
        <v>5</v>
      </c>
      <c r="F99" s="192" t="s">
        <v>144</v>
      </c>
      <c r="H99" s="193">
        <v>10.6</v>
      </c>
      <c r="I99" s="194"/>
      <c r="L99" s="189"/>
      <c r="M99" s="195"/>
      <c r="N99" s="196"/>
      <c r="O99" s="196"/>
      <c r="P99" s="196"/>
      <c r="Q99" s="196"/>
      <c r="R99" s="196"/>
      <c r="S99" s="196"/>
      <c r="T99" s="197"/>
      <c r="AT99" s="198" t="s">
        <v>138</v>
      </c>
      <c r="AU99" s="198" t="s">
        <v>83</v>
      </c>
      <c r="AV99" s="11" t="s">
        <v>83</v>
      </c>
      <c r="AW99" s="11" t="s">
        <v>36</v>
      </c>
      <c r="AX99" s="11" t="s">
        <v>81</v>
      </c>
      <c r="AY99" s="198" t="s">
        <v>127</v>
      </c>
    </row>
    <row r="100" spans="2:65" s="1" customFormat="1" ht="25.5" customHeight="1">
      <c r="B100" s="172"/>
      <c r="C100" s="173" t="s">
        <v>153</v>
      </c>
      <c r="D100" s="173" t="s">
        <v>129</v>
      </c>
      <c r="E100" s="174" t="s">
        <v>154</v>
      </c>
      <c r="F100" s="175" t="s">
        <v>155</v>
      </c>
      <c r="G100" s="176" t="s">
        <v>132</v>
      </c>
      <c r="H100" s="177">
        <v>10.6</v>
      </c>
      <c r="I100" s="178"/>
      <c r="J100" s="179">
        <f>ROUND(I100*H100,2)</f>
        <v>0</v>
      </c>
      <c r="K100" s="175" t="s">
        <v>133</v>
      </c>
      <c r="L100" s="39"/>
      <c r="M100" s="180" t="s">
        <v>5</v>
      </c>
      <c r="N100" s="181" t="s">
        <v>44</v>
      </c>
      <c r="O100" s="40"/>
      <c r="P100" s="182">
        <f>O100*H100</f>
        <v>0</v>
      </c>
      <c r="Q100" s="182">
        <v>0</v>
      </c>
      <c r="R100" s="182">
        <f>Q100*H100</f>
        <v>0</v>
      </c>
      <c r="S100" s="182">
        <v>0</v>
      </c>
      <c r="T100" s="183">
        <f>S100*H100</f>
        <v>0</v>
      </c>
      <c r="AR100" s="22" t="s">
        <v>134</v>
      </c>
      <c r="AT100" s="22" t="s">
        <v>129</v>
      </c>
      <c r="AU100" s="22" t="s">
        <v>83</v>
      </c>
      <c r="AY100" s="22" t="s">
        <v>127</v>
      </c>
      <c r="BE100" s="184">
        <f>IF(N100="základní",J100,0)</f>
        <v>0</v>
      </c>
      <c r="BF100" s="184">
        <f>IF(N100="snížená",J100,0)</f>
        <v>0</v>
      </c>
      <c r="BG100" s="184">
        <f>IF(N100="zákl. přenesená",J100,0)</f>
        <v>0</v>
      </c>
      <c r="BH100" s="184">
        <f>IF(N100="sníž. přenesená",J100,0)</f>
        <v>0</v>
      </c>
      <c r="BI100" s="184">
        <f>IF(N100="nulová",J100,0)</f>
        <v>0</v>
      </c>
      <c r="BJ100" s="22" t="s">
        <v>81</v>
      </c>
      <c r="BK100" s="184">
        <f>ROUND(I100*H100,2)</f>
        <v>0</v>
      </c>
      <c r="BL100" s="22" t="s">
        <v>134</v>
      </c>
      <c r="BM100" s="22" t="s">
        <v>156</v>
      </c>
    </row>
    <row r="101" spans="2:65" s="1" customFormat="1" ht="81">
      <c r="B101" s="39"/>
      <c r="D101" s="185" t="s">
        <v>136</v>
      </c>
      <c r="F101" s="186" t="s">
        <v>157</v>
      </c>
      <c r="I101" s="187"/>
      <c r="L101" s="39"/>
      <c r="M101" s="188"/>
      <c r="N101" s="40"/>
      <c r="O101" s="40"/>
      <c r="P101" s="40"/>
      <c r="Q101" s="40"/>
      <c r="R101" s="40"/>
      <c r="S101" s="40"/>
      <c r="T101" s="68"/>
      <c r="AT101" s="22" t="s">
        <v>136</v>
      </c>
      <c r="AU101" s="22" t="s">
        <v>83</v>
      </c>
    </row>
    <row r="102" spans="2:65" s="11" customFormat="1">
      <c r="B102" s="189"/>
      <c r="D102" s="190" t="s">
        <v>138</v>
      </c>
      <c r="E102" s="191" t="s">
        <v>5</v>
      </c>
      <c r="F102" s="192" t="s">
        <v>144</v>
      </c>
      <c r="H102" s="193">
        <v>10.6</v>
      </c>
      <c r="I102" s="194"/>
      <c r="L102" s="189"/>
      <c r="M102" s="195"/>
      <c r="N102" s="196"/>
      <c r="O102" s="196"/>
      <c r="P102" s="196"/>
      <c r="Q102" s="196"/>
      <c r="R102" s="196"/>
      <c r="S102" s="196"/>
      <c r="T102" s="197"/>
      <c r="AT102" s="198" t="s">
        <v>138</v>
      </c>
      <c r="AU102" s="198" t="s">
        <v>83</v>
      </c>
      <c r="AV102" s="11" t="s">
        <v>83</v>
      </c>
      <c r="AW102" s="11" t="s">
        <v>36</v>
      </c>
      <c r="AX102" s="11" t="s">
        <v>81</v>
      </c>
      <c r="AY102" s="198" t="s">
        <v>127</v>
      </c>
    </row>
    <row r="103" spans="2:65" s="1" customFormat="1" ht="25.5" customHeight="1">
      <c r="B103" s="172"/>
      <c r="C103" s="173" t="s">
        <v>158</v>
      </c>
      <c r="D103" s="173" t="s">
        <v>129</v>
      </c>
      <c r="E103" s="174" t="s">
        <v>159</v>
      </c>
      <c r="F103" s="175" t="s">
        <v>160</v>
      </c>
      <c r="G103" s="176" t="s">
        <v>161</v>
      </c>
      <c r="H103" s="177">
        <v>219.2</v>
      </c>
      <c r="I103" s="178"/>
      <c r="J103" s="179">
        <f>ROUND(I103*H103,2)</f>
        <v>0</v>
      </c>
      <c r="K103" s="175" t="s">
        <v>133</v>
      </c>
      <c r="L103" s="39"/>
      <c r="M103" s="180" t="s">
        <v>5</v>
      </c>
      <c r="N103" s="181" t="s">
        <v>44</v>
      </c>
      <c r="O103" s="40"/>
      <c r="P103" s="182">
        <f>O103*H103</f>
        <v>0</v>
      </c>
      <c r="Q103" s="182">
        <v>0</v>
      </c>
      <c r="R103" s="182">
        <f>Q103*H103</f>
        <v>0</v>
      </c>
      <c r="S103" s="182">
        <v>0</v>
      </c>
      <c r="T103" s="183">
        <f>S103*H103</f>
        <v>0</v>
      </c>
      <c r="AR103" s="22" t="s">
        <v>134</v>
      </c>
      <c r="AT103" s="22" t="s">
        <v>129</v>
      </c>
      <c r="AU103" s="22" t="s">
        <v>83</v>
      </c>
      <c r="AY103" s="22" t="s">
        <v>127</v>
      </c>
      <c r="BE103" s="184">
        <f>IF(N103="základní",J103,0)</f>
        <v>0</v>
      </c>
      <c r="BF103" s="184">
        <f>IF(N103="snížená",J103,0)</f>
        <v>0</v>
      </c>
      <c r="BG103" s="184">
        <f>IF(N103="zákl. přenesená",J103,0)</f>
        <v>0</v>
      </c>
      <c r="BH103" s="184">
        <f>IF(N103="sníž. přenesená",J103,0)</f>
        <v>0</v>
      </c>
      <c r="BI103" s="184">
        <f>IF(N103="nulová",J103,0)</f>
        <v>0</v>
      </c>
      <c r="BJ103" s="22" t="s">
        <v>81</v>
      </c>
      <c r="BK103" s="184">
        <f>ROUND(I103*H103,2)</f>
        <v>0</v>
      </c>
      <c r="BL103" s="22" t="s">
        <v>134</v>
      </c>
      <c r="BM103" s="22" t="s">
        <v>162</v>
      </c>
    </row>
    <row r="104" spans="2:65" s="1" customFormat="1" ht="162">
      <c r="B104" s="39"/>
      <c r="D104" s="185" t="s">
        <v>136</v>
      </c>
      <c r="F104" s="186" t="s">
        <v>163</v>
      </c>
      <c r="I104" s="187"/>
      <c r="L104" s="39"/>
      <c r="M104" s="188"/>
      <c r="N104" s="40"/>
      <c r="O104" s="40"/>
      <c r="P104" s="40"/>
      <c r="Q104" s="40"/>
      <c r="R104" s="40"/>
      <c r="S104" s="40"/>
      <c r="T104" s="68"/>
      <c r="AT104" s="22" t="s">
        <v>136</v>
      </c>
      <c r="AU104" s="22" t="s">
        <v>83</v>
      </c>
    </row>
    <row r="105" spans="2:65" s="11" customFormat="1">
      <c r="B105" s="189"/>
      <c r="D105" s="185" t="s">
        <v>138</v>
      </c>
      <c r="E105" s="198" t="s">
        <v>5</v>
      </c>
      <c r="F105" s="199" t="s">
        <v>164</v>
      </c>
      <c r="H105" s="200">
        <v>219.2</v>
      </c>
      <c r="I105" s="194"/>
      <c r="L105" s="189"/>
      <c r="M105" s="195"/>
      <c r="N105" s="196"/>
      <c r="O105" s="196"/>
      <c r="P105" s="196"/>
      <c r="Q105" s="196"/>
      <c r="R105" s="196"/>
      <c r="S105" s="196"/>
      <c r="T105" s="197"/>
      <c r="AT105" s="198" t="s">
        <v>138</v>
      </c>
      <c r="AU105" s="198" t="s">
        <v>83</v>
      </c>
      <c r="AV105" s="11" t="s">
        <v>83</v>
      </c>
      <c r="AW105" s="11" t="s">
        <v>36</v>
      </c>
      <c r="AX105" s="11" t="s">
        <v>81</v>
      </c>
      <c r="AY105" s="198" t="s">
        <v>127</v>
      </c>
    </row>
    <row r="106" spans="2:65" s="10" customFormat="1" ht="29.85" customHeight="1">
      <c r="B106" s="158"/>
      <c r="D106" s="169" t="s">
        <v>72</v>
      </c>
      <c r="E106" s="170" t="s">
        <v>145</v>
      </c>
      <c r="F106" s="170" t="s">
        <v>165</v>
      </c>
      <c r="I106" s="161"/>
      <c r="J106" s="171">
        <f>BK106</f>
        <v>0</v>
      </c>
      <c r="L106" s="158"/>
      <c r="M106" s="163"/>
      <c r="N106" s="164"/>
      <c r="O106" s="164"/>
      <c r="P106" s="165">
        <f>SUM(P107:P126)</f>
        <v>0</v>
      </c>
      <c r="Q106" s="164"/>
      <c r="R106" s="165">
        <f>SUM(R107:R126)</f>
        <v>171.89474884999998</v>
      </c>
      <c r="S106" s="164"/>
      <c r="T106" s="166">
        <f>SUM(T107:T126)</f>
        <v>0</v>
      </c>
      <c r="AR106" s="159" t="s">
        <v>81</v>
      </c>
      <c r="AT106" s="167" t="s">
        <v>72</v>
      </c>
      <c r="AU106" s="167" t="s">
        <v>81</v>
      </c>
      <c r="AY106" s="159" t="s">
        <v>127</v>
      </c>
      <c r="BK106" s="168">
        <f>SUM(BK107:BK126)</f>
        <v>0</v>
      </c>
    </row>
    <row r="107" spans="2:65" s="1" customFormat="1" ht="63.75" customHeight="1">
      <c r="B107" s="172"/>
      <c r="C107" s="173" t="s">
        <v>166</v>
      </c>
      <c r="D107" s="173" t="s">
        <v>129</v>
      </c>
      <c r="E107" s="174" t="s">
        <v>167</v>
      </c>
      <c r="F107" s="175" t="s">
        <v>168</v>
      </c>
      <c r="G107" s="176" t="s">
        <v>132</v>
      </c>
      <c r="H107" s="177">
        <v>54.98</v>
      </c>
      <c r="I107" s="178"/>
      <c r="J107" s="179">
        <f>ROUND(I107*H107,2)</f>
        <v>0</v>
      </c>
      <c r="K107" s="175" t="s">
        <v>133</v>
      </c>
      <c r="L107" s="39"/>
      <c r="M107" s="180" t="s">
        <v>5</v>
      </c>
      <c r="N107" s="181" t="s">
        <v>44</v>
      </c>
      <c r="O107" s="40"/>
      <c r="P107" s="182">
        <f>O107*H107</f>
        <v>0</v>
      </c>
      <c r="Q107" s="182">
        <v>3.11388</v>
      </c>
      <c r="R107" s="182">
        <f>Q107*H107</f>
        <v>171.2011224</v>
      </c>
      <c r="S107" s="182">
        <v>0</v>
      </c>
      <c r="T107" s="183">
        <f>S107*H107</f>
        <v>0</v>
      </c>
      <c r="AR107" s="22" t="s">
        <v>134</v>
      </c>
      <c r="AT107" s="22" t="s">
        <v>129</v>
      </c>
      <c r="AU107" s="22" t="s">
        <v>83</v>
      </c>
      <c r="AY107" s="22" t="s">
        <v>127</v>
      </c>
      <c r="BE107" s="184">
        <f>IF(N107="základní",J107,0)</f>
        <v>0</v>
      </c>
      <c r="BF107" s="184">
        <f>IF(N107="snížená",J107,0)</f>
        <v>0</v>
      </c>
      <c r="BG107" s="184">
        <f>IF(N107="zákl. přenesená",J107,0)</f>
        <v>0</v>
      </c>
      <c r="BH107" s="184">
        <f>IF(N107="sníž. přenesená",J107,0)</f>
        <v>0</v>
      </c>
      <c r="BI107" s="184">
        <f>IF(N107="nulová",J107,0)</f>
        <v>0</v>
      </c>
      <c r="BJ107" s="22" t="s">
        <v>81</v>
      </c>
      <c r="BK107" s="184">
        <f>ROUND(I107*H107,2)</f>
        <v>0</v>
      </c>
      <c r="BL107" s="22" t="s">
        <v>134</v>
      </c>
      <c r="BM107" s="22" t="s">
        <v>169</v>
      </c>
    </row>
    <row r="108" spans="2:65" s="1" customFormat="1" ht="54">
      <c r="B108" s="39"/>
      <c r="D108" s="185" t="s">
        <v>136</v>
      </c>
      <c r="F108" s="186" t="s">
        <v>170</v>
      </c>
      <c r="I108" s="187"/>
      <c r="L108" s="39"/>
      <c r="M108" s="188"/>
      <c r="N108" s="40"/>
      <c r="O108" s="40"/>
      <c r="P108" s="40"/>
      <c r="Q108" s="40"/>
      <c r="R108" s="40"/>
      <c r="S108" s="40"/>
      <c r="T108" s="68"/>
      <c r="AT108" s="22" t="s">
        <v>136</v>
      </c>
      <c r="AU108" s="22" t="s">
        <v>83</v>
      </c>
    </row>
    <row r="109" spans="2:65" s="11" customFormat="1">
      <c r="B109" s="189"/>
      <c r="D109" s="185" t="s">
        <v>138</v>
      </c>
      <c r="E109" s="198" t="s">
        <v>5</v>
      </c>
      <c r="F109" s="199" t="s">
        <v>171</v>
      </c>
      <c r="H109" s="200">
        <v>53.06</v>
      </c>
      <c r="I109" s="194"/>
      <c r="L109" s="189"/>
      <c r="M109" s="195"/>
      <c r="N109" s="196"/>
      <c r="O109" s="196"/>
      <c r="P109" s="196"/>
      <c r="Q109" s="196"/>
      <c r="R109" s="196"/>
      <c r="S109" s="196"/>
      <c r="T109" s="197"/>
      <c r="AT109" s="198" t="s">
        <v>138</v>
      </c>
      <c r="AU109" s="198" t="s">
        <v>83</v>
      </c>
      <c r="AV109" s="11" t="s">
        <v>83</v>
      </c>
      <c r="AW109" s="11" t="s">
        <v>36</v>
      </c>
      <c r="AX109" s="11" t="s">
        <v>73</v>
      </c>
      <c r="AY109" s="198" t="s">
        <v>127</v>
      </c>
    </row>
    <row r="110" spans="2:65" s="11" customFormat="1">
      <c r="B110" s="189"/>
      <c r="D110" s="185" t="s">
        <v>138</v>
      </c>
      <c r="E110" s="198" t="s">
        <v>5</v>
      </c>
      <c r="F110" s="199" t="s">
        <v>139</v>
      </c>
      <c r="H110" s="200">
        <v>1.92</v>
      </c>
      <c r="I110" s="194"/>
      <c r="L110" s="189"/>
      <c r="M110" s="195"/>
      <c r="N110" s="196"/>
      <c r="O110" s="196"/>
      <c r="P110" s="196"/>
      <c r="Q110" s="196"/>
      <c r="R110" s="196"/>
      <c r="S110" s="196"/>
      <c r="T110" s="197"/>
      <c r="AT110" s="198" t="s">
        <v>138</v>
      </c>
      <c r="AU110" s="198" t="s">
        <v>83</v>
      </c>
      <c r="AV110" s="11" t="s">
        <v>83</v>
      </c>
      <c r="AW110" s="11" t="s">
        <v>36</v>
      </c>
      <c r="AX110" s="11" t="s">
        <v>73</v>
      </c>
      <c r="AY110" s="198" t="s">
        <v>127</v>
      </c>
    </row>
    <row r="111" spans="2:65" s="12" customFormat="1">
      <c r="B111" s="201"/>
      <c r="D111" s="190" t="s">
        <v>138</v>
      </c>
      <c r="E111" s="202" t="s">
        <v>5</v>
      </c>
      <c r="F111" s="203" t="s">
        <v>172</v>
      </c>
      <c r="H111" s="204">
        <v>54.98</v>
      </c>
      <c r="I111" s="205"/>
      <c r="L111" s="201"/>
      <c r="M111" s="206"/>
      <c r="N111" s="207"/>
      <c r="O111" s="207"/>
      <c r="P111" s="207"/>
      <c r="Q111" s="207"/>
      <c r="R111" s="207"/>
      <c r="S111" s="207"/>
      <c r="T111" s="208"/>
      <c r="AT111" s="209" t="s">
        <v>138</v>
      </c>
      <c r="AU111" s="209" t="s">
        <v>83</v>
      </c>
      <c r="AV111" s="12" t="s">
        <v>134</v>
      </c>
      <c r="AW111" s="12" t="s">
        <v>36</v>
      </c>
      <c r="AX111" s="12" t="s">
        <v>81</v>
      </c>
      <c r="AY111" s="209" t="s">
        <v>127</v>
      </c>
    </row>
    <row r="112" spans="2:65" s="1" customFormat="1" ht="51" customHeight="1">
      <c r="B112" s="172"/>
      <c r="C112" s="173" t="s">
        <v>173</v>
      </c>
      <c r="D112" s="173" t="s">
        <v>129</v>
      </c>
      <c r="E112" s="174" t="s">
        <v>174</v>
      </c>
      <c r="F112" s="175" t="s">
        <v>175</v>
      </c>
      <c r="G112" s="176" t="s">
        <v>132</v>
      </c>
      <c r="H112" s="177">
        <v>6.0640000000000001</v>
      </c>
      <c r="I112" s="178"/>
      <c r="J112" s="179">
        <f>ROUND(I112*H112,2)</f>
        <v>0</v>
      </c>
      <c r="K112" s="175" t="s">
        <v>133</v>
      </c>
      <c r="L112" s="39"/>
      <c r="M112" s="180" t="s">
        <v>5</v>
      </c>
      <c r="N112" s="181" t="s">
        <v>44</v>
      </c>
      <c r="O112" s="40"/>
      <c r="P112" s="182">
        <f>O112*H112</f>
        <v>0</v>
      </c>
      <c r="Q112" s="182">
        <v>0</v>
      </c>
      <c r="R112" s="182">
        <f>Q112*H112</f>
        <v>0</v>
      </c>
      <c r="S112" s="182">
        <v>0</v>
      </c>
      <c r="T112" s="183">
        <f>S112*H112</f>
        <v>0</v>
      </c>
      <c r="AR112" s="22" t="s">
        <v>134</v>
      </c>
      <c r="AT112" s="22" t="s">
        <v>129</v>
      </c>
      <c r="AU112" s="22" t="s">
        <v>83</v>
      </c>
      <c r="AY112" s="22" t="s">
        <v>127</v>
      </c>
      <c r="BE112" s="184">
        <f>IF(N112="základní",J112,0)</f>
        <v>0</v>
      </c>
      <c r="BF112" s="184">
        <f>IF(N112="snížená",J112,0)</f>
        <v>0</v>
      </c>
      <c r="BG112" s="184">
        <f>IF(N112="zákl. přenesená",J112,0)</f>
        <v>0</v>
      </c>
      <c r="BH112" s="184">
        <f>IF(N112="sníž. přenesená",J112,0)</f>
        <v>0</v>
      </c>
      <c r="BI112" s="184">
        <f>IF(N112="nulová",J112,0)</f>
        <v>0</v>
      </c>
      <c r="BJ112" s="22" t="s">
        <v>81</v>
      </c>
      <c r="BK112" s="184">
        <f>ROUND(I112*H112,2)</f>
        <v>0</v>
      </c>
      <c r="BL112" s="22" t="s">
        <v>134</v>
      </c>
      <c r="BM112" s="22" t="s">
        <v>176</v>
      </c>
    </row>
    <row r="113" spans="2:65" s="1" customFormat="1" ht="243">
      <c r="B113" s="39"/>
      <c r="D113" s="185" t="s">
        <v>136</v>
      </c>
      <c r="F113" s="186" t="s">
        <v>177</v>
      </c>
      <c r="I113" s="187"/>
      <c r="L113" s="39"/>
      <c r="M113" s="188"/>
      <c r="N113" s="40"/>
      <c r="O113" s="40"/>
      <c r="P113" s="40"/>
      <c r="Q113" s="40"/>
      <c r="R113" s="40"/>
      <c r="S113" s="40"/>
      <c r="T113" s="68"/>
      <c r="AT113" s="22" t="s">
        <v>136</v>
      </c>
      <c r="AU113" s="22" t="s">
        <v>83</v>
      </c>
    </row>
    <row r="114" spans="2:65" s="11" customFormat="1">
      <c r="B114" s="189"/>
      <c r="D114" s="190" t="s">
        <v>138</v>
      </c>
      <c r="E114" s="191" t="s">
        <v>5</v>
      </c>
      <c r="F114" s="192" t="s">
        <v>178</v>
      </c>
      <c r="H114" s="193">
        <v>6.0640000000000001</v>
      </c>
      <c r="I114" s="194"/>
      <c r="L114" s="189"/>
      <c r="M114" s="195"/>
      <c r="N114" s="196"/>
      <c r="O114" s="196"/>
      <c r="P114" s="196"/>
      <c r="Q114" s="196"/>
      <c r="R114" s="196"/>
      <c r="S114" s="196"/>
      <c r="T114" s="197"/>
      <c r="AT114" s="198" t="s">
        <v>138</v>
      </c>
      <c r="AU114" s="198" t="s">
        <v>83</v>
      </c>
      <c r="AV114" s="11" t="s">
        <v>83</v>
      </c>
      <c r="AW114" s="11" t="s">
        <v>36</v>
      </c>
      <c r="AX114" s="11" t="s">
        <v>81</v>
      </c>
      <c r="AY114" s="198" t="s">
        <v>127</v>
      </c>
    </row>
    <row r="115" spans="2:65" s="1" customFormat="1" ht="51" customHeight="1">
      <c r="B115" s="172"/>
      <c r="C115" s="173" t="s">
        <v>179</v>
      </c>
      <c r="D115" s="173" t="s">
        <v>129</v>
      </c>
      <c r="E115" s="174" t="s">
        <v>180</v>
      </c>
      <c r="F115" s="175" t="s">
        <v>181</v>
      </c>
      <c r="G115" s="176" t="s">
        <v>161</v>
      </c>
      <c r="H115" s="177">
        <v>15.16</v>
      </c>
      <c r="I115" s="178"/>
      <c r="J115" s="179">
        <f>ROUND(I115*H115,2)</f>
        <v>0</v>
      </c>
      <c r="K115" s="175" t="s">
        <v>133</v>
      </c>
      <c r="L115" s="39"/>
      <c r="M115" s="180" t="s">
        <v>5</v>
      </c>
      <c r="N115" s="181" t="s">
        <v>44</v>
      </c>
      <c r="O115" s="40"/>
      <c r="P115" s="182">
        <f>O115*H115</f>
        <v>0</v>
      </c>
      <c r="Q115" s="182">
        <v>7.6499999999999997E-3</v>
      </c>
      <c r="R115" s="182">
        <f>Q115*H115</f>
        <v>0.11597399999999999</v>
      </c>
      <c r="S115" s="182">
        <v>0</v>
      </c>
      <c r="T115" s="183">
        <f>S115*H115</f>
        <v>0</v>
      </c>
      <c r="AR115" s="22" t="s">
        <v>134</v>
      </c>
      <c r="AT115" s="22" t="s">
        <v>129</v>
      </c>
      <c r="AU115" s="22" t="s">
        <v>83</v>
      </c>
      <c r="AY115" s="22" t="s">
        <v>127</v>
      </c>
      <c r="BE115" s="184">
        <f>IF(N115="základní",J115,0)</f>
        <v>0</v>
      </c>
      <c r="BF115" s="184">
        <f>IF(N115="snížená",J115,0)</f>
        <v>0</v>
      </c>
      <c r="BG115" s="184">
        <f>IF(N115="zákl. přenesená",J115,0)</f>
        <v>0</v>
      </c>
      <c r="BH115" s="184">
        <f>IF(N115="sníž. přenesená",J115,0)</f>
        <v>0</v>
      </c>
      <c r="BI115" s="184">
        <f>IF(N115="nulová",J115,0)</f>
        <v>0</v>
      </c>
      <c r="BJ115" s="22" t="s">
        <v>81</v>
      </c>
      <c r="BK115" s="184">
        <f>ROUND(I115*H115,2)</f>
        <v>0</v>
      </c>
      <c r="BL115" s="22" t="s">
        <v>134</v>
      </c>
      <c r="BM115" s="22" t="s">
        <v>182</v>
      </c>
    </row>
    <row r="116" spans="2:65" s="1" customFormat="1" ht="189">
      <c r="B116" s="39"/>
      <c r="D116" s="185" t="s">
        <v>136</v>
      </c>
      <c r="F116" s="186" t="s">
        <v>183</v>
      </c>
      <c r="I116" s="187"/>
      <c r="L116" s="39"/>
      <c r="M116" s="188"/>
      <c r="N116" s="40"/>
      <c r="O116" s="40"/>
      <c r="P116" s="40"/>
      <c r="Q116" s="40"/>
      <c r="R116" s="40"/>
      <c r="S116" s="40"/>
      <c r="T116" s="68"/>
      <c r="AT116" s="22" t="s">
        <v>136</v>
      </c>
      <c r="AU116" s="22" t="s">
        <v>83</v>
      </c>
    </row>
    <row r="117" spans="2:65" s="11" customFormat="1">
      <c r="B117" s="189"/>
      <c r="D117" s="190" t="s">
        <v>138</v>
      </c>
      <c r="E117" s="191" t="s">
        <v>5</v>
      </c>
      <c r="F117" s="192" t="s">
        <v>184</v>
      </c>
      <c r="H117" s="193">
        <v>15.16</v>
      </c>
      <c r="I117" s="194"/>
      <c r="L117" s="189"/>
      <c r="M117" s="195"/>
      <c r="N117" s="196"/>
      <c r="O117" s="196"/>
      <c r="P117" s="196"/>
      <c r="Q117" s="196"/>
      <c r="R117" s="196"/>
      <c r="S117" s="196"/>
      <c r="T117" s="197"/>
      <c r="AT117" s="198" t="s">
        <v>138</v>
      </c>
      <c r="AU117" s="198" t="s">
        <v>83</v>
      </c>
      <c r="AV117" s="11" t="s">
        <v>83</v>
      </c>
      <c r="AW117" s="11" t="s">
        <v>36</v>
      </c>
      <c r="AX117" s="11" t="s">
        <v>81</v>
      </c>
      <c r="AY117" s="198" t="s">
        <v>127</v>
      </c>
    </row>
    <row r="118" spans="2:65" s="1" customFormat="1" ht="51" customHeight="1">
      <c r="B118" s="172"/>
      <c r="C118" s="173" t="s">
        <v>185</v>
      </c>
      <c r="D118" s="173" t="s">
        <v>129</v>
      </c>
      <c r="E118" s="174" t="s">
        <v>186</v>
      </c>
      <c r="F118" s="175" t="s">
        <v>187</v>
      </c>
      <c r="G118" s="176" t="s">
        <v>161</v>
      </c>
      <c r="H118" s="177">
        <v>15.16</v>
      </c>
      <c r="I118" s="178"/>
      <c r="J118" s="179">
        <f>ROUND(I118*H118,2)</f>
        <v>0</v>
      </c>
      <c r="K118" s="175" t="s">
        <v>133</v>
      </c>
      <c r="L118" s="39"/>
      <c r="M118" s="180" t="s">
        <v>5</v>
      </c>
      <c r="N118" s="181" t="s">
        <v>44</v>
      </c>
      <c r="O118" s="40"/>
      <c r="P118" s="182">
        <f>O118*H118</f>
        <v>0</v>
      </c>
      <c r="Q118" s="182">
        <v>8.5999999999999998E-4</v>
      </c>
      <c r="R118" s="182">
        <f>Q118*H118</f>
        <v>1.30376E-2</v>
      </c>
      <c r="S118" s="182">
        <v>0</v>
      </c>
      <c r="T118" s="183">
        <f>S118*H118</f>
        <v>0</v>
      </c>
      <c r="AR118" s="22" t="s">
        <v>134</v>
      </c>
      <c r="AT118" s="22" t="s">
        <v>129</v>
      </c>
      <c r="AU118" s="22" t="s">
        <v>83</v>
      </c>
      <c r="AY118" s="22" t="s">
        <v>127</v>
      </c>
      <c r="BE118" s="184">
        <f>IF(N118="základní",J118,0)</f>
        <v>0</v>
      </c>
      <c r="BF118" s="184">
        <f>IF(N118="snížená",J118,0)</f>
        <v>0</v>
      </c>
      <c r="BG118" s="184">
        <f>IF(N118="zákl. přenesená",J118,0)</f>
        <v>0</v>
      </c>
      <c r="BH118" s="184">
        <f>IF(N118="sníž. přenesená",J118,0)</f>
        <v>0</v>
      </c>
      <c r="BI118" s="184">
        <f>IF(N118="nulová",J118,0)</f>
        <v>0</v>
      </c>
      <c r="BJ118" s="22" t="s">
        <v>81</v>
      </c>
      <c r="BK118" s="184">
        <f>ROUND(I118*H118,2)</f>
        <v>0</v>
      </c>
      <c r="BL118" s="22" t="s">
        <v>134</v>
      </c>
      <c r="BM118" s="22" t="s">
        <v>188</v>
      </c>
    </row>
    <row r="119" spans="2:65" s="1" customFormat="1" ht="189">
      <c r="B119" s="39"/>
      <c r="D119" s="185" t="s">
        <v>136</v>
      </c>
      <c r="F119" s="186" t="s">
        <v>183</v>
      </c>
      <c r="I119" s="187"/>
      <c r="L119" s="39"/>
      <c r="M119" s="188"/>
      <c r="N119" s="40"/>
      <c r="O119" s="40"/>
      <c r="P119" s="40"/>
      <c r="Q119" s="40"/>
      <c r="R119" s="40"/>
      <c r="S119" s="40"/>
      <c r="T119" s="68"/>
      <c r="AT119" s="22" t="s">
        <v>136</v>
      </c>
      <c r="AU119" s="22" t="s">
        <v>83</v>
      </c>
    </row>
    <row r="120" spans="2:65" s="11" customFormat="1">
      <c r="B120" s="189"/>
      <c r="D120" s="190" t="s">
        <v>138</v>
      </c>
      <c r="E120" s="191" t="s">
        <v>5</v>
      </c>
      <c r="F120" s="192" t="s">
        <v>184</v>
      </c>
      <c r="H120" s="193">
        <v>15.16</v>
      </c>
      <c r="I120" s="194"/>
      <c r="L120" s="189"/>
      <c r="M120" s="195"/>
      <c r="N120" s="196"/>
      <c r="O120" s="196"/>
      <c r="P120" s="196"/>
      <c r="Q120" s="196"/>
      <c r="R120" s="196"/>
      <c r="S120" s="196"/>
      <c r="T120" s="197"/>
      <c r="AT120" s="198" t="s">
        <v>138</v>
      </c>
      <c r="AU120" s="198" t="s">
        <v>83</v>
      </c>
      <c r="AV120" s="11" t="s">
        <v>83</v>
      </c>
      <c r="AW120" s="11" t="s">
        <v>36</v>
      </c>
      <c r="AX120" s="11" t="s">
        <v>81</v>
      </c>
      <c r="AY120" s="198" t="s">
        <v>127</v>
      </c>
    </row>
    <row r="121" spans="2:65" s="1" customFormat="1" ht="63.75" customHeight="1">
      <c r="B121" s="172"/>
      <c r="C121" s="173" t="s">
        <v>189</v>
      </c>
      <c r="D121" s="173" t="s">
        <v>129</v>
      </c>
      <c r="E121" s="174" t="s">
        <v>190</v>
      </c>
      <c r="F121" s="175" t="s">
        <v>191</v>
      </c>
      <c r="G121" s="176" t="s">
        <v>192</v>
      </c>
      <c r="H121" s="177">
        <v>0.20200000000000001</v>
      </c>
      <c r="I121" s="178"/>
      <c r="J121" s="179">
        <f>ROUND(I121*H121,2)</f>
        <v>0</v>
      </c>
      <c r="K121" s="175" t="s">
        <v>133</v>
      </c>
      <c r="L121" s="39"/>
      <c r="M121" s="180" t="s">
        <v>5</v>
      </c>
      <c r="N121" s="181" t="s">
        <v>44</v>
      </c>
      <c r="O121" s="40"/>
      <c r="P121" s="182">
        <f>O121*H121</f>
        <v>0</v>
      </c>
      <c r="Q121" s="182">
        <v>1.0563100000000001</v>
      </c>
      <c r="R121" s="182">
        <f>Q121*H121</f>
        <v>0.21337462000000004</v>
      </c>
      <c r="S121" s="182">
        <v>0</v>
      </c>
      <c r="T121" s="183">
        <f>S121*H121</f>
        <v>0</v>
      </c>
      <c r="AR121" s="22" t="s">
        <v>134</v>
      </c>
      <c r="AT121" s="22" t="s">
        <v>129</v>
      </c>
      <c r="AU121" s="22" t="s">
        <v>83</v>
      </c>
      <c r="AY121" s="22" t="s">
        <v>127</v>
      </c>
      <c r="BE121" s="184">
        <f>IF(N121="základní",J121,0)</f>
        <v>0</v>
      </c>
      <c r="BF121" s="184">
        <f>IF(N121="snížená",J121,0)</f>
        <v>0</v>
      </c>
      <c r="BG121" s="184">
        <f>IF(N121="zákl. přenesená",J121,0)</f>
        <v>0</v>
      </c>
      <c r="BH121" s="184">
        <f>IF(N121="sníž. přenesená",J121,0)</f>
        <v>0</v>
      </c>
      <c r="BI121" s="184">
        <f>IF(N121="nulová",J121,0)</f>
        <v>0</v>
      </c>
      <c r="BJ121" s="22" t="s">
        <v>81</v>
      </c>
      <c r="BK121" s="184">
        <f>ROUND(I121*H121,2)</f>
        <v>0</v>
      </c>
      <c r="BL121" s="22" t="s">
        <v>134</v>
      </c>
      <c r="BM121" s="22" t="s">
        <v>193</v>
      </c>
    </row>
    <row r="122" spans="2:65" s="1" customFormat="1" ht="94.5">
      <c r="B122" s="39"/>
      <c r="D122" s="185" t="s">
        <v>136</v>
      </c>
      <c r="F122" s="186" t="s">
        <v>194</v>
      </c>
      <c r="I122" s="187"/>
      <c r="L122" s="39"/>
      <c r="M122" s="188"/>
      <c r="N122" s="40"/>
      <c r="O122" s="40"/>
      <c r="P122" s="40"/>
      <c r="Q122" s="40"/>
      <c r="R122" s="40"/>
      <c r="S122" s="40"/>
      <c r="T122" s="68"/>
      <c r="AT122" s="22" t="s">
        <v>136</v>
      </c>
      <c r="AU122" s="22" t="s">
        <v>83</v>
      </c>
    </row>
    <row r="123" spans="2:65" s="11" customFormat="1">
      <c r="B123" s="189"/>
      <c r="D123" s="190" t="s">
        <v>138</v>
      </c>
      <c r="E123" s="191" t="s">
        <v>5</v>
      </c>
      <c r="F123" s="192" t="s">
        <v>195</v>
      </c>
      <c r="H123" s="193">
        <v>0.20200000000000001</v>
      </c>
      <c r="I123" s="194"/>
      <c r="L123" s="189"/>
      <c r="M123" s="195"/>
      <c r="N123" s="196"/>
      <c r="O123" s="196"/>
      <c r="P123" s="196"/>
      <c r="Q123" s="196"/>
      <c r="R123" s="196"/>
      <c r="S123" s="196"/>
      <c r="T123" s="197"/>
      <c r="AT123" s="198" t="s">
        <v>138</v>
      </c>
      <c r="AU123" s="198" t="s">
        <v>83</v>
      </c>
      <c r="AV123" s="11" t="s">
        <v>83</v>
      </c>
      <c r="AW123" s="11" t="s">
        <v>36</v>
      </c>
      <c r="AX123" s="11" t="s">
        <v>81</v>
      </c>
      <c r="AY123" s="198" t="s">
        <v>127</v>
      </c>
    </row>
    <row r="124" spans="2:65" s="1" customFormat="1" ht="63.75" customHeight="1">
      <c r="B124" s="172"/>
      <c r="C124" s="173" t="s">
        <v>196</v>
      </c>
      <c r="D124" s="173" t="s">
        <v>129</v>
      </c>
      <c r="E124" s="174" t="s">
        <v>197</v>
      </c>
      <c r="F124" s="175" t="s">
        <v>198</v>
      </c>
      <c r="G124" s="176" t="s">
        <v>192</v>
      </c>
      <c r="H124" s="177">
        <v>0.34100000000000003</v>
      </c>
      <c r="I124" s="178"/>
      <c r="J124" s="179">
        <f>ROUND(I124*H124,2)</f>
        <v>0</v>
      </c>
      <c r="K124" s="175" t="s">
        <v>133</v>
      </c>
      <c r="L124" s="39"/>
      <c r="M124" s="180" t="s">
        <v>5</v>
      </c>
      <c r="N124" s="181" t="s">
        <v>44</v>
      </c>
      <c r="O124" s="40"/>
      <c r="P124" s="182">
        <f>O124*H124</f>
        <v>0</v>
      </c>
      <c r="Q124" s="182">
        <v>1.03003</v>
      </c>
      <c r="R124" s="182">
        <f>Q124*H124</f>
        <v>0.35124023000000004</v>
      </c>
      <c r="S124" s="182">
        <v>0</v>
      </c>
      <c r="T124" s="183">
        <f>S124*H124</f>
        <v>0</v>
      </c>
      <c r="AR124" s="22" t="s">
        <v>134</v>
      </c>
      <c r="AT124" s="22" t="s">
        <v>129</v>
      </c>
      <c r="AU124" s="22" t="s">
        <v>83</v>
      </c>
      <c r="AY124" s="22" t="s">
        <v>127</v>
      </c>
      <c r="BE124" s="184">
        <f>IF(N124="základní",J124,0)</f>
        <v>0</v>
      </c>
      <c r="BF124" s="184">
        <f>IF(N124="snížená",J124,0)</f>
        <v>0</v>
      </c>
      <c r="BG124" s="184">
        <f>IF(N124="zákl. přenesená",J124,0)</f>
        <v>0</v>
      </c>
      <c r="BH124" s="184">
        <f>IF(N124="sníž. přenesená",J124,0)</f>
        <v>0</v>
      </c>
      <c r="BI124" s="184">
        <f>IF(N124="nulová",J124,0)</f>
        <v>0</v>
      </c>
      <c r="BJ124" s="22" t="s">
        <v>81</v>
      </c>
      <c r="BK124" s="184">
        <f>ROUND(I124*H124,2)</f>
        <v>0</v>
      </c>
      <c r="BL124" s="22" t="s">
        <v>134</v>
      </c>
      <c r="BM124" s="22" t="s">
        <v>199</v>
      </c>
    </row>
    <row r="125" spans="2:65" s="1" customFormat="1" ht="94.5">
      <c r="B125" s="39"/>
      <c r="D125" s="185" t="s">
        <v>136</v>
      </c>
      <c r="F125" s="186" t="s">
        <v>194</v>
      </c>
      <c r="I125" s="187"/>
      <c r="L125" s="39"/>
      <c r="M125" s="188"/>
      <c r="N125" s="40"/>
      <c r="O125" s="40"/>
      <c r="P125" s="40"/>
      <c r="Q125" s="40"/>
      <c r="R125" s="40"/>
      <c r="S125" s="40"/>
      <c r="T125" s="68"/>
      <c r="AT125" s="22" t="s">
        <v>136</v>
      </c>
      <c r="AU125" s="22" t="s">
        <v>83</v>
      </c>
    </row>
    <row r="126" spans="2:65" s="11" customFormat="1">
      <c r="B126" s="189"/>
      <c r="D126" s="185" t="s">
        <v>138</v>
      </c>
      <c r="E126" s="198" t="s">
        <v>5</v>
      </c>
      <c r="F126" s="199" t="s">
        <v>200</v>
      </c>
      <c r="H126" s="200">
        <v>0.34100000000000003</v>
      </c>
      <c r="I126" s="194"/>
      <c r="L126" s="189"/>
      <c r="M126" s="195"/>
      <c r="N126" s="196"/>
      <c r="O126" s="196"/>
      <c r="P126" s="196"/>
      <c r="Q126" s="196"/>
      <c r="R126" s="196"/>
      <c r="S126" s="196"/>
      <c r="T126" s="197"/>
      <c r="AT126" s="198" t="s">
        <v>138</v>
      </c>
      <c r="AU126" s="198" t="s">
        <v>83</v>
      </c>
      <c r="AV126" s="11" t="s">
        <v>83</v>
      </c>
      <c r="AW126" s="11" t="s">
        <v>36</v>
      </c>
      <c r="AX126" s="11" t="s">
        <v>81</v>
      </c>
      <c r="AY126" s="198" t="s">
        <v>127</v>
      </c>
    </row>
    <row r="127" spans="2:65" s="10" customFormat="1" ht="29.85" customHeight="1">
      <c r="B127" s="158"/>
      <c r="D127" s="169" t="s">
        <v>72</v>
      </c>
      <c r="E127" s="170" t="s">
        <v>134</v>
      </c>
      <c r="F127" s="170" t="s">
        <v>201</v>
      </c>
      <c r="I127" s="161"/>
      <c r="J127" s="171">
        <f>BK127</f>
        <v>0</v>
      </c>
      <c r="L127" s="158"/>
      <c r="M127" s="163"/>
      <c r="N127" s="164"/>
      <c r="O127" s="164"/>
      <c r="P127" s="165">
        <f>SUM(P128:P136)</f>
        <v>0</v>
      </c>
      <c r="Q127" s="164"/>
      <c r="R127" s="165">
        <f>SUM(R128:R136)</f>
        <v>24.899075999999994</v>
      </c>
      <c r="S127" s="164"/>
      <c r="T127" s="166">
        <f>SUM(T128:T136)</f>
        <v>0</v>
      </c>
      <c r="AR127" s="159" t="s">
        <v>81</v>
      </c>
      <c r="AT127" s="167" t="s">
        <v>72</v>
      </c>
      <c r="AU127" s="167" t="s">
        <v>81</v>
      </c>
      <c r="AY127" s="159" t="s">
        <v>127</v>
      </c>
      <c r="BK127" s="168">
        <f>SUM(BK128:BK136)</f>
        <v>0</v>
      </c>
    </row>
    <row r="128" spans="2:65" s="1" customFormat="1" ht="25.5" customHeight="1">
      <c r="B128" s="172"/>
      <c r="C128" s="173" t="s">
        <v>202</v>
      </c>
      <c r="D128" s="173" t="s">
        <v>129</v>
      </c>
      <c r="E128" s="174" t="s">
        <v>203</v>
      </c>
      <c r="F128" s="175" t="s">
        <v>204</v>
      </c>
      <c r="G128" s="176" t="s">
        <v>161</v>
      </c>
      <c r="H128" s="177">
        <v>6</v>
      </c>
      <c r="I128" s="178"/>
      <c r="J128" s="179">
        <f>ROUND(I128*H128,2)</f>
        <v>0</v>
      </c>
      <c r="K128" s="175" t="s">
        <v>133</v>
      </c>
      <c r="L128" s="39"/>
      <c r="M128" s="180" t="s">
        <v>5</v>
      </c>
      <c r="N128" s="181" t="s">
        <v>44</v>
      </c>
      <c r="O128" s="40"/>
      <c r="P128" s="182">
        <f>O128*H128</f>
        <v>0</v>
      </c>
      <c r="Q128" s="182">
        <v>0</v>
      </c>
      <c r="R128" s="182">
        <f>Q128*H128</f>
        <v>0</v>
      </c>
      <c r="S128" s="182">
        <v>0</v>
      </c>
      <c r="T128" s="183">
        <f>S128*H128</f>
        <v>0</v>
      </c>
      <c r="AR128" s="22" t="s">
        <v>134</v>
      </c>
      <c r="AT128" s="22" t="s">
        <v>129</v>
      </c>
      <c r="AU128" s="22" t="s">
        <v>83</v>
      </c>
      <c r="AY128" s="22" t="s">
        <v>127</v>
      </c>
      <c r="BE128" s="184">
        <f>IF(N128="základní",J128,0)</f>
        <v>0</v>
      </c>
      <c r="BF128" s="184">
        <f>IF(N128="snížená",J128,0)</f>
        <v>0</v>
      </c>
      <c r="BG128" s="184">
        <f>IF(N128="zákl. přenesená",J128,0)</f>
        <v>0</v>
      </c>
      <c r="BH128" s="184">
        <f>IF(N128="sníž. přenesená",J128,0)</f>
        <v>0</v>
      </c>
      <c r="BI128" s="184">
        <f>IF(N128="nulová",J128,0)</f>
        <v>0</v>
      </c>
      <c r="BJ128" s="22" t="s">
        <v>81</v>
      </c>
      <c r="BK128" s="184">
        <f>ROUND(I128*H128,2)</f>
        <v>0</v>
      </c>
      <c r="BL128" s="22" t="s">
        <v>134</v>
      </c>
      <c r="BM128" s="22" t="s">
        <v>205</v>
      </c>
    </row>
    <row r="129" spans="2:65" s="1" customFormat="1" ht="108">
      <c r="B129" s="39"/>
      <c r="D129" s="185" t="s">
        <v>136</v>
      </c>
      <c r="F129" s="186" t="s">
        <v>206</v>
      </c>
      <c r="I129" s="187"/>
      <c r="L129" s="39"/>
      <c r="M129" s="188"/>
      <c r="N129" s="40"/>
      <c r="O129" s="40"/>
      <c r="P129" s="40"/>
      <c r="Q129" s="40"/>
      <c r="R129" s="40"/>
      <c r="S129" s="40"/>
      <c r="T129" s="68"/>
      <c r="AT129" s="22" t="s">
        <v>136</v>
      </c>
      <c r="AU129" s="22" t="s">
        <v>83</v>
      </c>
    </row>
    <row r="130" spans="2:65" s="11" customFormat="1">
      <c r="B130" s="189"/>
      <c r="D130" s="190" t="s">
        <v>138</v>
      </c>
      <c r="E130" s="191" t="s">
        <v>5</v>
      </c>
      <c r="F130" s="192" t="s">
        <v>207</v>
      </c>
      <c r="H130" s="193">
        <v>6</v>
      </c>
      <c r="I130" s="194"/>
      <c r="L130" s="189"/>
      <c r="M130" s="195"/>
      <c r="N130" s="196"/>
      <c r="O130" s="196"/>
      <c r="P130" s="196"/>
      <c r="Q130" s="196"/>
      <c r="R130" s="196"/>
      <c r="S130" s="196"/>
      <c r="T130" s="197"/>
      <c r="AT130" s="198" t="s">
        <v>138</v>
      </c>
      <c r="AU130" s="198" t="s">
        <v>83</v>
      </c>
      <c r="AV130" s="11" t="s">
        <v>83</v>
      </c>
      <c r="AW130" s="11" t="s">
        <v>36</v>
      </c>
      <c r="AX130" s="11" t="s">
        <v>81</v>
      </c>
      <c r="AY130" s="198" t="s">
        <v>127</v>
      </c>
    </row>
    <row r="131" spans="2:65" s="1" customFormat="1" ht="25.5" customHeight="1">
      <c r="B131" s="172"/>
      <c r="C131" s="173" t="s">
        <v>208</v>
      </c>
      <c r="D131" s="173" t="s">
        <v>129</v>
      </c>
      <c r="E131" s="174" t="s">
        <v>209</v>
      </c>
      <c r="F131" s="175" t="s">
        <v>210</v>
      </c>
      <c r="G131" s="176" t="s">
        <v>132</v>
      </c>
      <c r="H131" s="177">
        <v>8.1999999999999993</v>
      </c>
      <c r="I131" s="178"/>
      <c r="J131" s="179">
        <f>ROUND(I131*H131,2)</f>
        <v>0</v>
      </c>
      <c r="K131" s="175" t="s">
        <v>133</v>
      </c>
      <c r="L131" s="39"/>
      <c r="M131" s="180" t="s">
        <v>5</v>
      </c>
      <c r="N131" s="181" t="s">
        <v>44</v>
      </c>
      <c r="O131" s="40"/>
      <c r="P131" s="182">
        <f>O131*H131</f>
        <v>0</v>
      </c>
      <c r="Q131" s="182">
        <v>2.4340799999999998</v>
      </c>
      <c r="R131" s="182">
        <f>Q131*H131</f>
        <v>19.959455999999996</v>
      </c>
      <c r="S131" s="182">
        <v>0</v>
      </c>
      <c r="T131" s="183">
        <f>S131*H131</f>
        <v>0</v>
      </c>
      <c r="AR131" s="22" t="s">
        <v>134</v>
      </c>
      <c r="AT131" s="22" t="s">
        <v>129</v>
      </c>
      <c r="AU131" s="22" t="s">
        <v>83</v>
      </c>
      <c r="AY131" s="22" t="s">
        <v>127</v>
      </c>
      <c r="BE131" s="184">
        <f>IF(N131="základní",J131,0)</f>
        <v>0</v>
      </c>
      <c r="BF131" s="184">
        <f>IF(N131="snížená",J131,0)</f>
        <v>0</v>
      </c>
      <c r="BG131" s="184">
        <f>IF(N131="zákl. přenesená",J131,0)</f>
        <v>0</v>
      </c>
      <c r="BH131" s="184">
        <f>IF(N131="sníž. přenesená",J131,0)</f>
        <v>0</v>
      </c>
      <c r="BI131" s="184">
        <f>IF(N131="nulová",J131,0)</f>
        <v>0</v>
      </c>
      <c r="BJ131" s="22" t="s">
        <v>81</v>
      </c>
      <c r="BK131" s="184">
        <f>ROUND(I131*H131,2)</f>
        <v>0</v>
      </c>
      <c r="BL131" s="22" t="s">
        <v>134</v>
      </c>
      <c r="BM131" s="22" t="s">
        <v>211</v>
      </c>
    </row>
    <row r="132" spans="2:65" s="1" customFormat="1" ht="81">
      <c r="B132" s="39"/>
      <c r="D132" s="185" t="s">
        <v>136</v>
      </c>
      <c r="F132" s="186" t="s">
        <v>212</v>
      </c>
      <c r="I132" s="187"/>
      <c r="L132" s="39"/>
      <c r="M132" s="188"/>
      <c r="N132" s="40"/>
      <c r="O132" s="40"/>
      <c r="P132" s="40"/>
      <c r="Q132" s="40"/>
      <c r="R132" s="40"/>
      <c r="S132" s="40"/>
      <c r="T132" s="68"/>
      <c r="AT132" s="22" t="s">
        <v>136</v>
      </c>
      <c r="AU132" s="22" t="s">
        <v>83</v>
      </c>
    </row>
    <row r="133" spans="2:65" s="11" customFormat="1">
      <c r="B133" s="189"/>
      <c r="D133" s="190" t="s">
        <v>138</v>
      </c>
      <c r="E133" s="191" t="s">
        <v>5</v>
      </c>
      <c r="F133" s="192" t="s">
        <v>213</v>
      </c>
      <c r="H133" s="193">
        <v>8.1999999999999993</v>
      </c>
      <c r="I133" s="194"/>
      <c r="L133" s="189"/>
      <c r="M133" s="195"/>
      <c r="N133" s="196"/>
      <c r="O133" s="196"/>
      <c r="P133" s="196"/>
      <c r="Q133" s="196"/>
      <c r="R133" s="196"/>
      <c r="S133" s="196"/>
      <c r="T133" s="197"/>
      <c r="AT133" s="198" t="s">
        <v>138</v>
      </c>
      <c r="AU133" s="198" t="s">
        <v>83</v>
      </c>
      <c r="AV133" s="11" t="s">
        <v>83</v>
      </c>
      <c r="AW133" s="11" t="s">
        <v>36</v>
      </c>
      <c r="AX133" s="11" t="s">
        <v>81</v>
      </c>
      <c r="AY133" s="198" t="s">
        <v>127</v>
      </c>
    </row>
    <row r="134" spans="2:65" s="1" customFormat="1" ht="25.5" customHeight="1">
      <c r="B134" s="172"/>
      <c r="C134" s="173" t="s">
        <v>11</v>
      </c>
      <c r="D134" s="173" t="s">
        <v>129</v>
      </c>
      <c r="E134" s="174" t="s">
        <v>214</v>
      </c>
      <c r="F134" s="175" t="s">
        <v>215</v>
      </c>
      <c r="G134" s="176" t="s">
        <v>161</v>
      </c>
      <c r="H134" s="177">
        <v>6</v>
      </c>
      <c r="I134" s="178"/>
      <c r="J134" s="179">
        <f>ROUND(I134*H134,2)</f>
        <v>0</v>
      </c>
      <c r="K134" s="175" t="s">
        <v>133</v>
      </c>
      <c r="L134" s="39"/>
      <c r="M134" s="180" t="s">
        <v>5</v>
      </c>
      <c r="N134" s="181" t="s">
        <v>44</v>
      </c>
      <c r="O134" s="40"/>
      <c r="P134" s="182">
        <f>O134*H134</f>
        <v>0</v>
      </c>
      <c r="Q134" s="182">
        <v>0.82326999999999995</v>
      </c>
      <c r="R134" s="182">
        <f>Q134*H134</f>
        <v>4.9396199999999997</v>
      </c>
      <c r="S134" s="182">
        <v>0</v>
      </c>
      <c r="T134" s="183">
        <f>S134*H134</f>
        <v>0</v>
      </c>
      <c r="AR134" s="22" t="s">
        <v>134</v>
      </c>
      <c r="AT134" s="22" t="s">
        <v>129</v>
      </c>
      <c r="AU134" s="22" t="s">
        <v>83</v>
      </c>
      <c r="AY134" s="22" t="s">
        <v>127</v>
      </c>
      <c r="BE134" s="184">
        <f>IF(N134="základní",J134,0)</f>
        <v>0</v>
      </c>
      <c r="BF134" s="184">
        <f>IF(N134="snížená",J134,0)</f>
        <v>0</v>
      </c>
      <c r="BG134" s="184">
        <f>IF(N134="zákl. přenesená",J134,0)</f>
        <v>0</v>
      </c>
      <c r="BH134" s="184">
        <f>IF(N134="sníž. přenesená",J134,0)</f>
        <v>0</v>
      </c>
      <c r="BI134" s="184">
        <f>IF(N134="nulová",J134,0)</f>
        <v>0</v>
      </c>
      <c r="BJ134" s="22" t="s">
        <v>81</v>
      </c>
      <c r="BK134" s="184">
        <f>ROUND(I134*H134,2)</f>
        <v>0</v>
      </c>
      <c r="BL134" s="22" t="s">
        <v>134</v>
      </c>
      <c r="BM134" s="22" t="s">
        <v>216</v>
      </c>
    </row>
    <row r="135" spans="2:65" s="1" customFormat="1" ht="81">
      <c r="B135" s="39"/>
      <c r="D135" s="185" t="s">
        <v>136</v>
      </c>
      <c r="F135" s="186" t="s">
        <v>217</v>
      </c>
      <c r="I135" s="187"/>
      <c r="L135" s="39"/>
      <c r="M135" s="188"/>
      <c r="N135" s="40"/>
      <c r="O135" s="40"/>
      <c r="P135" s="40"/>
      <c r="Q135" s="40"/>
      <c r="R135" s="40"/>
      <c r="S135" s="40"/>
      <c r="T135" s="68"/>
      <c r="AT135" s="22" t="s">
        <v>136</v>
      </c>
      <c r="AU135" s="22" t="s">
        <v>83</v>
      </c>
    </row>
    <row r="136" spans="2:65" s="11" customFormat="1">
      <c r="B136" s="189"/>
      <c r="D136" s="185" t="s">
        <v>138</v>
      </c>
      <c r="E136" s="198" t="s">
        <v>5</v>
      </c>
      <c r="F136" s="199" t="s">
        <v>207</v>
      </c>
      <c r="H136" s="200">
        <v>6</v>
      </c>
      <c r="I136" s="194"/>
      <c r="L136" s="189"/>
      <c r="M136" s="195"/>
      <c r="N136" s="196"/>
      <c r="O136" s="196"/>
      <c r="P136" s="196"/>
      <c r="Q136" s="196"/>
      <c r="R136" s="196"/>
      <c r="S136" s="196"/>
      <c r="T136" s="197"/>
      <c r="AT136" s="198" t="s">
        <v>138</v>
      </c>
      <c r="AU136" s="198" t="s">
        <v>83</v>
      </c>
      <c r="AV136" s="11" t="s">
        <v>83</v>
      </c>
      <c r="AW136" s="11" t="s">
        <v>36</v>
      </c>
      <c r="AX136" s="11" t="s">
        <v>81</v>
      </c>
      <c r="AY136" s="198" t="s">
        <v>127</v>
      </c>
    </row>
    <row r="137" spans="2:65" s="10" customFormat="1" ht="29.85" customHeight="1">
      <c r="B137" s="158"/>
      <c r="D137" s="169" t="s">
        <v>72</v>
      </c>
      <c r="E137" s="170" t="s">
        <v>158</v>
      </c>
      <c r="F137" s="170" t="s">
        <v>218</v>
      </c>
      <c r="I137" s="161"/>
      <c r="J137" s="171">
        <f>BK137</f>
        <v>0</v>
      </c>
      <c r="L137" s="158"/>
      <c r="M137" s="163"/>
      <c r="N137" s="164"/>
      <c r="O137" s="164"/>
      <c r="P137" s="165">
        <f>SUM(P138:P140)</f>
        <v>0</v>
      </c>
      <c r="Q137" s="164"/>
      <c r="R137" s="165">
        <f>SUM(R138:R140)</f>
        <v>2.6972399999999994</v>
      </c>
      <c r="S137" s="164"/>
      <c r="T137" s="166">
        <f>SUM(T138:T140)</f>
        <v>0</v>
      </c>
      <c r="AR137" s="159" t="s">
        <v>81</v>
      </c>
      <c r="AT137" s="167" t="s">
        <v>72</v>
      </c>
      <c r="AU137" s="167" t="s">
        <v>81</v>
      </c>
      <c r="AY137" s="159" t="s">
        <v>127</v>
      </c>
      <c r="BK137" s="168">
        <f>SUM(BK138:BK140)</f>
        <v>0</v>
      </c>
    </row>
    <row r="138" spans="2:65" s="1" customFormat="1" ht="25.5" customHeight="1">
      <c r="B138" s="172"/>
      <c r="C138" s="173" t="s">
        <v>219</v>
      </c>
      <c r="D138" s="173" t="s">
        <v>129</v>
      </c>
      <c r="E138" s="174" t="s">
        <v>220</v>
      </c>
      <c r="F138" s="175" t="s">
        <v>221</v>
      </c>
      <c r="G138" s="176" t="s">
        <v>161</v>
      </c>
      <c r="H138" s="177">
        <v>67.599999999999994</v>
      </c>
      <c r="I138" s="178"/>
      <c r="J138" s="179">
        <f>ROUND(I138*H138,2)</f>
        <v>0</v>
      </c>
      <c r="K138" s="175" t="s">
        <v>133</v>
      </c>
      <c r="L138" s="39"/>
      <c r="M138" s="180" t="s">
        <v>5</v>
      </c>
      <c r="N138" s="181" t="s">
        <v>44</v>
      </c>
      <c r="O138" s="40"/>
      <c r="P138" s="182">
        <f>O138*H138</f>
        <v>0</v>
      </c>
      <c r="Q138" s="182">
        <v>3.9899999999999998E-2</v>
      </c>
      <c r="R138" s="182">
        <f>Q138*H138</f>
        <v>2.6972399999999994</v>
      </c>
      <c r="S138" s="182">
        <v>0</v>
      </c>
      <c r="T138" s="183">
        <f>S138*H138</f>
        <v>0</v>
      </c>
      <c r="AR138" s="22" t="s">
        <v>134</v>
      </c>
      <c r="AT138" s="22" t="s">
        <v>129</v>
      </c>
      <c r="AU138" s="22" t="s">
        <v>83</v>
      </c>
      <c r="AY138" s="22" t="s">
        <v>127</v>
      </c>
      <c r="BE138" s="184">
        <f>IF(N138="základní",J138,0)</f>
        <v>0</v>
      </c>
      <c r="BF138" s="184">
        <f>IF(N138="snížená",J138,0)</f>
        <v>0</v>
      </c>
      <c r="BG138" s="184">
        <f>IF(N138="zákl. přenesená",J138,0)</f>
        <v>0</v>
      </c>
      <c r="BH138" s="184">
        <f>IF(N138="sníž. přenesená",J138,0)</f>
        <v>0</v>
      </c>
      <c r="BI138" s="184">
        <f>IF(N138="nulová",J138,0)</f>
        <v>0</v>
      </c>
      <c r="BJ138" s="22" t="s">
        <v>81</v>
      </c>
      <c r="BK138" s="184">
        <f>ROUND(I138*H138,2)</f>
        <v>0</v>
      </c>
      <c r="BL138" s="22" t="s">
        <v>134</v>
      </c>
      <c r="BM138" s="22" t="s">
        <v>222</v>
      </c>
    </row>
    <row r="139" spans="2:65" s="1" customFormat="1" ht="54">
      <c r="B139" s="39"/>
      <c r="D139" s="185" t="s">
        <v>136</v>
      </c>
      <c r="F139" s="186" t="s">
        <v>223</v>
      </c>
      <c r="I139" s="187"/>
      <c r="L139" s="39"/>
      <c r="M139" s="188"/>
      <c r="N139" s="40"/>
      <c r="O139" s="40"/>
      <c r="P139" s="40"/>
      <c r="Q139" s="40"/>
      <c r="R139" s="40"/>
      <c r="S139" s="40"/>
      <c r="T139" s="68"/>
      <c r="AT139" s="22" t="s">
        <v>136</v>
      </c>
      <c r="AU139" s="22" t="s">
        <v>83</v>
      </c>
    </row>
    <row r="140" spans="2:65" s="11" customFormat="1">
      <c r="B140" s="189"/>
      <c r="D140" s="185" t="s">
        <v>138</v>
      </c>
      <c r="E140" s="198" t="s">
        <v>5</v>
      </c>
      <c r="F140" s="199" t="s">
        <v>224</v>
      </c>
      <c r="H140" s="200">
        <v>67.599999999999994</v>
      </c>
      <c r="I140" s="194"/>
      <c r="L140" s="189"/>
      <c r="M140" s="195"/>
      <c r="N140" s="196"/>
      <c r="O140" s="196"/>
      <c r="P140" s="196"/>
      <c r="Q140" s="196"/>
      <c r="R140" s="196"/>
      <c r="S140" s="196"/>
      <c r="T140" s="197"/>
      <c r="AT140" s="198" t="s">
        <v>138</v>
      </c>
      <c r="AU140" s="198" t="s">
        <v>83</v>
      </c>
      <c r="AV140" s="11" t="s">
        <v>83</v>
      </c>
      <c r="AW140" s="11" t="s">
        <v>36</v>
      </c>
      <c r="AX140" s="11" t="s">
        <v>81</v>
      </c>
      <c r="AY140" s="198" t="s">
        <v>127</v>
      </c>
    </row>
    <row r="141" spans="2:65" s="10" customFormat="1" ht="29.85" customHeight="1">
      <c r="B141" s="158"/>
      <c r="D141" s="169" t="s">
        <v>72</v>
      </c>
      <c r="E141" s="170" t="s">
        <v>179</v>
      </c>
      <c r="F141" s="170" t="s">
        <v>225</v>
      </c>
      <c r="I141" s="161"/>
      <c r="J141" s="171">
        <f>BK141</f>
        <v>0</v>
      </c>
      <c r="L141" s="158"/>
      <c r="M141" s="163"/>
      <c r="N141" s="164"/>
      <c r="O141" s="164"/>
      <c r="P141" s="165">
        <f>SUM(P142:P163)</f>
        <v>0</v>
      </c>
      <c r="Q141" s="164"/>
      <c r="R141" s="165">
        <f>SUM(R142:R163)</f>
        <v>3.5409416</v>
      </c>
      <c r="S141" s="164"/>
      <c r="T141" s="166">
        <f>SUM(T142:T163)</f>
        <v>7.3243999999999998</v>
      </c>
      <c r="AR141" s="159" t="s">
        <v>81</v>
      </c>
      <c r="AT141" s="167" t="s">
        <v>72</v>
      </c>
      <c r="AU141" s="167" t="s">
        <v>81</v>
      </c>
      <c r="AY141" s="159" t="s">
        <v>127</v>
      </c>
      <c r="BK141" s="168">
        <f>SUM(BK142:BK163)</f>
        <v>0</v>
      </c>
    </row>
    <row r="142" spans="2:65" s="1" customFormat="1" ht="25.5" customHeight="1">
      <c r="B142" s="172"/>
      <c r="C142" s="173" t="s">
        <v>226</v>
      </c>
      <c r="D142" s="173" t="s">
        <v>129</v>
      </c>
      <c r="E142" s="174" t="s">
        <v>227</v>
      </c>
      <c r="F142" s="175" t="s">
        <v>228</v>
      </c>
      <c r="G142" s="176" t="s">
        <v>161</v>
      </c>
      <c r="H142" s="177">
        <v>3.2</v>
      </c>
      <c r="I142" s="178"/>
      <c r="J142" s="179">
        <f>ROUND(I142*H142,2)</f>
        <v>0</v>
      </c>
      <c r="K142" s="175" t="s">
        <v>133</v>
      </c>
      <c r="L142" s="39"/>
      <c r="M142" s="180" t="s">
        <v>5</v>
      </c>
      <c r="N142" s="181" t="s">
        <v>44</v>
      </c>
      <c r="O142" s="40"/>
      <c r="P142" s="182">
        <f>O142*H142</f>
        <v>0</v>
      </c>
      <c r="Q142" s="182">
        <v>3.9399999999999998E-2</v>
      </c>
      <c r="R142" s="182">
        <f>Q142*H142</f>
        <v>0.12608</v>
      </c>
      <c r="S142" s="182">
        <v>0</v>
      </c>
      <c r="T142" s="183">
        <f>S142*H142</f>
        <v>0</v>
      </c>
      <c r="AR142" s="22" t="s">
        <v>134</v>
      </c>
      <c r="AT142" s="22" t="s">
        <v>129</v>
      </c>
      <c r="AU142" s="22" t="s">
        <v>83</v>
      </c>
      <c r="AY142" s="22" t="s">
        <v>127</v>
      </c>
      <c r="BE142" s="184">
        <f>IF(N142="základní",J142,0)</f>
        <v>0</v>
      </c>
      <c r="BF142" s="184">
        <f>IF(N142="snížená",J142,0)</f>
        <v>0</v>
      </c>
      <c r="BG142" s="184">
        <f>IF(N142="zákl. přenesená",J142,0)</f>
        <v>0</v>
      </c>
      <c r="BH142" s="184">
        <f>IF(N142="sníž. přenesená",J142,0)</f>
        <v>0</v>
      </c>
      <c r="BI142" s="184">
        <f>IF(N142="nulová",J142,0)</f>
        <v>0</v>
      </c>
      <c r="BJ142" s="22" t="s">
        <v>81</v>
      </c>
      <c r="BK142" s="184">
        <f>ROUND(I142*H142,2)</f>
        <v>0</v>
      </c>
      <c r="BL142" s="22" t="s">
        <v>134</v>
      </c>
      <c r="BM142" s="22" t="s">
        <v>229</v>
      </c>
    </row>
    <row r="143" spans="2:65" s="1" customFormat="1" ht="81">
      <c r="B143" s="39"/>
      <c r="D143" s="185" t="s">
        <v>136</v>
      </c>
      <c r="F143" s="186" t="s">
        <v>230</v>
      </c>
      <c r="I143" s="187"/>
      <c r="L143" s="39"/>
      <c r="M143" s="188"/>
      <c r="N143" s="40"/>
      <c r="O143" s="40"/>
      <c r="P143" s="40"/>
      <c r="Q143" s="40"/>
      <c r="R143" s="40"/>
      <c r="S143" s="40"/>
      <c r="T143" s="68"/>
      <c r="AT143" s="22" t="s">
        <v>136</v>
      </c>
      <c r="AU143" s="22" t="s">
        <v>83</v>
      </c>
    </row>
    <row r="144" spans="2:65" s="11" customFormat="1">
      <c r="B144" s="189"/>
      <c r="D144" s="190" t="s">
        <v>138</v>
      </c>
      <c r="E144" s="191" t="s">
        <v>5</v>
      </c>
      <c r="F144" s="192" t="s">
        <v>231</v>
      </c>
      <c r="H144" s="193">
        <v>3.2</v>
      </c>
      <c r="I144" s="194"/>
      <c r="L144" s="189"/>
      <c r="M144" s="195"/>
      <c r="N144" s="196"/>
      <c r="O144" s="196"/>
      <c r="P144" s="196"/>
      <c r="Q144" s="196"/>
      <c r="R144" s="196"/>
      <c r="S144" s="196"/>
      <c r="T144" s="197"/>
      <c r="AT144" s="198" t="s">
        <v>138</v>
      </c>
      <c r="AU144" s="198" t="s">
        <v>83</v>
      </c>
      <c r="AV144" s="11" t="s">
        <v>83</v>
      </c>
      <c r="AW144" s="11" t="s">
        <v>36</v>
      </c>
      <c r="AX144" s="11" t="s">
        <v>81</v>
      </c>
      <c r="AY144" s="198" t="s">
        <v>127</v>
      </c>
    </row>
    <row r="145" spans="2:65" s="1" customFormat="1" ht="51" customHeight="1">
      <c r="B145" s="172"/>
      <c r="C145" s="173" t="s">
        <v>232</v>
      </c>
      <c r="D145" s="173" t="s">
        <v>129</v>
      </c>
      <c r="E145" s="174" t="s">
        <v>233</v>
      </c>
      <c r="F145" s="175" t="s">
        <v>234</v>
      </c>
      <c r="G145" s="176" t="s">
        <v>235</v>
      </c>
      <c r="H145" s="177">
        <v>15</v>
      </c>
      <c r="I145" s="178"/>
      <c r="J145" s="179">
        <f>ROUND(I145*H145,2)</f>
        <v>0</v>
      </c>
      <c r="K145" s="175" t="s">
        <v>133</v>
      </c>
      <c r="L145" s="39"/>
      <c r="M145" s="180" t="s">
        <v>5</v>
      </c>
      <c r="N145" s="181" t="s">
        <v>44</v>
      </c>
      <c r="O145" s="40"/>
      <c r="P145" s="182">
        <f>O145*H145</f>
        <v>0</v>
      </c>
      <c r="Q145" s="182">
        <v>0</v>
      </c>
      <c r="R145" s="182">
        <f>Q145*H145</f>
        <v>0</v>
      </c>
      <c r="S145" s="182">
        <v>8.5999999999999993E-2</v>
      </c>
      <c r="T145" s="183">
        <f>S145*H145</f>
        <v>1.2899999999999998</v>
      </c>
      <c r="AR145" s="22" t="s">
        <v>134</v>
      </c>
      <c r="AT145" s="22" t="s">
        <v>129</v>
      </c>
      <c r="AU145" s="22" t="s">
        <v>83</v>
      </c>
      <c r="AY145" s="22" t="s">
        <v>127</v>
      </c>
      <c r="BE145" s="184">
        <f>IF(N145="základní",J145,0)</f>
        <v>0</v>
      </c>
      <c r="BF145" s="184">
        <f>IF(N145="snížená",J145,0)</f>
        <v>0</v>
      </c>
      <c r="BG145" s="184">
        <f>IF(N145="zákl. přenesená",J145,0)</f>
        <v>0</v>
      </c>
      <c r="BH145" s="184">
        <f>IF(N145="sníž. přenesená",J145,0)</f>
        <v>0</v>
      </c>
      <c r="BI145" s="184">
        <f>IF(N145="nulová",J145,0)</f>
        <v>0</v>
      </c>
      <c r="BJ145" s="22" t="s">
        <v>81</v>
      </c>
      <c r="BK145" s="184">
        <f>ROUND(I145*H145,2)</f>
        <v>0</v>
      </c>
      <c r="BL145" s="22" t="s">
        <v>134</v>
      </c>
      <c r="BM145" s="22" t="s">
        <v>236</v>
      </c>
    </row>
    <row r="146" spans="2:65" s="1" customFormat="1" ht="81">
      <c r="B146" s="39"/>
      <c r="D146" s="185" t="s">
        <v>136</v>
      </c>
      <c r="F146" s="186" t="s">
        <v>237</v>
      </c>
      <c r="I146" s="187"/>
      <c r="L146" s="39"/>
      <c r="M146" s="188"/>
      <c r="N146" s="40"/>
      <c r="O146" s="40"/>
      <c r="P146" s="40"/>
      <c r="Q146" s="40"/>
      <c r="R146" s="40"/>
      <c r="S146" s="40"/>
      <c r="T146" s="68"/>
      <c r="AT146" s="22" t="s">
        <v>136</v>
      </c>
      <c r="AU146" s="22" t="s">
        <v>83</v>
      </c>
    </row>
    <row r="147" spans="2:65" s="11" customFormat="1">
      <c r="B147" s="189"/>
      <c r="D147" s="190" t="s">
        <v>138</v>
      </c>
      <c r="E147" s="191" t="s">
        <v>5</v>
      </c>
      <c r="F147" s="192" t="s">
        <v>238</v>
      </c>
      <c r="H147" s="193">
        <v>15</v>
      </c>
      <c r="I147" s="194"/>
      <c r="L147" s="189"/>
      <c r="M147" s="195"/>
      <c r="N147" s="196"/>
      <c r="O147" s="196"/>
      <c r="P147" s="196"/>
      <c r="Q147" s="196"/>
      <c r="R147" s="196"/>
      <c r="S147" s="196"/>
      <c r="T147" s="197"/>
      <c r="AT147" s="198" t="s">
        <v>138</v>
      </c>
      <c r="AU147" s="198" t="s">
        <v>83</v>
      </c>
      <c r="AV147" s="11" t="s">
        <v>83</v>
      </c>
      <c r="AW147" s="11" t="s">
        <v>36</v>
      </c>
      <c r="AX147" s="11" t="s">
        <v>81</v>
      </c>
      <c r="AY147" s="198" t="s">
        <v>127</v>
      </c>
    </row>
    <row r="148" spans="2:65" s="1" customFormat="1" ht="25.5" customHeight="1">
      <c r="B148" s="172"/>
      <c r="C148" s="173" t="s">
        <v>239</v>
      </c>
      <c r="D148" s="173" t="s">
        <v>129</v>
      </c>
      <c r="E148" s="174" t="s">
        <v>240</v>
      </c>
      <c r="F148" s="175" t="s">
        <v>241</v>
      </c>
      <c r="G148" s="176" t="s">
        <v>242</v>
      </c>
      <c r="H148" s="177">
        <v>303.2</v>
      </c>
      <c r="I148" s="178"/>
      <c r="J148" s="179">
        <f>ROUND(I148*H148,2)</f>
        <v>0</v>
      </c>
      <c r="K148" s="175" t="s">
        <v>133</v>
      </c>
      <c r="L148" s="39"/>
      <c r="M148" s="180" t="s">
        <v>5</v>
      </c>
      <c r="N148" s="181" t="s">
        <v>44</v>
      </c>
      <c r="O148" s="40"/>
      <c r="P148" s="182">
        <f>O148*H148</f>
        <v>0</v>
      </c>
      <c r="Q148" s="182">
        <v>2.0000000000000002E-5</v>
      </c>
      <c r="R148" s="182">
        <f>Q148*H148</f>
        <v>6.0639999999999999E-3</v>
      </c>
      <c r="S148" s="182">
        <v>0</v>
      </c>
      <c r="T148" s="183">
        <f>S148*H148</f>
        <v>0</v>
      </c>
      <c r="AR148" s="22" t="s">
        <v>134</v>
      </c>
      <c r="AT148" s="22" t="s">
        <v>129</v>
      </c>
      <c r="AU148" s="22" t="s">
        <v>83</v>
      </c>
      <c r="AY148" s="22" t="s">
        <v>127</v>
      </c>
      <c r="BE148" s="184">
        <f>IF(N148="základní",J148,0)</f>
        <v>0</v>
      </c>
      <c r="BF148" s="184">
        <f>IF(N148="snížená",J148,0)</f>
        <v>0</v>
      </c>
      <c r="BG148" s="184">
        <f>IF(N148="zákl. přenesená",J148,0)</f>
        <v>0</v>
      </c>
      <c r="BH148" s="184">
        <f>IF(N148="sníž. přenesená",J148,0)</f>
        <v>0</v>
      </c>
      <c r="BI148" s="184">
        <f>IF(N148="nulová",J148,0)</f>
        <v>0</v>
      </c>
      <c r="BJ148" s="22" t="s">
        <v>81</v>
      </c>
      <c r="BK148" s="184">
        <f>ROUND(I148*H148,2)</f>
        <v>0</v>
      </c>
      <c r="BL148" s="22" t="s">
        <v>134</v>
      </c>
      <c r="BM148" s="22" t="s">
        <v>243</v>
      </c>
    </row>
    <row r="149" spans="2:65" s="1" customFormat="1" ht="94.5">
      <c r="B149" s="39"/>
      <c r="D149" s="185" t="s">
        <v>136</v>
      </c>
      <c r="F149" s="186" t="s">
        <v>244</v>
      </c>
      <c r="I149" s="187"/>
      <c r="L149" s="39"/>
      <c r="M149" s="188"/>
      <c r="N149" s="40"/>
      <c r="O149" s="40"/>
      <c r="P149" s="40"/>
      <c r="Q149" s="40"/>
      <c r="R149" s="40"/>
      <c r="S149" s="40"/>
      <c r="T149" s="68"/>
      <c r="AT149" s="22" t="s">
        <v>136</v>
      </c>
      <c r="AU149" s="22" t="s">
        <v>83</v>
      </c>
    </row>
    <row r="150" spans="2:65" s="11" customFormat="1">
      <c r="B150" s="189"/>
      <c r="D150" s="190" t="s">
        <v>138</v>
      </c>
      <c r="E150" s="191" t="s">
        <v>5</v>
      </c>
      <c r="F150" s="192" t="s">
        <v>245</v>
      </c>
      <c r="H150" s="193">
        <v>303.2</v>
      </c>
      <c r="I150" s="194"/>
      <c r="L150" s="189"/>
      <c r="M150" s="195"/>
      <c r="N150" s="196"/>
      <c r="O150" s="196"/>
      <c r="P150" s="196"/>
      <c r="Q150" s="196"/>
      <c r="R150" s="196"/>
      <c r="S150" s="196"/>
      <c r="T150" s="197"/>
      <c r="AT150" s="198" t="s">
        <v>138</v>
      </c>
      <c r="AU150" s="198" t="s">
        <v>83</v>
      </c>
      <c r="AV150" s="11" t="s">
        <v>83</v>
      </c>
      <c r="AW150" s="11" t="s">
        <v>36</v>
      </c>
      <c r="AX150" s="11" t="s">
        <v>81</v>
      </c>
      <c r="AY150" s="198" t="s">
        <v>127</v>
      </c>
    </row>
    <row r="151" spans="2:65" s="1" customFormat="1" ht="38.25" customHeight="1">
      <c r="B151" s="172"/>
      <c r="C151" s="173" t="s">
        <v>246</v>
      </c>
      <c r="D151" s="173" t="s">
        <v>129</v>
      </c>
      <c r="E151" s="174" t="s">
        <v>247</v>
      </c>
      <c r="F151" s="175" t="s">
        <v>248</v>
      </c>
      <c r="G151" s="176" t="s">
        <v>132</v>
      </c>
      <c r="H151" s="177">
        <v>1.92</v>
      </c>
      <c r="I151" s="178"/>
      <c r="J151" s="179">
        <f>ROUND(I151*H151,2)</f>
        <v>0</v>
      </c>
      <c r="K151" s="175" t="s">
        <v>133</v>
      </c>
      <c r="L151" s="39"/>
      <c r="M151" s="180" t="s">
        <v>5</v>
      </c>
      <c r="N151" s="181" t="s">
        <v>44</v>
      </c>
      <c r="O151" s="40"/>
      <c r="P151" s="182">
        <f>O151*H151</f>
        <v>0</v>
      </c>
      <c r="Q151" s="182">
        <v>0</v>
      </c>
      <c r="R151" s="182">
        <f>Q151*H151</f>
        <v>0</v>
      </c>
      <c r="S151" s="182">
        <v>2.65</v>
      </c>
      <c r="T151" s="183">
        <f>S151*H151</f>
        <v>5.0880000000000001</v>
      </c>
      <c r="AR151" s="22" t="s">
        <v>134</v>
      </c>
      <c r="AT151" s="22" t="s">
        <v>129</v>
      </c>
      <c r="AU151" s="22" t="s">
        <v>83</v>
      </c>
      <c r="AY151" s="22" t="s">
        <v>127</v>
      </c>
      <c r="BE151" s="184">
        <f>IF(N151="základní",J151,0)</f>
        <v>0</v>
      </c>
      <c r="BF151" s="184">
        <f>IF(N151="snížená",J151,0)</f>
        <v>0</v>
      </c>
      <c r="BG151" s="184">
        <f>IF(N151="zákl. přenesená",J151,0)</f>
        <v>0</v>
      </c>
      <c r="BH151" s="184">
        <f>IF(N151="sníž. přenesená",J151,0)</f>
        <v>0</v>
      </c>
      <c r="BI151" s="184">
        <f>IF(N151="nulová",J151,0)</f>
        <v>0</v>
      </c>
      <c r="BJ151" s="22" t="s">
        <v>81</v>
      </c>
      <c r="BK151" s="184">
        <f>ROUND(I151*H151,2)</f>
        <v>0</v>
      </c>
      <c r="BL151" s="22" t="s">
        <v>134</v>
      </c>
      <c r="BM151" s="22" t="s">
        <v>249</v>
      </c>
    </row>
    <row r="152" spans="2:65" s="1" customFormat="1" ht="351">
      <c r="B152" s="39"/>
      <c r="D152" s="185" t="s">
        <v>136</v>
      </c>
      <c r="F152" s="186" t="s">
        <v>250</v>
      </c>
      <c r="I152" s="187"/>
      <c r="L152" s="39"/>
      <c r="M152" s="188"/>
      <c r="N152" s="40"/>
      <c r="O152" s="40"/>
      <c r="P152" s="40"/>
      <c r="Q152" s="40"/>
      <c r="R152" s="40"/>
      <c r="S152" s="40"/>
      <c r="T152" s="68"/>
      <c r="AT152" s="22" t="s">
        <v>136</v>
      </c>
      <c r="AU152" s="22" t="s">
        <v>83</v>
      </c>
    </row>
    <row r="153" spans="2:65" s="11" customFormat="1">
      <c r="B153" s="189"/>
      <c r="D153" s="190" t="s">
        <v>138</v>
      </c>
      <c r="E153" s="191" t="s">
        <v>5</v>
      </c>
      <c r="F153" s="192" t="s">
        <v>139</v>
      </c>
      <c r="H153" s="193">
        <v>1.92</v>
      </c>
      <c r="I153" s="194"/>
      <c r="L153" s="189"/>
      <c r="M153" s="195"/>
      <c r="N153" s="196"/>
      <c r="O153" s="196"/>
      <c r="P153" s="196"/>
      <c r="Q153" s="196"/>
      <c r="R153" s="196"/>
      <c r="S153" s="196"/>
      <c r="T153" s="197"/>
      <c r="AT153" s="198" t="s">
        <v>138</v>
      </c>
      <c r="AU153" s="198" t="s">
        <v>83</v>
      </c>
      <c r="AV153" s="11" t="s">
        <v>83</v>
      </c>
      <c r="AW153" s="11" t="s">
        <v>36</v>
      </c>
      <c r="AX153" s="11" t="s">
        <v>81</v>
      </c>
      <c r="AY153" s="198" t="s">
        <v>127</v>
      </c>
    </row>
    <row r="154" spans="2:65" s="1" customFormat="1" ht="25.5" customHeight="1">
      <c r="B154" s="172"/>
      <c r="C154" s="173" t="s">
        <v>10</v>
      </c>
      <c r="D154" s="173" t="s">
        <v>129</v>
      </c>
      <c r="E154" s="174" t="s">
        <v>251</v>
      </c>
      <c r="F154" s="175" t="s">
        <v>252</v>
      </c>
      <c r="G154" s="176" t="s">
        <v>161</v>
      </c>
      <c r="H154" s="177">
        <v>67.599999999999994</v>
      </c>
      <c r="I154" s="178"/>
      <c r="J154" s="179">
        <f>ROUND(I154*H154,2)</f>
        <v>0</v>
      </c>
      <c r="K154" s="175" t="s">
        <v>133</v>
      </c>
      <c r="L154" s="39"/>
      <c r="M154" s="180" t="s">
        <v>5</v>
      </c>
      <c r="N154" s="181" t="s">
        <v>44</v>
      </c>
      <c r="O154" s="40"/>
      <c r="P154" s="182">
        <f>O154*H154</f>
        <v>0</v>
      </c>
      <c r="Q154" s="182">
        <v>0</v>
      </c>
      <c r="R154" s="182">
        <f>Q154*H154</f>
        <v>0</v>
      </c>
      <c r="S154" s="182">
        <v>1.4E-2</v>
      </c>
      <c r="T154" s="183">
        <f>S154*H154</f>
        <v>0.94639999999999991</v>
      </c>
      <c r="AR154" s="22" t="s">
        <v>134</v>
      </c>
      <c r="AT154" s="22" t="s">
        <v>129</v>
      </c>
      <c r="AU154" s="22" t="s">
        <v>83</v>
      </c>
      <c r="AY154" s="22" t="s">
        <v>127</v>
      </c>
      <c r="BE154" s="184">
        <f>IF(N154="základní",J154,0)</f>
        <v>0</v>
      </c>
      <c r="BF154" s="184">
        <f>IF(N154="snížená",J154,0)</f>
        <v>0</v>
      </c>
      <c r="BG154" s="184">
        <f>IF(N154="zákl. přenesená",J154,0)</f>
        <v>0</v>
      </c>
      <c r="BH154" s="184">
        <f>IF(N154="sníž. přenesená",J154,0)</f>
        <v>0</v>
      </c>
      <c r="BI154" s="184">
        <f>IF(N154="nulová",J154,0)</f>
        <v>0</v>
      </c>
      <c r="BJ154" s="22" t="s">
        <v>81</v>
      </c>
      <c r="BK154" s="184">
        <f>ROUND(I154*H154,2)</f>
        <v>0</v>
      </c>
      <c r="BL154" s="22" t="s">
        <v>134</v>
      </c>
      <c r="BM154" s="22" t="s">
        <v>253</v>
      </c>
    </row>
    <row r="155" spans="2:65" s="11" customFormat="1">
      <c r="B155" s="189"/>
      <c r="D155" s="190" t="s">
        <v>138</v>
      </c>
      <c r="E155" s="191" t="s">
        <v>5</v>
      </c>
      <c r="F155" s="192" t="s">
        <v>224</v>
      </c>
      <c r="H155" s="193">
        <v>67.599999999999994</v>
      </c>
      <c r="I155" s="194"/>
      <c r="L155" s="189"/>
      <c r="M155" s="195"/>
      <c r="N155" s="196"/>
      <c r="O155" s="196"/>
      <c r="P155" s="196"/>
      <c r="Q155" s="196"/>
      <c r="R155" s="196"/>
      <c r="S155" s="196"/>
      <c r="T155" s="197"/>
      <c r="AT155" s="198" t="s">
        <v>138</v>
      </c>
      <c r="AU155" s="198" t="s">
        <v>83</v>
      </c>
      <c r="AV155" s="11" t="s">
        <v>83</v>
      </c>
      <c r="AW155" s="11" t="s">
        <v>36</v>
      </c>
      <c r="AX155" s="11" t="s">
        <v>81</v>
      </c>
      <c r="AY155" s="198" t="s">
        <v>127</v>
      </c>
    </row>
    <row r="156" spans="2:65" s="1" customFormat="1" ht="16.5" customHeight="1">
      <c r="B156" s="172"/>
      <c r="C156" s="173" t="s">
        <v>254</v>
      </c>
      <c r="D156" s="173" t="s">
        <v>129</v>
      </c>
      <c r="E156" s="174" t="s">
        <v>255</v>
      </c>
      <c r="F156" s="175" t="s">
        <v>256</v>
      </c>
      <c r="G156" s="176" t="s">
        <v>161</v>
      </c>
      <c r="H156" s="177">
        <v>219.2</v>
      </c>
      <c r="I156" s="178"/>
      <c r="J156" s="179">
        <f>ROUND(I156*H156,2)</f>
        <v>0</v>
      </c>
      <c r="K156" s="175" t="s">
        <v>133</v>
      </c>
      <c r="L156" s="39"/>
      <c r="M156" s="180" t="s">
        <v>5</v>
      </c>
      <c r="N156" s="181" t="s">
        <v>44</v>
      </c>
      <c r="O156" s="40"/>
      <c r="P156" s="182">
        <f>O156*H156</f>
        <v>0</v>
      </c>
      <c r="Q156" s="182">
        <v>0</v>
      </c>
      <c r="R156" s="182">
        <f>Q156*H156</f>
        <v>0</v>
      </c>
      <c r="S156" s="182">
        <v>0</v>
      </c>
      <c r="T156" s="183">
        <f>S156*H156</f>
        <v>0</v>
      </c>
      <c r="AR156" s="22" t="s">
        <v>134</v>
      </c>
      <c r="AT156" s="22" t="s">
        <v>129</v>
      </c>
      <c r="AU156" s="22" t="s">
        <v>83</v>
      </c>
      <c r="AY156" s="22" t="s">
        <v>127</v>
      </c>
      <c r="BE156" s="184">
        <f>IF(N156="základní",J156,0)</f>
        <v>0</v>
      </c>
      <c r="BF156" s="184">
        <f>IF(N156="snížená",J156,0)</f>
        <v>0</v>
      </c>
      <c r="BG156" s="184">
        <f>IF(N156="zákl. přenesená",J156,0)</f>
        <v>0</v>
      </c>
      <c r="BH156" s="184">
        <f>IF(N156="sníž. přenesená",J156,0)</f>
        <v>0</v>
      </c>
      <c r="BI156" s="184">
        <f>IF(N156="nulová",J156,0)</f>
        <v>0</v>
      </c>
      <c r="BJ156" s="22" t="s">
        <v>81</v>
      </c>
      <c r="BK156" s="184">
        <f>ROUND(I156*H156,2)</f>
        <v>0</v>
      </c>
      <c r="BL156" s="22" t="s">
        <v>134</v>
      </c>
      <c r="BM156" s="22" t="s">
        <v>257</v>
      </c>
    </row>
    <row r="157" spans="2:65" s="1" customFormat="1" ht="67.5">
      <c r="B157" s="39"/>
      <c r="D157" s="185" t="s">
        <v>136</v>
      </c>
      <c r="F157" s="186" t="s">
        <v>258</v>
      </c>
      <c r="I157" s="187"/>
      <c r="L157" s="39"/>
      <c r="M157" s="188"/>
      <c r="N157" s="40"/>
      <c r="O157" s="40"/>
      <c r="P157" s="40"/>
      <c r="Q157" s="40"/>
      <c r="R157" s="40"/>
      <c r="S157" s="40"/>
      <c r="T157" s="68"/>
      <c r="AT157" s="22" t="s">
        <v>136</v>
      </c>
      <c r="AU157" s="22" t="s">
        <v>83</v>
      </c>
    </row>
    <row r="158" spans="2:65" s="11" customFormat="1">
      <c r="B158" s="189"/>
      <c r="D158" s="185" t="s">
        <v>138</v>
      </c>
      <c r="E158" s="198" t="s">
        <v>5</v>
      </c>
      <c r="F158" s="199" t="s">
        <v>259</v>
      </c>
      <c r="H158" s="200">
        <v>151.6</v>
      </c>
      <c r="I158" s="194"/>
      <c r="L158" s="189"/>
      <c r="M158" s="195"/>
      <c r="N158" s="196"/>
      <c r="O158" s="196"/>
      <c r="P158" s="196"/>
      <c r="Q158" s="196"/>
      <c r="R158" s="196"/>
      <c r="S158" s="196"/>
      <c r="T158" s="197"/>
      <c r="AT158" s="198" t="s">
        <v>138</v>
      </c>
      <c r="AU158" s="198" t="s">
        <v>83</v>
      </c>
      <c r="AV158" s="11" t="s">
        <v>83</v>
      </c>
      <c r="AW158" s="11" t="s">
        <v>36</v>
      </c>
      <c r="AX158" s="11" t="s">
        <v>73</v>
      </c>
      <c r="AY158" s="198" t="s">
        <v>127</v>
      </c>
    </row>
    <row r="159" spans="2:65" s="11" customFormat="1">
      <c r="B159" s="189"/>
      <c r="D159" s="185" t="s">
        <v>138</v>
      </c>
      <c r="E159" s="198" t="s">
        <v>5</v>
      </c>
      <c r="F159" s="199" t="s">
        <v>224</v>
      </c>
      <c r="H159" s="200">
        <v>67.599999999999994</v>
      </c>
      <c r="I159" s="194"/>
      <c r="L159" s="189"/>
      <c r="M159" s="195"/>
      <c r="N159" s="196"/>
      <c r="O159" s="196"/>
      <c r="P159" s="196"/>
      <c r="Q159" s="196"/>
      <c r="R159" s="196"/>
      <c r="S159" s="196"/>
      <c r="T159" s="197"/>
      <c r="AT159" s="198" t="s">
        <v>138</v>
      </c>
      <c r="AU159" s="198" t="s">
        <v>83</v>
      </c>
      <c r="AV159" s="11" t="s">
        <v>83</v>
      </c>
      <c r="AW159" s="11" t="s">
        <v>36</v>
      </c>
      <c r="AX159" s="11" t="s">
        <v>73</v>
      </c>
      <c r="AY159" s="198" t="s">
        <v>127</v>
      </c>
    </row>
    <row r="160" spans="2:65" s="12" customFormat="1">
      <c r="B160" s="201"/>
      <c r="D160" s="190" t="s">
        <v>138</v>
      </c>
      <c r="E160" s="202" t="s">
        <v>5</v>
      </c>
      <c r="F160" s="203" t="s">
        <v>172</v>
      </c>
      <c r="H160" s="204">
        <v>219.2</v>
      </c>
      <c r="I160" s="205"/>
      <c r="L160" s="201"/>
      <c r="M160" s="206"/>
      <c r="N160" s="207"/>
      <c r="O160" s="207"/>
      <c r="P160" s="207"/>
      <c r="Q160" s="207"/>
      <c r="R160" s="207"/>
      <c r="S160" s="207"/>
      <c r="T160" s="208"/>
      <c r="AT160" s="209" t="s">
        <v>138</v>
      </c>
      <c r="AU160" s="209" t="s">
        <v>83</v>
      </c>
      <c r="AV160" s="12" t="s">
        <v>134</v>
      </c>
      <c r="AW160" s="12" t="s">
        <v>36</v>
      </c>
      <c r="AX160" s="12" t="s">
        <v>81</v>
      </c>
      <c r="AY160" s="209" t="s">
        <v>127</v>
      </c>
    </row>
    <row r="161" spans="2:65" s="1" customFormat="1" ht="25.5" customHeight="1">
      <c r="B161" s="172"/>
      <c r="C161" s="173" t="s">
        <v>260</v>
      </c>
      <c r="D161" s="173" t="s">
        <v>129</v>
      </c>
      <c r="E161" s="174" t="s">
        <v>261</v>
      </c>
      <c r="F161" s="175" t="s">
        <v>262</v>
      </c>
      <c r="G161" s="176" t="s">
        <v>132</v>
      </c>
      <c r="H161" s="177">
        <v>6.76</v>
      </c>
      <c r="I161" s="178"/>
      <c r="J161" s="179">
        <f>ROUND(I161*H161,2)</f>
        <v>0</v>
      </c>
      <c r="K161" s="175" t="s">
        <v>133</v>
      </c>
      <c r="L161" s="39"/>
      <c r="M161" s="180" t="s">
        <v>5</v>
      </c>
      <c r="N161" s="181" t="s">
        <v>44</v>
      </c>
      <c r="O161" s="40"/>
      <c r="P161" s="182">
        <f>O161*H161</f>
        <v>0</v>
      </c>
      <c r="Q161" s="182">
        <v>0.50426000000000004</v>
      </c>
      <c r="R161" s="182">
        <f>Q161*H161</f>
        <v>3.4087976000000002</v>
      </c>
      <c r="S161" s="182">
        <v>0</v>
      </c>
      <c r="T161" s="183">
        <f>S161*H161</f>
        <v>0</v>
      </c>
      <c r="AR161" s="22" t="s">
        <v>134</v>
      </c>
      <c r="AT161" s="22" t="s">
        <v>129</v>
      </c>
      <c r="AU161" s="22" t="s">
        <v>83</v>
      </c>
      <c r="AY161" s="22" t="s">
        <v>127</v>
      </c>
      <c r="BE161" s="184">
        <f>IF(N161="základní",J161,0)</f>
        <v>0</v>
      </c>
      <c r="BF161" s="184">
        <f>IF(N161="snížená",J161,0)</f>
        <v>0</v>
      </c>
      <c r="BG161" s="184">
        <f>IF(N161="zákl. přenesená",J161,0)</f>
        <v>0</v>
      </c>
      <c r="BH161" s="184">
        <f>IF(N161="sníž. přenesená",J161,0)</f>
        <v>0</v>
      </c>
      <c r="BI161" s="184">
        <f>IF(N161="nulová",J161,0)</f>
        <v>0</v>
      </c>
      <c r="BJ161" s="22" t="s">
        <v>81</v>
      </c>
      <c r="BK161" s="184">
        <f>ROUND(I161*H161,2)</f>
        <v>0</v>
      </c>
      <c r="BL161" s="22" t="s">
        <v>134</v>
      </c>
      <c r="BM161" s="22" t="s">
        <v>263</v>
      </c>
    </row>
    <row r="162" spans="2:65" s="1" customFormat="1" ht="108">
      <c r="B162" s="39"/>
      <c r="D162" s="185" t="s">
        <v>136</v>
      </c>
      <c r="F162" s="186" t="s">
        <v>264</v>
      </c>
      <c r="I162" s="187"/>
      <c r="L162" s="39"/>
      <c r="M162" s="188"/>
      <c r="N162" s="40"/>
      <c r="O162" s="40"/>
      <c r="P162" s="40"/>
      <c r="Q162" s="40"/>
      <c r="R162" s="40"/>
      <c r="S162" s="40"/>
      <c r="T162" s="68"/>
      <c r="AT162" s="22" t="s">
        <v>136</v>
      </c>
      <c r="AU162" s="22" t="s">
        <v>83</v>
      </c>
    </row>
    <row r="163" spans="2:65" s="11" customFormat="1">
      <c r="B163" s="189"/>
      <c r="D163" s="185" t="s">
        <v>138</v>
      </c>
      <c r="E163" s="198" t="s">
        <v>5</v>
      </c>
      <c r="F163" s="199" t="s">
        <v>265</v>
      </c>
      <c r="H163" s="200">
        <v>6.76</v>
      </c>
      <c r="I163" s="194"/>
      <c r="L163" s="189"/>
      <c r="M163" s="195"/>
      <c r="N163" s="196"/>
      <c r="O163" s="196"/>
      <c r="P163" s="196"/>
      <c r="Q163" s="196"/>
      <c r="R163" s="196"/>
      <c r="S163" s="196"/>
      <c r="T163" s="197"/>
      <c r="AT163" s="198" t="s">
        <v>138</v>
      </c>
      <c r="AU163" s="198" t="s">
        <v>83</v>
      </c>
      <c r="AV163" s="11" t="s">
        <v>83</v>
      </c>
      <c r="AW163" s="11" t="s">
        <v>36</v>
      </c>
      <c r="AX163" s="11" t="s">
        <v>81</v>
      </c>
      <c r="AY163" s="198" t="s">
        <v>127</v>
      </c>
    </row>
    <row r="164" spans="2:65" s="10" customFormat="1" ht="29.85" customHeight="1">
      <c r="B164" s="158"/>
      <c r="D164" s="169" t="s">
        <v>72</v>
      </c>
      <c r="E164" s="170" t="s">
        <v>266</v>
      </c>
      <c r="F164" s="170" t="s">
        <v>267</v>
      </c>
      <c r="I164" s="161"/>
      <c r="J164" s="171">
        <f>BK164</f>
        <v>0</v>
      </c>
      <c r="L164" s="158"/>
      <c r="M164" s="163"/>
      <c r="N164" s="164"/>
      <c r="O164" s="164"/>
      <c r="P164" s="165">
        <f>P165</f>
        <v>0</v>
      </c>
      <c r="Q164" s="164"/>
      <c r="R164" s="165">
        <f>R165</f>
        <v>0</v>
      </c>
      <c r="S164" s="164"/>
      <c r="T164" s="166">
        <f>T165</f>
        <v>0</v>
      </c>
      <c r="AR164" s="159" t="s">
        <v>81</v>
      </c>
      <c r="AT164" s="167" t="s">
        <v>72</v>
      </c>
      <c r="AU164" s="167" t="s">
        <v>81</v>
      </c>
      <c r="AY164" s="159" t="s">
        <v>127</v>
      </c>
      <c r="BK164" s="168">
        <f>BK165</f>
        <v>0</v>
      </c>
    </row>
    <row r="165" spans="2:65" s="1" customFormat="1" ht="25.5" customHeight="1">
      <c r="B165" s="172"/>
      <c r="C165" s="173" t="s">
        <v>268</v>
      </c>
      <c r="D165" s="173" t="s">
        <v>129</v>
      </c>
      <c r="E165" s="174" t="s">
        <v>269</v>
      </c>
      <c r="F165" s="175" t="s">
        <v>270</v>
      </c>
      <c r="G165" s="176" t="s">
        <v>192</v>
      </c>
      <c r="H165" s="177">
        <v>203.03200000000001</v>
      </c>
      <c r="I165" s="178"/>
      <c r="J165" s="179">
        <f>ROUND(I165*H165,2)</f>
        <v>0</v>
      </c>
      <c r="K165" s="175" t="s">
        <v>133</v>
      </c>
      <c r="L165" s="39"/>
      <c r="M165" s="180" t="s">
        <v>5</v>
      </c>
      <c r="N165" s="181" t="s">
        <v>44</v>
      </c>
      <c r="O165" s="40"/>
      <c r="P165" s="182">
        <f>O165*H165</f>
        <v>0</v>
      </c>
      <c r="Q165" s="182">
        <v>0</v>
      </c>
      <c r="R165" s="182">
        <f>Q165*H165</f>
        <v>0</v>
      </c>
      <c r="S165" s="182">
        <v>0</v>
      </c>
      <c r="T165" s="183">
        <f>S165*H165</f>
        <v>0</v>
      </c>
      <c r="AR165" s="22" t="s">
        <v>134</v>
      </c>
      <c r="AT165" s="22" t="s">
        <v>129</v>
      </c>
      <c r="AU165" s="22" t="s">
        <v>83</v>
      </c>
      <c r="AY165" s="22" t="s">
        <v>127</v>
      </c>
      <c r="BE165" s="184">
        <f>IF(N165="základní",J165,0)</f>
        <v>0</v>
      </c>
      <c r="BF165" s="184">
        <f>IF(N165="snížená",J165,0)</f>
        <v>0</v>
      </c>
      <c r="BG165" s="184">
        <f>IF(N165="zákl. přenesená",J165,0)</f>
        <v>0</v>
      </c>
      <c r="BH165" s="184">
        <f>IF(N165="sníž. přenesená",J165,0)</f>
        <v>0</v>
      </c>
      <c r="BI165" s="184">
        <f>IF(N165="nulová",J165,0)</f>
        <v>0</v>
      </c>
      <c r="BJ165" s="22" t="s">
        <v>81</v>
      </c>
      <c r="BK165" s="184">
        <f>ROUND(I165*H165,2)</f>
        <v>0</v>
      </c>
      <c r="BL165" s="22" t="s">
        <v>134</v>
      </c>
      <c r="BM165" s="22" t="s">
        <v>271</v>
      </c>
    </row>
    <row r="166" spans="2:65" s="10" customFormat="1" ht="37.35" customHeight="1">
      <c r="B166" s="158"/>
      <c r="D166" s="159" t="s">
        <v>72</v>
      </c>
      <c r="E166" s="160" t="s">
        <v>272</v>
      </c>
      <c r="F166" s="160" t="s">
        <v>273</v>
      </c>
      <c r="I166" s="161"/>
      <c r="J166" s="162">
        <f>BK166</f>
        <v>0</v>
      </c>
      <c r="L166" s="158"/>
      <c r="M166" s="163"/>
      <c r="N166" s="164"/>
      <c r="O166" s="164"/>
      <c r="P166" s="165">
        <f>P167</f>
        <v>0</v>
      </c>
      <c r="Q166" s="164"/>
      <c r="R166" s="165">
        <f>R167</f>
        <v>0.05</v>
      </c>
      <c r="S166" s="164"/>
      <c r="T166" s="166">
        <f>T167</f>
        <v>0</v>
      </c>
      <c r="AR166" s="159" t="s">
        <v>83</v>
      </c>
      <c r="AT166" s="167" t="s">
        <v>72</v>
      </c>
      <c r="AU166" s="167" t="s">
        <v>73</v>
      </c>
      <c r="AY166" s="159" t="s">
        <v>127</v>
      </c>
      <c r="BK166" s="168">
        <f>BK167</f>
        <v>0</v>
      </c>
    </row>
    <row r="167" spans="2:65" s="10" customFormat="1" ht="19.899999999999999" customHeight="1">
      <c r="B167" s="158"/>
      <c r="D167" s="169" t="s">
        <v>72</v>
      </c>
      <c r="E167" s="170" t="s">
        <v>274</v>
      </c>
      <c r="F167" s="170" t="s">
        <v>275</v>
      </c>
      <c r="I167" s="161"/>
      <c r="J167" s="171">
        <f>BK167</f>
        <v>0</v>
      </c>
      <c r="L167" s="158"/>
      <c r="M167" s="163"/>
      <c r="N167" s="164"/>
      <c r="O167" s="164"/>
      <c r="P167" s="165">
        <f>SUM(P168:P174)</f>
        <v>0</v>
      </c>
      <c r="Q167" s="164"/>
      <c r="R167" s="165">
        <f>SUM(R168:R174)</f>
        <v>0.05</v>
      </c>
      <c r="S167" s="164"/>
      <c r="T167" s="166">
        <f>SUM(T168:T174)</f>
        <v>0</v>
      </c>
      <c r="AR167" s="159" t="s">
        <v>83</v>
      </c>
      <c r="AT167" s="167" t="s">
        <v>72</v>
      </c>
      <c r="AU167" s="167" t="s">
        <v>81</v>
      </c>
      <c r="AY167" s="159" t="s">
        <v>127</v>
      </c>
      <c r="BK167" s="168">
        <f>SUM(BK168:BK174)</f>
        <v>0</v>
      </c>
    </row>
    <row r="168" spans="2:65" s="1" customFormat="1" ht="25.5" customHeight="1">
      <c r="B168" s="172"/>
      <c r="C168" s="173" t="s">
        <v>276</v>
      </c>
      <c r="D168" s="173" t="s">
        <v>129</v>
      </c>
      <c r="E168" s="174" t="s">
        <v>277</v>
      </c>
      <c r="F168" s="175" t="s">
        <v>278</v>
      </c>
      <c r="G168" s="176" t="s">
        <v>242</v>
      </c>
      <c r="H168" s="177">
        <v>1</v>
      </c>
      <c r="I168" s="178"/>
      <c r="J168" s="179">
        <f>ROUND(I168*H168,2)</f>
        <v>0</v>
      </c>
      <c r="K168" s="175" t="s">
        <v>5</v>
      </c>
      <c r="L168" s="39"/>
      <c r="M168" s="180" t="s">
        <v>5</v>
      </c>
      <c r="N168" s="181" t="s">
        <v>44</v>
      </c>
      <c r="O168" s="40"/>
      <c r="P168" s="182">
        <f>O168*H168</f>
        <v>0</v>
      </c>
      <c r="Q168" s="182">
        <v>0</v>
      </c>
      <c r="R168" s="182">
        <f>Q168*H168</f>
        <v>0</v>
      </c>
      <c r="S168" s="182">
        <v>0</v>
      </c>
      <c r="T168" s="183">
        <f>S168*H168</f>
        <v>0</v>
      </c>
      <c r="AR168" s="22" t="s">
        <v>219</v>
      </c>
      <c r="AT168" s="22" t="s">
        <v>129</v>
      </c>
      <c r="AU168" s="22" t="s">
        <v>83</v>
      </c>
      <c r="AY168" s="22" t="s">
        <v>127</v>
      </c>
      <c r="BE168" s="184">
        <f>IF(N168="základní",J168,0)</f>
        <v>0</v>
      </c>
      <c r="BF168" s="184">
        <f>IF(N168="snížená",J168,0)</f>
        <v>0</v>
      </c>
      <c r="BG168" s="184">
        <f>IF(N168="zákl. přenesená",J168,0)</f>
        <v>0</v>
      </c>
      <c r="BH168" s="184">
        <f>IF(N168="sníž. přenesená",J168,0)</f>
        <v>0</v>
      </c>
      <c r="BI168" s="184">
        <f>IF(N168="nulová",J168,0)</f>
        <v>0</v>
      </c>
      <c r="BJ168" s="22" t="s">
        <v>81</v>
      </c>
      <c r="BK168" s="184">
        <f>ROUND(I168*H168,2)</f>
        <v>0</v>
      </c>
      <c r="BL168" s="22" t="s">
        <v>219</v>
      </c>
      <c r="BM168" s="22" t="s">
        <v>279</v>
      </c>
    </row>
    <row r="169" spans="2:65" s="11" customFormat="1">
      <c r="B169" s="189"/>
      <c r="D169" s="190" t="s">
        <v>138</v>
      </c>
      <c r="E169" s="191" t="s">
        <v>5</v>
      </c>
      <c r="F169" s="192" t="s">
        <v>280</v>
      </c>
      <c r="H169" s="193">
        <v>1</v>
      </c>
      <c r="I169" s="194"/>
      <c r="L169" s="189"/>
      <c r="M169" s="195"/>
      <c r="N169" s="196"/>
      <c r="O169" s="196"/>
      <c r="P169" s="196"/>
      <c r="Q169" s="196"/>
      <c r="R169" s="196"/>
      <c r="S169" s="196"/>
      <c r="T169" s="197"/>
      <c r="AT169" s="198" t="s">
        <v>138</v>
      </c>
      <c r="AU169" s="198" t="s">
        <v>83</v>
      </c>
      <c r="AV169" s="11" t="s">
        <v>83</v>
      </c>
      <c r="AW169" s="11" t="s">
        <v>36</v>
      </c>
      <c r="AX169" s="11" t="s">
        <v>81</v>
      </c>
      <c r="AY169" s="198" t="s">
        <v>127</v>
      </c>
    </row>
    <row r="170" spans="2:65" s="1" customFormat="1" ht="16.5" customHeight="1">
      <c r="B170" s="172"/>
      <c r="C170" s="173" t="s">
        <v>281</v>
      </c>
      <c r="D170" s="173" t="s">
        <v>129</v>
      </c>
      <c r="E170" s="174" t="s">
        <v>282</v>
      </c>
      <c r="F170" s="175" t="s">
        <v>283</v>
      </c>
      <c r="G170" s="176" t="s">
        <v>242</v>
      </c>
      <c r="H170" s="177">
        <v>4</v>
      </c>
      <c r="I170" s="178"/>
      <c r="J170" s="179">
        <f>ROUND(I170*H170,2)</f>
        <v>0</v>
      </c>
      <c r="K170" s="175" t="s">
        <v>5</v>
      </c>
      <c r="L170" s="39"/>
      <c r="M170" s="180" t="s">
        <v>5</v>
      </c>
      <c r="N170" s="181" t="s">
        <v>44</v>
      </c>
      <c r="O170" s="40"/>
      <c r="P170" s="182">
        <f>O170*H170</f>
        <v>0</v>
      </c>
      <c r="Q170" s="182">
        <v>0</v>
      </c>
      <c r="R170" s="182">
        <f>Q170*H170</f>
        <v>0</v>
      </c>
      <c r="S170" s="182">
        <v>0</v>
      </c>
      <c r="T170" s="183">
        <f>S170*H170</f>
        <v>0</v>
      </c>
      <c r="AR170" s="22" t="s">
        <v>219</v>
      </c>
      <c r="AT170" s="22" t="s">
        <v>129</v>
      </c>
      <c r="AU170" s="22" t="s">
        <v>83</v>
      </c>
      <c r="AY170" s="22" t="s">
        <v>127</v>
      </c>
      <c r="BE170" s="184">
        <f>IF(N170="základní",J170,0)</f>
        <v>0</v>
      </c>
      <c r="BF170" s="184">
        <f>IF(N170="snížená",J170,0)</f>
        <v>0</v>
      </c>
      <c r="BG170" s="184">
        <f>IF(N170="zákl. přenesená",J170,0)</f>
        <v>0</v>
      </c>
      <c r="BH170" s="184">
        <f>IF(N170="sníž. přenesená",J170,0)</f>
        <v>0</v>
      </c>
      <c r="BI170" s="184">
        <f>IF(N170="nulová",J170,0)</f>
        <v>0</v>
      </c>
      <c r="BJ170" s="22" t="s">
        <v>81</v>
      </c>
      <c r="BK170" s="184">
        <f>ROUND(I170*H170,2)</f>
        <v>0</v>
      </c>
      <c r="BL170" s="22" t="s">
        <v>219</v>
      </c>
      <c r="BM170" s="22" t="s">
        <v>284</v>
      </c>
    </row>
    <row r="171" spans="2:65" s="11" customFormat="1">
      <c r="B171" s="189"/>
      <c r="D171" s="190" t="s">
        <v>138</v>
      </c>
      <c r="E171" s="191" t="s">
        <v>5</v>
      </c>
      <c r="F171" s="192" t="s">
        <v>285</v>
      </c>
      <c r="H171" s="193">
        <v>4</v>
      </c>
      <c r="I171" s="194"/>
      <c r="L171" s="189"/>
      <c r="M171" s="195"/>
      <c r="N171" s="196"/>
      <c r="O171" s="196"/>
      <c r="P171" s="196"/>
      <c r="Q171" s="196"/>
      <c r="R171" s="196"/>
      <c r="S171" s="196"/>
      <c r="T171" s="197"/>
      <c r="AT171" s="198" t="s">
        <v>138</v>
      </c>
      <c r="AU171" s="198" t="s">
        <v>83</v>
      </c>
      <c r="AV171" s="11" t="s">
        <v>83</v>
      </c>
      <c r="AW171" s="11" t="s">
        <v>36</v>
      </c>
      <c r="AX171" s="11" t="s">
        <v>81</v>
      </c>
      <c r="AY171" s="198" t="s">
        <v>127</v>
      </c>
    </row>
    <row r="172" spans="2:65" s="1" customFormat="1" ht="16.5" customHeight="1">
      <c r="B172" s="172"/>
      <c r="C172" s="210" t="s">
        <v>286</v>
      </c>
      <c r="D172" s="210" t="s">
        <v>287</v>
      </c>
      <c r="E172" s="211" t="s">
        <v>288</v>
      </c>
      <c r="F172" s="212" t="s">
        <v>289</v>
      </c>
      <c r="G172" s="213" t="s">
        <v>192</v>
      </c>
      <c r="H172" s="214">
        <v>0.05</v>
      </c>
      <c r="I172" s="215"/>
      <c r="J172" s="216">
        <f>ROUND(I172*H172,2)</f>
        <v>0</v>
      </c>
      <c r="K172" s="212" t="s">
        <v>133</v>
      </c>
      <c r="L172" s="217"/>
      <c r="M172" s="218" t="s">
        <v>5</v>
      </c>
      <c r="N172" s="219" t="s">
        <v>44</v>
      </c>
      <c r="O172" s="40"/>
      <c r="P172" s="182">
        <f>O172*H172</f>
        <v>0</v>
      </c>
      <c r="Q172" s="182">
        <v>1</v>
      </c>
      <c r="R172" s="182">
        <f>Q172*H172</f>
        <v>0.05</v>
      </c>
      <c r="S172" s="182">
        <v>0</v>
      </c>
      <c r="T172" s="183">
        <f>S172*H172</f>
        <v>0</v>
      </c>
      <c r="AR172" s="22" t="s">
        <v>290</v>
      </c>
      <c r="AT172" s="22" t="s">
        <v>287</v>
      </c>
      <c r="AU172" s="22" t="s">
        <v>83</v>
      </c>
      <c r="AY172" s="22" t="s">
        <v>127</v>
      </c>
      <c r="BE172" s="184">
        <f>IF(N172="základní",J172,0)</f>
        <v>0</v>
      </c>
      <c r="BF172" s="184">
        <f>IF(N172="snížená",J172,0)</f>
        <v>0</v>
      </c>
      <c r="BG172" s="184">
        <f>IF(N172="zákl. přenesená",J172,0)</f>
        <v>0</v>
      </c>
      <c r="BH172" s="184">
        <f>IF(N172="sníž. přenesená",J172,0)</f>
        <v>0</v>
      </c>
      <c r="BI172" s="184">
        <f>IF(N172="nulová",J172,0)</f>
        <v>0</v>
      </c>
      <c r="BJ172" s="22" t="s">
        <v>81</v>
      </c>
      <c r="BK172" s="184">
        <f>ROUND(I172*H172,2)</f>
        <v>0</v>
      </c>
      <c r="BL172" s="22" t="s">
        <v>219</v>
      </c>
      <c r="BM172" s="22" t="s">
        <v>291</v>
      </c>
    </row>
    <row r="173" spans="2:65" s="11" customFormat="1">
      <c r="B173" s="189"/>
      <c r="D173" s="190" t="s">
        <v>138</v>
      </c>
      <c r="E173" s="191" t="s">
        <v>5</v>
      </c>
      <c r="F173" s="192" t="s">
        <v>292</v>
      </c>
      <c r="H173" s="193">
        <v>0.05</v>
      </c>
      <c r="I173" s="194"/>
      <c r="L173" s="189"/>
      <c r="M173" s="195"/>
      <c r="N173" s="196"/>
      <c r="O173" s="196"/>
      <c r="P173" s="196"/>
      <c r="Q173" s="196"/>
      <c r="R173" s="196"/>
      <c r="S173" s="196"/>
      <c r="T173" s="197"/>
      <c r="AT173" s="198" t="s">
        <v>138</v>
      </c>
      <c r="AU173" s="198" t="s">
        <v>83</v>
      </c>
      <c r="AV173" s="11" t="s">
        <v>83</v>
      </c>
      <c r="AW173" s="11" t="s">
        <v>36</v>
      </c>
      <c r="AX173" s="11" t="s">
        <v>81</v>
      </c>
      <c r="AY173" s="198" t="s">
        <v>127</v>
      </c>
    </row>
    <row r="174" spans="2:65" s="1" customFormat="1" ht="25.5" customHeight="1">
      <c r="B174" s="172"/>
      <c r="C174" s="173" t="s">
        <v>293</v>
      </c>
      <c r="D174" s="173" t="s">
        <v>129</v>
      </c>
      <c r="E174" s="174" t="s">
        <v>294</v>
      </c>
      <c r="F174" s="175" t="s">
        <v>295</v>
      </c>
      <c r="G174" s="176" t="s">
        <v>242</v>
      </c>
      <c r="H174" s="177">
        <v>1</v>
      </c>
      <c r="I174" s="178"/>
      <c r="J174" s="179">
        <f>ROUND(I174*H174,2)</f>
        <v>0</v>
      </c>
      <c r="K174" s="175" t="s">
        <v>5</v>
      </c>
      <c r="L174" s="39"/>
      <c r="M174" s="180" t="s">
        <v>5</v>
      </c>
      <c r="N174" s="220" t="s">
        <v>44</v>
      </c>
      <c r="O174" s="221"/>
      <c r="P174" s="222">
        <f>O174*H174</f>
        <v>0</v>
      </c>
      <c r="Q174" s="222">
        <v>0</v>
      </c>
      <c r="R174" s="222">
        <f>Q174*H174</f>
        <v>0</v>
      </c>
      <c r="S174" s="222">
        <v>0</v>
      </c>
      <c r="T174" s="223">
        <f>S174*H174</f>
        <v>0</v>
      </c>
      <c r="AR174" s="22" t="s">
        <v>219</v>
      </c>
      <c r="AT174" s="22" t="s">
        <v>129</v>
      </c>
      <c r="AU174" s="22" t="s">
        <v>83</v>
      </c>
      <c r="AY174" s="22" t="s">
        <v>127</v>
      </c>
      <c r="BE174" s="184">
        <f>IF(N174="základní",J174,0)</f>
        <v>0</v>
      </c>
      <c r="BF174" s="184">
        <f>IF(N174="snížená",J174,0)</f>
        <v>0</v>
      </c>
      <c r="BG174" s="184">
        <f>IF(N174="zákl. přenesená",J174,0)</f>
        <v>0</v>
      </c>
      <c r="BH174" s="184">
        <f>IF(N174="sníž. přenesená",J174,0)</f>
        <v>0</v>
      </c>
      <c r="BI174" s="184">
        <f>IF(N174="nulová",J174,0)</f>
        <v>0</v>
      </c>
      <c r="BJ174" s="22" t="s">
        <v>81</v>
      </c>
      <c r="BK174" s="184">
        <f>ROUND(I174*H174,2)</f>
        <v>0</v>
      </c>
      <c r="BL174" s="22" t="s">
        <v>219</v>
      </c>
      <c r="BM174" s="22" t="s">
        <v>296</v>
      </c>
    </row>
    <row r="175" spans="2:65" s="1" customFormat="1" ht="6.95" customHeight="1">
      <c r="B175" s="54"/>
      <c r="C175" s="55"/>
      <c r="D175" s="55"/>
      <c r="E175" s="55"/>
      <c r="F175" s="55"/>
      <c r="G175" s="55"/>
      <c r="H175" s="55"/>
      <c r="I175" s="125"/>
      <c r="J175" s="55"/>
      <c r="K175" s="55"/>
      <c r="L175" s="39"/>
    </row>
  </sheetData>
  <autoFilter ref="C84:K174" xr:uid="{00000000-0009-0000-0000-000001000000}"/>
  <mergeCells count="10">
    <mergeCell ref="J51:J52"/>
    <mergeCell ref="E75:H75"/>
    <mergeCell ref="E77:H77"/>
    <mergeCell ref="G1:H1"/>
    <mergeCell ref="L2:V2"/>
    <mergeCell ref="E7:H7"/>
    <mergeCell ref="E9:H9"/>
    <mergeCell ref="E24:H24"/>
    <mergeCell ref="E45:H45"/>
    <mergeCell ref="E47:H47"/>
  </mergeCells>
  <hyperlinks>
    <hyperlink ref="F1:G1" location="C2" display="1) Krycí list soupisu" xr:uid="{00000000-0004-0000-0100-000000000000}"/>
    <hyperlink ref="G1:H1" location="C54" display="2) Rekapitulace" xr:uid="{00000000-0004-0000-0100-000001000000}"/>
    <hyperlink ref="J1" location="C84" display="3) Soupis prací" xr:uid="{00000000-0004-0000-0100-000002000000}"/>
    <hyperlink ref="L1:V1" location="'Rekapitulace stavby'!C2" display="Rekapitulace stavby" xr:uid="{00000000-0004-0000-0100-000003000000}"/>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99"/>
  <sheetViews>
    <sheetView showGridLines="0" workbookViewId="0">
      <pane ySplit="1" topLeftCell="A2" activePane="bottomLeft" state="frozen"/>
      <selection pane="bottomLeft" activeCell="E9" sqref="E9:H9"/>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98"/>
      <c r="C1" s="98"/>
      <c r="D1" s="99" t="s">
        <v>1</v>
      </c>
      <c r="E1" s="98"/>
      <c r="F1" s="100" t="s">
        <v>89</v>
      </c>
      <c r="G1" s="346" t="s">
        <v>90</v>
      </c>
      <c r="H1" s="346"/>
      <c r="I1" s="101"/>
      <c r="J1" s="100" t="s">
        <v>91</v>
      </c>
      <c r="K1" s="99" t="s">
        <v>92</v>
      </c>
      <c r="L1" s="100" t="s">
        <v>93</v>
      </c>
      <c r="M1" s="100"/>
      <c r="N1" s="100"/>
      <c r="O1" s="100"/>
      <c r="P1" s="100"/>
      <c r="Q1" s="100"/>
      <c r="R1" s="100"/>
      <c r="S1" s="100"/>
      <c r="T1" s="100"/>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05" t="s">
        <v>8</v>
      </c>
      <c r="M2" s="306"/>
      <c r="N2" s="306"/>
      <c r="O2" s="306"/>
      <c r="P2" s="306"/>
      <c r="Q2" s="306"/>
      <c r="R2" s="306"/>
      <c r="S2" s="306"/>
      <c r="T2" s="306"/>
      <c r="U2" s="306"/>
      <c r="V2" s="306"/>
      <c r="AT2" s="22" t="s">
        <v>85</v>
      </c>
    </row>
    <row r="3" spans="1:70" ht="6.95" customHeight="1">
      <c r="B3" s="23"/>
      <c r="C3" s="24"/>
      <c r="D3" s="24"/>
      <c r="E3" s="24"/>
      <c r="F3" s="24"/>
      <c r="G3" s="24"/>
      <c r="H3" s="24"/>
      <c r="I3" s="102"/>
      <c r="J3" s="24"/>
      <c r="K3" s="25"/>
      <c r="AT3" s="22" t="s">
        <v>83</v>
      </c>
    </row>
    <row r="4" spans="1:70" ht="36.950000000000003" customHeight="1">
      <c r="B4" s="26"/>
      <c r="C4" s="27"/>
      <c r="D4" s="28" t="s">
        <v>94</v>
      </c>
      <c r="E4" s="27"/>
      <c r="F4" s="27"/>
      <c r="G4" s="27"/>
      <c r="H4" s="27"/>
      <c r="I4" s="103"/>
      <c r="J4" s="27"/>
      <c r="K4" s="29"/>
      <c r="M4" s="30" t="s">
        <v>13</v>
      </c>
      <c r="AT4" s="22" t="s">
        <v>6</v>
      </c>
    </row>
    <row r="5" spans="1:70" ht="6.95" customHeight="1">
      <c r="B5" s="26"/>
      <c r="C5" s="27"/>
      <c r="D5" s="27"/>
      <c r="E5" s="27"/>
      <c r="F5" s="27"/>
      <c r="G5" s="27"/>
      <c r="H5" s="27"/>
      <c r="I5" s="103"/>
      <c r="J5" s="27"/>
      <c r="K5" s="29"/>
    </row>
    <row r="6" spans="1:70" ht="15">
      <c r="B6" s="26"/>
      <c r="C6" s="27"/>
      <c r="D6" s="35" t="s">
        <v>19</v>
      </c>
      <c r="E6" s="27"/>
      <c r="F6" s="27"/>
      <c r="G6" s="27"/>
      <c r="H6" s="27"/>
      <c r="I6" s="103"/>
      <c r="J6" s="27"/>
      <c r="K6" s="29"/>
    </row>
    <row r="7" spans="1:70" ht="16.5" customHeight="1">
      <c r="B7" s="26"/>
      <c r="C7" s="27"/>
      <c r="D7" s="27"/>
      <c r="E7" s="347" t="str">
        <f>'Rekapitulace stavby'!K6</f>
        <v>Rekonstrukce vodní nádrže na p.č.40 k.ú. Vlastec</v>
      </c>
      <c r="F7" s="348"/>
      <c r="G7" s="348"/>
      <c r="H7" s="348"/>
      <c r="I7" s="103"/>
      <c r="J7" s="27"/>
      <c r="K7" s="29"/>
    </row>
    <row r="8" spans="1:70" s="1" customFormat="1" ht="15">
      <c r="B8" s="39"/>
      <c r="C8" s="40"/>
      <c r="D8" s="35" t="s">
        <v>95</v>
      </c>
      <c r="E8" s="40"/>
      <c r="F8" s="40"/>
      <c r="G8" s="40"/>
      <c r="H8" s="40"/>
      <c r="I8" s="104"/>
      <c r="J8" s="40"/>
      <c r="K8" s="43"/>
    </row>
    <row r="9" spans="1:70" s="1" customFormat="1" ht="36.950000000000003" customHeight="1">
      <c r="B9" s="39"/>
      <c r="C9" s="40"/>
      <c r="D9" s="40"/>
      <c r="E9" s="362" t="s">
        <v>531</v>
      </c>
      <c r="F9" s="363"/>
      <c r="G9" s="363"/>
      <c r="H9" s="363"/>
      <c r="I9" s="104"/>
      <c r="J9" s="40"/>
      <c r="K9" s="43"/>
    </row>
    <row r="10" spans="1:70" s="1" customFormat="1">
      <c r="B10" s="39"/>
      <c r="C10" s="40"/>
      <c r="D10" s="40"/>
      <c r="E10" s="40"/>
      <c r="F10" s="40"/>
      <c r="G10" s="40"/>
      <c r="H10" s="40"/>
      <c r="I10" s="104"/>
      <c r="J10" s="40"/>
      <c r="K10" s="43"/>
    </row>
    <row r="11" spans="1:70" s="1" customFormat="1" ht="14.45" customHeight="1">
      <c r="B11" s="39"/>
      <c r="C11" s="40"/>
      <c r="D11" s="35" t="s">
        <v>21</v>
      </c>
      <c r="E11" s="40"/>
      <c r="F11" s="33" t="s">
        <v>22</v>
      </c>
      <c r="G11" s="40"/>
      <c r="H11" s="40"/>
      <c r="I11" s="105" t="s">
        <v>23</v>
      </c>
      <c r="J11" s="33" t="s">
        <v>5</v>
      </c>
      <c r="K11" s="43"/>
    </row>
    <row r="12" spans="1:70" s="1" customFormat="1" ht="14.45" customHeight="1">
      <c r="B12" s="39"/>
      <c r="C12" s="40"/>
      <c r="D12" s="35" t="s">
        <v>24</v>
      </c>
      <c r="E12" s="40"/>
      <c r="F12" s="33" t="s">
        <v>25</v>
      </c>
      <c r="G12" s="40"/>
      <c r="H12" s="40"/>
      <c r="I12" s="105" t="s">
        <v>26</v>
      </c>
      <c r="J12" s="106" t="str">
        <f>'Rekapitulace stavby'!AN8</f>
        <v>27.5.2017</v>
      </c>
      <c r="K12" s="43"/>
    </row>
    <row r="13" spans="1:70" s="1" customFormat="1" ht="10.9" customHeight="1">
      <c r="B13" s="39"/>
      <c r="C13" s="40"/>
      <c r="D13" s="40"/>
      <c r="E13" s="40"/>
      <c r="F13" s="40"/>
      <c r="G13" s="40"/>
      <c r="H13" s="40"/>
      <c r="I13" s="104"/>
      <c r="J13" s="40"/>
      <c r="K13" s="43"/>
    </row>
    <row r="14" spans="1:70" s="1" customFormat="1" ht="14.45" customHeight="1">
      <c r="B14" s="39"/>
      <c r="C14" s="40"/>
      <c r="D14" s="35" t="s">
        <v>28</v>
      </c>
      <c r="E14" s="40"/>
      <c r="F14" s="40"/>
      <c r="G14" s="40"/>
      <c r="H14" s="40"/>
      <c r="I14" s="105" t="s">
        <v>29</v>
      </c>
      <c r="J14" s="33" t="s">
        <v>5</v>
      </c>
      <c r="K14" s="43"/>
    </row>
    <row r="15" spans="1:70" s="1" customFormat="1" ht="18" customHeight="1">
      <c r="B15" s="39"/>
      <c r="C15" s="40"/>
      <c r="D15" s="40"/>
      <c r="E15" s="33" t="s">
        <v>30</v>
      </c>
      <c r="F15" s="40"/>
      <c r="G15" s="40"/>
      <c r="H15" s="40"/>
      <c r="I15" s="105" t="s">
        <v>31</v>
      </c>
      <c r="J15" s="33" t="s">
        <v>5</v>
      </c>
      <c r="K15" s="43"/>
    </row>
    <row r="16" spans="1:70" s="1" customFormat="1" ht="6.95" customHeight="1">
      <c r="B16" s="39"/>
      <c r="C16" s="40"/>
      <c r="D16" s="40"/>
      <c r="E16" s="40"/>
      <c r="F16" s="40"/>
      <c r="G16" s="40"/>
      <c r="H16" s="40"/>
      <c r="I16" s="104"/>
      <c r="J16" s="40"/>
      <c r="K16" s="43"/>
    </row>
    <row r="17" spans="2:11" s="1" customFormat="1" ht="14.45" customHeight="1">
      <c r="B17" s="39"/>
      <c r="C17" s="40"/>
      <c r="D17" s="35" t="s">
        <v>32</v>
      </c>
      <c r="E17" s="40"/>
      <c r="F17" s="40"/>
      <c r="G17" s="40"/>
      <c r="H17" s="40"/>
      <c r="I17" s="105" t="s">
        <v>29</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05" t="s">
        <v>31</v>
      </c>
      <c r="J18" s="33" t="str">
        <f>IF('Rekapitulace stavby'!AN14="Vyplň údaj","",IF('Rekapitulace stavby'!AN14="","",'Rekapitulace stavby'!AN14))</f>
        <v/>
      </c>
      <c r="K18" s="43"/>
    </row>
    <row r="19" spans="2:11" s="1" customFormat="1" ht="6.95" customHeight="1">
      <c r="B19" s="39"/>
      <c r="C19" s="40"/>
      <c r="D19" s="40"/>
      <c r="E19" s="40"/>
      <c r="F19" s="40"/>
      <c r="G19" s="40"/>
      <c r="H19" s="40"/>
      <c r="I19" s="104"/>
      <c r="J19" s="40"/>
      <c r="K19" s="43"/>
    </row>
    <row r="20" spans="2:11" s="1" customFormat="1" ht="14.45" customHeight="1">
      <c r="B20" s="39"/>
      <c r="C20" s="40"/>
      <c r="D20" s="35" t="s">
        <v>34</v>
      </c>
      <c r="E20" s="40"/>
      <c r="F20" s="40"/>
      <c r="G20" s="40"/>
      <c r="H20" s="40"/>
      <c r="I20" s="105" t="s">
        <v>29</v>
      </c>
      <c r="J20" s="33" t="s">
        <v>5</v>
      </c>
      <c r="K20" s="43"/>
    </row>
    <row r="21" spans="2:11" s="1" customFormat="1" ht="18" customHeight="1">
      <c r="B21" s="39"/>
      <c r="C21" s="40"/>
      <c r="D21" s="40"/>
      <c r="E21" s="33" t="s">
        <v>35</v>
      </c>
      <c r="F21" s="40"/>
      <c r="G21" s="40"/>
      <c r="H21" s="40"/>
      <c r="I21" s="105" t="s">
        <v>31</v>
      </c>
      <c r="J21" s="33" t="s">
        <v>5</v>
      </c>
      <c r="K21" s="43"/>
    </row>
    <row r="22" spans="2:11" s="1" customFormat="1" ht="6.95" customHeight="1">
      <c r="B22" s="39"/>
      <c r="C22" s="40"/>
      <c r="D22" s="40"/>
      <c r="E22" s="40"/>
      <c r="F22" s="40"/>
      <c r="G22" s="40"/>
      <c r="H22" s="40"/>
      <c r="I22" s="104"/>
      <c r="J22" s="40"/>
      <c r="K22" s="43"/>
    </row>
    <row r="23" spans="2:11" s="1" customFormat="1" ht="14.45" customHeight="1">
      <c r="B23" s="39"/>
      <c r="C23" s="40"/>
      <c r="D23" s="35" t="s">
        <v>37</v>
      </c>
      <c r="E23" s="40"/>
      <c r="F23" s="40"/>
      <c r="G23" s="40"/>
      <c r="H23" s="40"/>
      <c r="I23" s="104"/>
      <c r="J23" s="40"/>
      <c r="K23" s="43"/>
    </row>
    <row r="24" spans="2:11" s="6" customFormat="1" ht="71.25" customHeight="1">
      <c r="B24" s="107"/>
      <c r="C24" s="108"/>
      <c r="D24" s="108"/>
      <c r="E24" s="338" t="s">
        <v>38</v>
      </c>
      <c r="F24" s="338"/>
      <c r="G24" s="338"/>
      <c r="H24" s="338"/>
      <c r="I24" s="109"/>
      <c r="J24" s="108"/>
      <c r="K24" s="110"/>
    </row>
    <row r="25" spans="2:11" s="1" customFormat="1" ht="6.95" customHeight="1">
      <c r="B25" s="39"/>
      <c r="C25" s="40"/>
      <c r="D25" s="40"/>
      <c r="E25" s="40"/>
      <c r="F25" s="40"/>
      <c r="G25" s="40"/>
      <c r="H25" s="40"/>
      <c r="I25" s="104"/>
      <c r="J25" s="40"/>
      <c r="K25" s="43"/>
    </row>
    <row r="26" spans="2:11" s="1" customFormat="1" ht="6.95" customHeight="1">
      <c r="B26" s="39"/>
      <c r="C26" s="40"/>
      <c r="D26" s="66"/>
      <c r="E26" s="66"/>
      <c r="F26" s="66"/>
      <c r="G26" s="66"/>
      <c r="H26" s="66"/>
      <c r="I26" s="111"/>
      <c r="J26" s="66"/>
      <c r="K26" s="112"/>
    </row>
    <row r="27" spans="2:11" s="1" customFormat="1" ht="25.35" customHeight="1">
      <c r="B27" s="39"/>
      <c r="C27" s="40"/>
      <c r="D27" s="113" t="s">
        <v>39</v>
      </c>
      <c r="E27" s="40"/>
      <c r="F27" s="40"/>
      <c r="G27" s="40"/>
      <c r="H27" s="40"/>
      <c r="I27" s="104"/>
      <c r="J27" s="114">
        <f>ROUND(J78,2)</f>
        <v>0</v>
      </c>
      <c r="K27" s="43"/>
    </row>
    <row r="28" spans="2:11" s="1" customFormat="1" ht="6.95" customHeight="1">
      <c r="B28" s="39"/>
      <c r="C28" s="40"/>
      <c r="D28" s="66"/>
      <c r="E28" s="66"/>
      <c r="F28" s="66"/>
      <c r="G28" s="66"/>
      <c r="H28" s="66"/>
      <c r="I28" s="111"/>
      <c r="J28" s="66"/>
      <c r="K28" s="112"/>
    </row>
    <row r="29" spans="2:11" s="1" customFormat="1" ht="14.45" customHeight="1">
      <c r="B29" s="39"/>
      <c r="C29" s="40"/>
      <c r="D29" s="40"/>
      <c r="E29" s="40"/>
      <c r="F29" s="44" t="s">
        <v>41</v>
      </c>
      <c r="G29" s="40"/>
      <c r="H29" s="40"/>
      <c r="I29" s="115" t="s">
        <v>40</v>
      </c>
      <c r="J29" s="44" t="s">
        <v>42</v>
      </c>
      <c r="K29" s="43"/>
    </row>
    <row r="30" spans="2:11" s="1" customFormat="1" ht="14.45" customHeight="1">
      <c r="B30" s="39"/>
      <c r="C30" s="40"/>
      <c r="D30" s="47" t="s">
        <v>43</v>
      </c>
      <c r="E30" s="47" t="s">
        <v>44</v>
      </c>
      <c r="F30" s="116">
        <f>ROUND(SUM(BE78:BE98), 2)</f>
        <v>0</v>
      </c>
      <c r="G30" s="40"/>
      <c r="H30" s="40"/>
      <c r="I30" s="117">
        <v>0.21</v>
      </c>
      <c r="J30" s="116">
        <f>ROUND(ROUND((SUM(BE78:BE98)), 2)*I30, 2)</f>
        <v>0</v>
      </c>
      <c r="K30" s="43"/>
    </row>
    <row r="31" spans="2:11" s="1" customFormat="1" ht="14.45" customHeight="1">
      <c r="B31" s="39"/>
      <c r="C31" s="40"/>
      <c r="D31" s="40"/>
      <c r="E31" s="47" t="s">
        <v>45</v>
      </c>
      <c r="F31" s="116">
        <f>ROUND(SUM(BF78:BF98), 2)</f>
        <v>0</v>
      </c>
      <c r="G31" s="40"/>
      <c r="H31" s="40"/>
      <c r="I31" s="117">
        <v>0.15</v>
      </c>
      <c r="J31" s="116">
        <f>ROUND(ROUND((SUM(BF78:BF98)), 2)*I31, 2)</f>
        <v>0</v>
      </c>
      <c r="K31" s="43"/>
    </row>
    <row r="32" spans="2:11" s="1" customFormat="1" ht="14.45" hidden="1" customHeight="1">
      <c r="B32" s="39"/>
      <c r="C32" s="40"/>
      <c r="D32" s="40"/>
      <c r="E32" s="47" t="s">
        <v>46</v>
      </c>
      <c r="F32" s="116">
        <f>ROUND(SUM(BG78:BG98), 2)</f>
        <v>0</v>
      </c>
      <c r="G32" s="40"/>
      <c r="H32" s="40"/>
      <c r="I32" s="117">
        <v>0.21</v>
      </c>
      <c r="J32" s="116">
        <v>0</v>
      </c>
      <c r="K32" s="43"/>
    </row>
    <row r="33" spans="2:11" s="1" customFormat="1" ht="14.45" hidden="1" customHeight="1">
      <c r="B33" s="39"/>
      <c r="C33" s="40"/>
      <c r="D33" s="40"/>
      <c r="E33" s="47" t="s">
        <v>47</v>
      </c>
      <c r="F33" s="116">
        <f>ROUND(SUM(BH78:BH98), 2)</f>
        <v>0</v>
      </c>
      <c r="G33" s="40"/>
      <c r="H33" s="40"/>
      <c r="I33" s="117">
        <v>0.15</v>
      </c>
      <c r="J33" s="116">
        <v>0</v>
      </c>
      <c r="K33" s="43"/>
    </row>
    <row r="34" spans="2:11" s="1" customFormat="1" ht="14.45" hidden="1" customHeight="1">
      <c r="B34" s="39"/>
      <c r="C34" s="40"/>
      <c r="D34" s="40"/>
      <c r="E34" s="47" t="s">
        <v>48</v>
      </c>
      <c r="F34" s="116">
        <f>ROUND(SUM(BI78:BI98), 2)</f>
        <v>0</v>
      </c>
      <c r="G34" s="40"/>
      <c r="H34" s="40"/>
      <c r="I34" s="117">
        <v>0</v>
      </c>
      <c r="J34" s="116">
        <v>0</v>
      </c>
      <c r="K34" s="43"/>
    </row>
    <row r="35" spans="2:11" s="1" customFormat="1" ht="6.95" customHeight="1">
      <c r="B35" s="39"/>
      <c r="C35" s="40"/>
      <c r="D35" s="40"/>
      <c r="E35" s="40"/>
      <c r="F35" s="40"/>
      <c r="G35" s="40"/>
      <c r="H35" s="40"/>
      <c r="I35" s="104"/>
      <c r="J35" s="40"/>
      <c r="K35" s="43"/>
    </row>
    <row r="36" spans="2:11" s="1" customFormat="1" ht="25.35" customHeight="1">
      <c r="B36" s="39"/>
      <c r="C36" s="118"/>
      <c r="D36" s="119" t="s">
        <v>49</v>
      </c>
      <c r="E36" s="69"/>
      <c r="F36" s="69"/>
      <c r="G36" s="120" t="s">
        <v>50</v>
      </c>
      <c r="H36" s="121" t="s">
        <v>51</v>
      </c>
      <c r="I36" s="122"/>
      <c r="J36" s="123">
        <f>SUM(J27:J34)</f>
        <v>0</v>
      </c>
      <c r="K36" s="124"/>
    </row>
    <row r="37" spans="2:11" s="1" customFormat="1" ht="14.45" customHeight="1">
      <c r="B37" s="54"/>
      <c r="C37" s="55"/>
      <c r="D37" s="55"/>
      <c r="E37" s="55"/>
      <c r="F37" s="55"/>
      <c r="G37" s="55"/>
      <c r="H37" s="55"/>
      <c r="I37" s="125"/>
      <c r="J37" s="55"/>
      <c r="K37" s="56"/>
    </row>
    <row r="41" spans="2:11" s="1" customFormat="1" ht="6.95" customHeight="1">
      <c r="B41" s="57"/>
      <c r="C41" s="58"/>
      <c r="D41" s="58"/>
      <c r="E41" s="58"/>
      <c r="F41" s="58"/>
      <c r="G41" s="58"/>
      <c r="H41" s="58"/>
      <c r="I41" s="126"/>
      <c r="J41" s="58"/>
      <c r="K41" s="127"/>
    </row>
    <row r="42" spans="2:11" s="1" customFormat="1" ht="36.950000000000003" customHeight="1">
      <c r="B42" s="39"/>
      <c r="C42" s="28" t="s">
        <v>97</v>
      </c>
      <c r="D42" s="40"/>
      <c r="E42" s="40"/>
      <c r="F42" s="40"/>
      <c r="G42" s="40"/>
      <c r="H42" s="40"/>
      <c r="I42" s="104"/>
      <c r="J42" s="40"/>
      <c r="K42" s="43"/>
    </row>
    <row r="43" spans="2:11" s="1" customFormat="1" ht="6.95" customHeight="1">
      <c r="B43" s="39"/>
      <c r="C43" s="40"/>
      <c r="D43" s="40"/>
      <c r="E43" s="40"/>
      <c r="F43" s="40"/>
      <c r="G43" s="40"/>
      <c r="H43" s="40"/>
      <c r="I43" s="104"/>
      <c r="J43" s="40"/>
      <c r="K43" s="43"/>
    </row>
    <row r="44" spans="2:11" s="1" customFormat="1" ht="14.45" customHeight="1">
      <c r="B44" s="39"/>
      <c r="C44" s="35" t="s">
        <v>19</v>
      </c>
      <c r="D44" s="40"/>
      <c r="E44" s="40"/>
      <c r="F44" s="40"/>
      <c r="G44" s="40"/>
      <c r="H44" s="40"/>
      <c r="I44" s="104"/>
      <c r="J44" s="40"/>
      <c r="K44" s="43"/>
    </row>
    <row r="45" spans="2:11" s="1" customFormat="1" ht="16.5" customHeight="1">
      <c r="B45" s="39"/>
      <c r="C45" s="40"/>
      <c r="D45" s="40"/>
      <c r="E45" s="347" t="str">
        <f>E7</f>
        <v>Rekonstrukce vodní nádrže na p.č.40 k.ú. Vlastec</v>
      </c>
      <c r="F45" s="348"/>
      <c r="G45" s="348"/>
      <c r="H45" s="348"/>
      <c r="I45" s="104"/>
      <c r="J45" s="40"/>
      <c r="K45" s="43"/>
    </row>
    <row r="46" spans="2:11" s="1" customFormat="1" ht="14.45" customHeight="1">
      <c r="B46" s="39"/>
      <c r="C46" s="35" t="s">
        <v>95</v>
      </c>
      <c r="D46" s="40"/>
      <c r="E46" s="40"/>
      <c r="F46" s="40"/>
      <c r="G46" s="40"/>
      <c r="H46" s="40"/>
      <c r="I46" s="104"/>
      <c r="J46" s="40"/>
      <c r="K46" s="43"/>
    </row>
    <row r="47" spans="2:11" s="1" customFormat="1" ht="17.25" customHeight="1">
      <c r="B47" s="39"/>
      <c r="C47" s="40"/>
      <c r="D47" s="40"/>
      <c r="E47" s="349" t="str">
        <f>E9</f>
        <v>SO 02 - Odbahnění nádrže-NEZPŮSOBILÉ</v>
      </c>
      <c r="F47" s="350"/>
      <c r="G47" s="350"/>
      <c r="H47" s="350"/>
      <c r="I47" s="104"/>
      <c r="J47" s="40"/>
      <c r="K47" s="43"/>
    </row>
    <row r="48" spans="2:11" s="1" customFormat="1" ht="6.95" customHeight="1">
      <c r="B48" s="39"/>
      <c r="C48" s="40"/>
      <c r="D48" s="40"/>
      <c r="E48" s="40"/>
      <c r="F48" s="40"/>
      <c r="G48" s="40"/>
      <c r="H48" s="40"/>
      <c r="I48" s="104"/>
      <c r="J48" s="40"/>
      <c r="K48" s="43"/>
    </row>
    <row r="49" spans="2:47" s="1" customFormat="1" ht="18" customHeight="1">
      <c r="B49" s="39"/>
      <c r="C49" s="35" t="s">
        <v>24</v>
      </c>
      <c r="D49" s="40"/>
      <c r="E49" s="40"/>
      <c r="F49" s="33" t="str">
        <f>F12</f>
        <v>Vlastec</v>
      </c>
      <c r="G49" s="40"/>
      <c r="H49" s="40"/>
      <c r="I49" s="105" t="s">
        <v>26</v>
      </c>
      <c r="J49" s="106" t="str">
        <f>IF(J12="","",J12)</f>
        <v>27.5.2017</v>
      </c>
      <c r="K49" s="43"/>
    </row>
    <row r="50" spans="2:47" s="1" customFormat="1" ht="6.95" customHeight="1">
      <c r="B50" s="39"/>
      <c r="C50" s="40"/>
      <c r="D50" s="40"/>
      <c r="E50" s="40"/>
      <c r="F50" s="40"/>
      <c r="G50" s="40"/>
      <c r="H50" s="40"/>
      <c r="I50" s="104"/>
      <c r="J50" s="40"/>
      <c r="K50" s="43"/>
    </row>
    <row r="51" spans="2:47" s="1" customFormat="1" ht="15">
      <c r="B51" s="39"/>
      <c r="C51" s="35" t="s">
        <v>28</v>
      </c>
      <c r="D51" s="40"/>
      <c r="E51" s="40"/>
      <c r="F51" s="33" t="str">
        <f>E15</f>
        <v>Obec Vlastec</v>
      </c>
      <c r="G51" s="40"/>
      <c r="H51" s="40"/>
      <c r="I51" s="105" t="s">
        <v>34</v>
      </c>
      <c r="J51" s="338" t="str">
        <f>E21</f>
        <v>Projekt MH, spol. s r.o., Kvilda</v>
      </c>
      <c r="K51" s="43"/>
    </row>
    <row r="52" spans="2:47" s="1" customFormat="1" ht="14.45" customHeight="1">
      <c r="B52" s="39"/>
      <c r="C52" s="35" t="s">
        <v>32</v>
      </c>
      <c r="D52" s="40"/>
      <c r="E52" s="40"/>
      <c r="F52" s="33" t="str">
        <f>IF(E18="","",E18)</f>
        <v/>
      </c>
      <c r="G52" s="40"/>
      <c r="H52" s="40"/>
      <c r="I52" s="104"/>
      <c r="J52" s="342"/>
      <c r="K52" s="43"/>
    </row>
    <row r="53" spans="2:47" s="1" customFormat="1" ht="10.35" customHeight="1">
      <c r="B53" s="39"/>
      <c r="C53" s="40"/>
      <c r="D53" s="40"/>
      <c r="E53" s="40"/>
      <c r="F53" s="40"/>
      <c r="G53" s="40"/>
      <c r="H53" s="40"/>
      <c r="I53" s="104"/>
      <c r="J53" s="40"/>
      <c r="K53" s="43"/>
    </row>
    <row r="54" spans="2:47" s="1" customFormat="1" ht="29.25" customHeight="1">
      <c r="B54" s="39"/>
      <c r="C54" s="128" t="s">
        <v>98</v>
      </c>
      <c r="D54" s="118"/>
      <c r="E54" s="118"/>
      <c r="F54" s="118"/>
      <c r="G54" s="118"/>
      <c r="H54" s="118"/>
      <c r="I54" s="129"/>
      <c r="J54" s="130" t="s">
        <v>99</v>
      </c>
      <c r="K54" s="131"/>
    </row>
    <row r="55" spans="2:47" s="1" customFormat="1" ht="10.35" customHeight="1">
      <c r="B55" s="39"/>
      <c r="C55" s="40"/>
      <c r="D55" s="40"/>
      <c r="E55" s="40"/>
      <c r="F55" s="40"/>
      <c r="G55" s="40"/>
      <c r="H55" s="40"/>
      <c r="I55" s="104"/>
      <c r="J55" s="40"/>
      <c r="K55" s="43"/>
    </row>
    <row r="56" spans="2:47" s="1" customFormat="1" ht="29.25" customHeight="1">
      <c r="B56" s="39"/>
      <c r="C56" s="132" t="s">
        <v>100</v>
      </c>
      <c r="D56" s="40"/>
      <c r="E56" s="40"/>
      <c r="F56" s="40"/>
      <c r="G56" s="40"/>
      <c r="H56" s="40"/>
      <c r="I56" s="104"/>
      <c r="J56" s="114">
        <f>J78</f>
        <v>0</v>
      </c>
      <c r="K56" s="43"/>
      <c r="AU56" s="22" t="s">
        <v>101</v>
      </c>
    </row>
    <row r="57" spans="2:47" s="7" customFormat="1" ht="24.95" customHeight="1">
      <c r="B57" s="133"/>
      <c r="C57" s="134"/>
      <c r="D57" s="135" t="s">
        <v>102</v>
      </c>
      <c r="E57" s="136"/>
      <c r="F57" s="136"/>
      <c r="G57" s="136"/>
      <c r="H57" s="136"/>
      <c r="I57" s="137"/>
      <c r="J57" s="138">
        <f>J79</f>
        <v>0</v>
      </c>
      <c r="K57" s="139"/>
    </row>
    <row r="58" spans="2:47" s="8" customFormat="1" ht="19.899999999999999" customHeight="1">
      <c r="B58" s="140"/>
      <c r="C58" s="141"/>
      <c r="D58" s="142" t="s">
        <v>103</v>
      </c>
      <c r="E58" s="143"/>
      <c r="F58" s="143"/>
      <c r="G58" s="143"/>
      <c r="H58" s="143"/>
      <c r="I58" s="144"/>
      <c r="J58" s="145">
        <f>J80</f>
        <v>0</v>
      </c>
      <c r="K58" s="146"/>
    </row>
    <row r="59" spans="2:47" s="1" customFormat="1" ht="21.75" customHeight="1">
      <c r="B59" s="39"/>
      <c r="C59" s="40"/>
      <c r="D59" s="40"/>
      <c r="E59" s="40"/>
      <c r="F59" s="40"/>
      <c r="G59" s="40"/>
      <c r="H59" s="40"/>
      <c r="I59" s="104"/>
      <c r="J59" s="40"/>
      <c r="K59" s="43"/>
    </row>
    <row r="60" spans="2:47" s="1" customFormat="1" ht="6.95" customHeight="1">
      <c r="B60" s="54"/>
      <c r="C60" s="55"/>
      <c r="D60" s="55"/>
      <c r="E60" s="55"/>
      <c r="F60" s="55"/>
      <c r="G60" s="55"/>
      <c r="H60" s="55"/>
      <c r="I60" s="125"/>
      <c r="J60" s="55"/>
      <c r="K60" s="56"/>
    </row>
    <row r="64" spans="2:47" s="1" customFormat="1" ht="6.95" customHeight="1">
      <c r="B64" s="57"/>
      <c r="C64" s="58"/>
      <c r="D64" s="58"/>
      <c r="E64" s="58"/>
      <c r="F64" s="58"/>
      <c r="G64" s="58"/>
      <c r="H64" s="58"/>
      <c r="I64" s="126"/>
      <c r="J64" s="58"/>
      <c r="K64" s="58"/>
      <c r="L64" s="39"/>
    </row>
    <row r="65" spans="2:63" s="1" customFormat="1" ht="36.950000000000003" customHeight="1">
      <c r="B65" s="39"/>
      <c r="C65" s="59" t="s">
        <v>111</v>
      </c>
      <c r="L65" s="39"/>
    </row>
    <row r="66" spans="2:63" s="1" customFormat="1" ht="6.95" customHeight="1">
      <c r="B66" s="39"/>
      <c r="L66" s="39"/>
    </row>
    <row r="67" spans="2:63" s="1" customFormat="1" ht="14.45" customHeight="1">
      <c r="B67" s="39"/>
      <c r="C67" s="61" t="s">
        <v>19</v>
      </c>
      <c r="L67" s="39"/>
    </row>
    <row r="68" spans="2:63" s="1" customFormat="1" ht="16.5" customHeight="1">
      <c r="B68" s="39"/>
      <c r="E68" s="343" t="str">
        <f>E7</f>
        <v>Rekonstrukce vodní nádrže na p.č.40 k.ú. Vlastec</v>
      </c>
      <c r="F68" s="344"/>
      <c r="G68" s="344"/>
      <c r="H68" s="344"/>
      <c r="L68" s="39"/>
    </row>
    <row r="69" spans="2:63" s="1" customFormat="1" ht="14.45" customHeight="1">
      <c r="B69" s="39"/>
      <c r="C69" s="61" t="s">
        <v>95</v>
      </c>
      <c r="L69" s="39"/>
    </row>
    <row r="70" spans="2:63" s="1" customFormat="1" ht="17.25" customHeight="1">
      <c r="B70" s="39"/>
      <c r="E70" s="312" t="str">
        <f>E9</f>
        <v>SO 02 - Odbahnění nádrže-NEZPŮSOBILÉ</v>
      </c>
      <c r="F70" s="345"/>
      <c r="G70" s="345"/>
      <c r="H70" s="345"/>
      <c r="L70" s="39"/>
    </row>
    <row r="71" spans="2:63" s="1" customFormat="1" ht="6.95" customHeight="1">
      <c r="B71" s="39"/>
      <c r="L71" s="39"/>
    </row>
    <row r="72" spans="2:63" s="1" customFormat="1" ht="18" customHeight="1">
      <c r="B72" s="39"/>
      <c r="C72" s="61" t="s">
        <v>24</v>
      </c>
      <c r="F72" s="147" t="str">
        <f>F12</f>
        <v>Vlastec</v>
      </c>
      <c r="I72" s="148" t="s">
        <v>26</v>
      </c>
      <c r="J72" s="65" t="str">
        <f>IF(J12="","",J12)</f>
        <v>27.5.2017</v>
      </c>
      <c r="L72" s="39"/>
    </row>
    <row r="73" spans="2:63" s="1" customFormat="1" ht="6.95" customHeight="1">
      <c r="B73" s="39"/>
      <c r="L73" s="39"/>
    </row>
    <row r="74" spans="2:63" s="1" customFormat="1" ht="15">
      <c r="B74" s="39"/>
      <c r="C74" s="61" t="s">
        <v>28</v>
      </c>
      <c r="F74" s="147" t="str">
        <f>E15</f>
        <v>Obec Vlastec</v>
      </c>
      <c r="I74" s="148" t="s">
        <v>34</v>
      </c>
      <c r="J74" s="147" t="str">
        <f>E21</f>
        <v>Projekt MH, spol. s r.o., Kvilda</v>
      </c>
      <c r="L74" s="39"/>
    </row>
    <row r="75" spans="2:63" s="1" customFormat="1" ht="14.45" customHeight="1">
      <c r="B75" s="39"/>
      <c r="C75" s="61" t="s">
        <v>32</v>
      </c>
      <c r="F75" s="147" t="str">
        <f>IF(E18="","",E18)</f>
        <v/>
      </c>
      <c r="L75" s="39"/>
    </row>
    <row r="76" spans="2:63" s="1" customFormat="1" ht="10.35" customHeight="1">
      <c r="B76" s="39"/>
      <c r="L76" s="39"/>
    </row>
    <row r="77" spans="2:63" s="9" customFormat="1" ht="29.25" customHeight="1">
      <c r="B77" s="149"/>
      <c r="C77" s="150" t="s">
        <v>112</v>
      </c>
      <c r="D77" s="151" t="s">
        <v>58</v>
      </c>
      <c r="E77" s="151" t="s">
        <v>54</v>
      </c>
      <c r="F77" s="151" t="s">
        <v>113</v>
      </c>
      <c r="G77" s="151" t="s">
        <v>114</v>
      </c>
      <c r="H77" s="151" t="s">
        <v>115</v>
      </c>
      <c r="I77" s="152" t="s">
        <v>116</v>
      </c>
      <c r="J77" s="151" t="s">
        <v>99</v>
      </c>
      <c r="K77" s="153" t="s">
        <v>117</v>
      </c>
      <c r="L77" s="149"/>
      <c r="M77" s="71" t="s">
        <v>118</v>
      </c>
      <c r="N77" s="72" t="s">
        <v>43</v>
      </c>
      <c r="O77" s="72" t="s">
        <v>119</v>
      </c>
      <c r="P77" s="72" t="s">
        <v>120</v>
      </c>
      <c r="Q77" s="72" t="s">
        <v>121</v>
      </c>
      <c r="R77" s="72" t="s">
        <v>122</v>
      </c>
      <c r="S77" s="72" t="s">
        <v>123</v>
      </c>
      <c r="T77" s="73" t="s">
        <v>124</v>
      </c>
    </row>
    <row r="78" spans="2:63" s="1" customFormat="1" ht="29.25" customHeight="1">
      <c r="B78" s="39"/>
      <c r="C78" s="75" t="s">
        <v>100</v>
      </c>
      <c r="J78" s="154">
        <f>BK78</f>
        <v>0</v>
      </c>
      <c r="L78" s="39"/>
      <c r="M78" s="74"/>
      <c r="N78" s="66"/>
      <c r="O78" s="66"/>
      <c r="P78" s="155">
        <f>P79</f>
        <v>0</v>
      </c>
      <c r="Q78" s="66"/>
      <c r="R78" s="155">
        <f>R79</f>
        <v>0</v>
      </c>
      <c r="S78" s="66"/>
      <c r="T78" s="156">
        <f>T79</f>
        <v>0</v>
      </c>
      <c r="AT78" s="22" t="s">
        <v>72</v>
      </c>
      <c r="AU78" s="22" t="s">
        <v>101</v>
      </c>
      <c r="BK78" s="157">
        <f>BK79</f>
        <v>0</v>
      </c>
    </row>
    <row r="79" spans="2:63" s="10" customFormat="1" ht="37.35" customHeight="1">
      <c r="B79" s="158"/>
      <c r="D79" s="159" t="s">
        <v>72</v>
      </c>
      <c r="E79" s="160" t="s">
        <v>125</v>
      </c>
      <c r="F79" s="160" t="s">
        <v>126</v>
      </c>
      <c r="I79" s="161"/>
      <c r="J79" s="162">
        <f>BK79</f>
        <v>0</v>
      </c>
      <c r="L79" s="158"/>
      <c r="M79" s="163"/>
      <c r="N79" s="164"/>
      <c r="O79" s="164"/>
      <c r="P79" s="165">
        <f>P80</f>
        <v>0</v>
      </c>
      <c r="Q79" s="164"/>
      <c r="R79" s="165">
        <f>R80</f>
        <v>0</v>
      </c>
      <c r="S79" s="164"/>
      <c r="T79" s="166">
        <f>T80</f>
        <v>0</v>
      </c>
      <c r="AR79" s="159" t="s">
        <v>81</v>
      </c>
      <c r="AT79" s="167" t="s">
        <v>72</v>
      </c>
      <c r="AU79" s="167" t="s">
        <v>73</v>
      </c>
      <c r="AY79" s="159" t="s">
        <v>127</v>
      </c>
      <c r="BK79" s="168">
        <f>BK80</f>
        <v>0</v>
      </c>
    </row>
    <row r="80" spans="2:63" s="10" customFormat="1" ht="19.899999999999999" customHeight="1">
      <c r="B80" s="158"/>
      <c r="D80" s="169" t="s">
        <v>72</v>
      </c>
      <c r="E80" s="170" t="s">
        <v>81</v>
      </c>
      <c r="F80" s="170" t="s">
        <v>128</v>
      </c>
      <c r="I80" s="161"/>
      <c r="J80" s="171">
        <f>BK80</f>
        <v>0</v>
      </c>
      <c r="L80" s="158"/>
      <c r="M80" s="163"/>
      <c r="N80" s="164"/>
      <c r="O80" s="164"/>
      <c r="P80" s="165">
        <f>SUM(P81:P98)</f>
        <v>0</v>
      </c>
      <c r="Q80" s="164"/>
      <c r="R80" s="165">
        <f>SUM(R81:R98)</f>
        <v>0</v>
      </c>
      <c r="S80" s="164"/>
      <c r="T80" s="166">
        <f>SUM(T81:T98)</f>
        <v>0</v>
      </c>
      <c r="AR80" s="159" t="s">
        <v>81</v>
      </c>
      <c r="AT80" s="167" t="s">
        <v>72</v>
      </c>
      <c r="AU80" s="167" t="s">
        <v>81</v>
      </c>
      <c r="AY80" s="159" t="s">
        <v>127</v>
      </c>
      <c r="BK80" s="168">
        <f>SUM(BK81:BK98)</f>
        <v>0</v>
      </c>
    </row>
    <row r="81" spans="2:65" s="1" customFormat="1" ht="38.25" customHeight="1">
      <c r="B81" s="172"/>
      <c r="C81" s="173" t="s">
        <v>81</v>
      </c>
      <c r="D81" s="173" t="s">
        <v>129</v>
      </c>
      <c r="E81" s="174" t="s">
        <v>297</v>
      </c>
      <c r="F81" s="175" t="s">
        <v>298</v>
      </c>
      <c r="G81" s="176" t="s">
        <v>132</v>
      </c>
      <c r="H81" s="177">
        <v>267.39999999999998</v>
      </c>
      <c r="I81" s="178"/>
      <c r="J81" s="179">
        <f>ROUND(I81*H81,2)</f>
        <v>0</v>
      </c>
      <c r="K81" s="175" t="s">
        <v>133</v>
      </c>
      <c r="L81" s="39"/>
      <c r="M81" s="180" t="s">
        <v>5</v>
      </c>
      <c r="N81" s="181" t="s">
        <v>44</v>
      </c>
      <c r="O81" s="40"/>
      <c r="P81" s="182">
        <f>O81*H81</f>
        <v>0</v>
      </c>
      <c r="Q81" s="182">
        <v>0</v>
      </c>
      <c r="R81" s="182">
        <f>Q81*H81</f>
        <v>0</v>
      </c>
      <c r="S81" s="182">
        <v>0</v>
      </c>
      <c r="T81" s="183">
        <f>S81*H81</f>
        <v>0</v>
      </c>
      <c r="AR81" s="22" t="s">
        <v>134</v>
      </c>
      <c r="AT81" s="22" t="s">
        <v>129</v>
      </c>
      <c r="AU81" s="22" t="s">
        <v>83</v>
      </c>
      <c r="AY81" s="22" t="s">
        <v>127</v>
      </c>
      <c r="BE81" s="184">
        <f>IF(N81="základní",J81,0)</f>
        <v>0</v>
      </c>
      <c r="BF81" s="184">
        <f>IF(N81="snížená",J81,0)</f>
        <v>0</v>
      </c>
      <c r="BG81" s="184">
        <f>IF(N81="zákl. přenesená",J81,0)</f>
        <v>0</v>
      </c>
      <c r="BH81" s="184">
        <f>IF(N81="sníž. přenesená",J81,0)</f>
        <v>0</v>
      </c>
      <c r="BI81" s="184">
        <f>IF(N81="nulová",J81,0)</f>
        <v>0</v>
      </c>
      <c r="BJ81" s="22" t="s">
        <v>81</v>
      </c>
      <c r="BK81" s="184">
        <f>ROUND(I81*H81,2)</f>
        <v>0</v>
      </c>
      <c r="BL81" s="22" t="s">
        <v>134</v>
      </c>
      <c r="BM81" s="22" t="s">
        <v>299</v>
      </c>
    </row>
    <row r="82" spans="2:65" s="1" customFormat="1" ht="108">
      <c r="B82" s="39"/>
      <c r="D82" s="185" t="s">
        <v>136</v>
      </c>
      <c r="F82" s="186" t="s">
        <v>300</v>
      </c>
      <c r="I82" s="187"/>
      <c r="L82" s="39"/>
      <c r="M82" s="188"/>
      <c r="N82" s="40"/>
      <c r="O82" s="40"/>
      <c r="P82" s="40"/>
      <c r="Q82" s="40"/>
      <c r="R82" s="40"/>
      <c r="S82" s="40"/>
      <c r="T82" s="68"/>
      <c r="AT82" s="22" t="s">
        <v>136</v>
      </c>
      <c r="AU82" s="22" t="s">
        <v>83</v>
      </c>
    </row>
    <row r="83" spans="2:65" s="11" customFormat="1">
      <c r="B83" s="189"/>
      <c r="D83" s="190" t="s">
        <v>138</v>
      </c>
      <c r="E83" s="191" t="s">
        <v>5</v>
      </c>
      <c r="F83" s="192" t="s">
        <v>301</v>
      </c>
      <c r="H83" s="193">
        <v>267.39999999999998</v>
      </c>
      <c r="I83" s="194"/>
      <c r="L83" s="189"/>
      <c r="M83" s="195"/>
      <c r="N83" s="196"/>
      <c r="O83" s="196"/>
      <c r="P83" s="196"/>
      <c r="Q83" s="196"/>
      <c r="R83" s="196"/>
      <c r="S83" s="196"/>
      <c r="T83" s="197"/>
      <c r="AT83" s="198" t="s">
        <v>138</v>
      </c>
      <c r="AU83" s="198" t="s">
        <v>83</v>
      </c>
      <c r="AV83" s="11" t="s">
        <v>83</v>
      </c>
      <c r="AW83" s="11" t="s">
        <v>36</v>
      </c>
      <c r="AX83" s="11" t="s">
        <v>81</v>
      </c>
      <c r="AY83" s="198" t="s">
        <v>127</v>
      </c>
    </row>
    <row r="84" spans="2:65" s="1" customFormat="1" ht="38.25" customHeight="1">
      <c r="B84" s="172"/>
      <c r="C84" s="173" t="s">
        <v>83</v>
      </c>
      <c r="D84" s="173" t="s">
        <v>129</v>
      </c>
      <c r="E84" s="174" t="s">
        <v>302</v>
      </c>
      <c r="F84" s="175" t="s">
        <v>303</v>
      </c>
      <c r="G84" s="176" t="s">
        <v>132</v>
      </c>
      <c r="H84" s="177">
        <v>267.39999999999998</v>
      </c>
      <c r="I84" s="178"/>
      <c r="J84" s="179">
        <f>ROUND(I84*H84,2)</f>
        <v>0</v>
      </c>
      <c r="K84" s="175" t="s">
        <v>133</v>
      </c>
      <c r="L84" s="39"/>
      <c r="M84" s="180" t="s">
        <v>5</v>
      </c>
      <c r="N84" s="181" t="s">
        <v>44</v>
      </c>
      <c r="O84" s="40"/>
      <c r="P84" s="182">
        <f>O84*H84</f>
        <v>0</v>
      </c>
      <c r="Q84" s="182">
        <v>0</v>
      </c>
      <c r="R84" s="182">
        <f>Q84*H84</f>
        <v>0</v>
      </c>
      <c r="S84" s="182">
        <v>0</v>
      </c>
      <c r="T84" s="183">
        <f>S84*H84</f>
        <v>0</v>
      </c>
      <c r="AR84" s="22" t="s">
        <v>134</v>
      </c>
      <c r="AT84" s="22" t="s">
        <v>129</v>
      </c>
      <c r="AU84" s="22" t="s">
        <v>83</v>
      </c>
      <c r="AY84" s="22" t="s">
        <v>127</v>
      </c>
      <c r="BE84" s="184">
        <f>IF(N84="základní",J84,0)</f>
        <v>0</v>
      </c>
      <c r="BF84" s="184">
        <f>IF(N84="snížená",J84,0)</f>
        <v>0</v>
      </c>
      <c r="BG84" s="184">
        <f>IF(N84="zákl. přenesená",J84,0)</f>
        <v>0</v>
      </c>
      <c r="BH84" s="184">
        <f>IF(N84="sníž. přenesená",J84,0)</f>
        <v>0</v>
      </c>
      <c r="BI84" s="184">
        <f>IF(N84="nulová",J84,0)</f>
        <v>0</v>
      </c>
      <c r="BJ84" s="22" t="s">
        <v>81</v>
      </c>
      <c r="BK84" s="184">
        <f>ROUND(I84*H84,2)</f>
        <v>0</v>
      </c>
      <c r="BL84" s="22" t="s">
        <v>134</v>
      </c>
      <c r="BM84" s="22" t="s">
        <v>304</v>
      </c>
    </row>
    <row r="85" spans="2:65" s="1" customFormat="1" ht="189">
      <c r="B85" s="39"/>
      <c r="D85" s="185" t="s">
        <v>136</v>
      </c>
      <c r="F85" s="186" t="s">
        <v>152</v>
      </c>
      <c r="I85" s="187"/>
      <c r="L85" s="39"/>
      <c r="M85" s="188"/>
      <c r="N85" s="40"/>
      <c r="O85" s="40"/>
      <c r="P85" s="40"/>
      <c r="Q85" s="40"/>
      <c r="R85" s="40"/>
      <c r="S85" s="40"/>
      <c r="T85" s="68"/>
      <c r="AT85" s="22" t="s">
        <v>136</v>
      </c>
      <c r="AU85" s="22" t="s">
        <v>83</v>
      </c>
    </row>
    <row r="86" spans="2:65" s="11" customFormat="1">
      <c r="B86" s="189"/>
      <c r="D86" s="190" t="s">
        <v>138</v>
      </c>
      <c r="E86" s="191" t="s">
        <v>5</v>
      </c>
      <c r="F86" s="192" t="s">
        <v>301</v>
      </c>
      <c r="H86" s="193">
        <v>267.39999999999998</v>
      </c>
      <c r="I86" s="194"/>
      <c r="L86" s="189"/>
      <c r="M86" s="195"/>
      <c r="N86" s="196"/>
      <c r="O86" s="196"/>
      <c r="P86" s="196"/>
      <c r="Q86" s="196"/>
      <c r="R86" s="196"/>
      <c r="S86" s="196"/>
      <c r="T86" s="197"/>
      <c r="AT86" s="198" t="s">
        <v>138</v>
      </c>
      <c r="AU86" s="198" t="s">
        <v>83</v>
      </c>
      <c r="AV86" s="11" t="s">
        <v>83</v>
      </c>
      <c r="AW86" s="11" t="s">
        <v>36</v>
      </c>
      <c r="AX86" s="11" t="s">
        <v>81</v>
      </c>
      <c r="AY86" s="198" t="s">
        <v>127</v>
      </c>
    </row>
    <row r="87" spans="2:65" s="1" customFormat="1" ht="25.5" customHeight="1">
      <c r="B87" s="172"/>
      <c r="C87" s="173" t="s">
        <v>145</v>
      </c>
      <c r="D87" s="173" t="s">
        <v>129</v>
      </c>
      <c r="E87" s="174" t="s">
        <v>305</v>
      </c>
      <c r="F87" s="175" t="s">
        <v>306</v>
      </c>
      <c r="G87" s="176" t="s">
        <v>132</v>
      </c>
      <c r="H87" s="177">
        <v>267.39999999999998</v>
      </c>
      <c r="I87" s="178"/>
      <c r="J87" s="179">
        <f>ROUND(I87*H87,2)</f>
        <v>0</v>
      </c>
      <c r="K87" s="175" t="s">
        <v>133</v>
      </c>
      <c r="L87" s="39"/>
      <c r="M87" s="180" t="s">
        <v>5</v>
      </c>
      <c r="N87" s="181" t="s">
        <v>44</v>
      </c>
      <c r="O87" s="40"/>
      <c r="P87" s="182">
        <f>O87*H87</f>
        <v>0</v>
      </c>
      <c r="Q87" s="182">
        <v>0</v>
      </c>
      <c r="R87" s="182">
        <f>Q87*H87</f>
        <v>0</v>
      </c>
      <c r="S87" s="182">
        <v>0</v>
      </c>
      <c r="T87" s="183">
        <f>S87*H87</f>
        <v>0</v>
      </c>
      <c r="AR87" s="22" t="s">
        <v>134</v>
      </c>
      <c r="AT87" s="22" t="s">
        <v>129</v>
      </c>
      <c r="AU87" s="22" t="s">
        <v>83</v>
      </c>
      <c r="AY87" s="22" t="s">
        <v>127</v>
      </c>
      <c r="BE87" s="184">
        <f>IF(N87="základní",J87,0)</f>
        <v>0</v>
      </c>
      <c r="BF87" s="184">
        <f>IF(N87="snížená",J87,0)</f>
        <v>0</v>
      </c>
      <c r="BG87" s="184">
        <f>IF(N87="zákl. přenesená",J87,0)</f>
        <v>0</v>
      </c>
      <c r="BH87" s="184">
        <f>IF(N87="sníž. přenesená",J87,0)</f>
        <v>0</v>
      </c>
      <c r="BI87" s="184">
        <f>IF(N87="nulová",J87,0)</f>
        <v>0</v>
      </c>
      <c r="BJ87" s="22" t="s">
        <v>81</v>
      </c>
      <c r="BK87" s="184">
        <f>ROUND(I87*H87,2)</f>
        <v>0</v>
      </c>
      <c r="BL87" s="22" t="s">
        <v>134</v>
      </c>
      <c r="BM87" s="22" t="s">
        <v>307</v>
      </c>
    </row>
    <row r="88" spans="2:65" s="1" customFormat="1" ht="148.5">
      <c r="B88" s="39"/>
      <c r="D88" s="185" t="s">
        <v>136</v>
      </c>
      <c r="F88" s="186" t="s">
        <v>308</v>
      </c>
      <c r="I88" s="187"/>
      <c r="L88" s="39"/>
      <c r="M88" s="188"/>
      <c r="N88" s="40"/>
      <c r="O88" s="40"/>
      <c r="P88" s="40"/>
      <c r="Q88" s="40"/>
      <c r="R88" s="40"/>
      <c r="S88" s="40"/>
      <c r="T88" s="68"/>
      <c r="AT88" s="22" t="s">
        <v>136</v>
      </c>
      <c r="AU88" s="22" t="s">
        <v>83</v>
      </c>
    </row>
    <row r="89" spans="2:65" s="11" customFormat="1">
      <c r="B89" s="189"/>
      <c r="D89" s="190" t="s">
        <v>138</v>
      </c>
      <c r="E89" s="191" t="s">
        <v>5</v>
      </c>
      <c r="F89" s="192" t="s">
        <v>301</v>
      </c>
      <c r="H89" s="193">
        <v>267.39999999999998</v>
      </c>
      <c r="I89" s="194"/>
      <c r="L89" s="189"/>
      <c r="M89" s="195"/>
      <c r="N89" s="196"/>
      <c r="O89" s="196"/>
      <c r="P89" s="196"/>
      <c r="Q89" s="196"/>
      <c r="R89" s="196"/>
      <c r="S89" s="196"/>
      <c r="T89" s="197"/>
      <c r="AT89" s="198" t="s">
        <v>138</v>
      </c>
      <c r="AU89" s="198" t="s">
        <v>83</v>
      </c>
      <c r="AV89" s="11" t="s">
        <v>83</v>
      </c>
      <c r="AW89" s="11" t="s">
        <v>36</v>
      </c>
      <c r="AX89" s="11" t="s">
        <v>81</v>
      </c>
      <c r="AY89" s="198" t="s">
        <v>127</v>
      </c>
    </row>
    <row r="90" spans="2:65" s="1" customFormat="1" ht="16.5" customHeight="1">
      <c r="B90" s="172"/>
      <c r="C90" s="173" t="s">
        <v>134</v>
      </c>
      <c r="D90" s="173" t="s">
        <v>129</v>
      </c>
      <c r="E90" s="174" t="s">
        <v>309</v>
      </c>
      <c r="F90" s="175" t="s">
        <v>310</v>
      </c>
      <c r="G90" s="176" t="s">
        <v>132</v>
      </c>
      <c r="H90" s="177">
        <v>267.39999999999998</v>
      </c>
      <c r="I90" s="178"/>
      <c r="J90" s="179">
        <f>ROUND(I90*H90,2)</f>
        <v>0</v>
      </c>
      <c r="K90" s="175" t="s">
        <v>133</v>
      </c>
      <c r="L90" s="39"/>
      <c r="M90" s="180" t="s">
        <v>5</v>
      </c>
      <c r="N90" s="181" t="s">
        <v>44</v>
      </c>
      <c r="O90" s="40"/>
      <c r="P90" s="182">
        <f>O90*H90</f>
        <v>0</v>
      </c>
      <c r="Q90" s="182">
        <v>0</v>
      </c>
      <c r="R90" s="182">
        <f>Q90*H90</f>
        <v>0</v>
      </c>
      <c r="S90" s="182">
        <v>0</v>
      </c>
      <c r="T90" s="183">
        <f>S90*H90</f>
        <v>0</v>
      </c>
      <c r="AR90" s="22" t="s">
        <v>134</v>
      </c>
      <c r="AT90" s="22" t="s">
        <v>129</v>
      </c>
      <c r="AU90" s="22" t="s">
        <v>83</v>
      </c>
      <c r="AY90" s="22" t="s">
        <v>127</v>
      </c>
      <c r="BE90" s="184">
        <f>IF(N90="základní",J90,0)</f>
        <v>0</v>
      </c>
      <c r="BF90" s="184">
        <f>IF(N90="snížená",J90,0)</f>
        <v>0</v>
      </c>
      <c r="BG90" s="184">
        <f>IF(N90="zákl. přenesená",J90,0)</f>
        <v>0</v>
      </c>
      <c r="BH90" s="184">
        <f>IF(N90="sníž. přenesená",J90,0)</f>
        <v>0</v>
      </c>
      <c r="BI90" s="184">
        <f>IF(N90="nulová",J90,0)</f>
        <v>0</v>
      </c>
      <c r="BJ90" s="22" t="s">
        <v>81</v>
      </c>
      <c r="BK90" s="184">
        <f>ROUND(I90*H90,2)</f>
        <v>0</v>
      </c>
      <c r="BL90" s="22" t="s">
        <v>134</v>
      </c>
      <c r="BM90" s="22" t="s">
        <v>311</v>
      </c>
    </row>
    <row r="91" spans="2:65" s="1" customFormat="1" ht="297">
      <c r="B91" s="39"/>
      <c r="D91" s="185" t="s">
        <v>136</v>
      </c>
      <c r="F91" s="186" t="s">
        <v>312</v>
      </c>
      <c r="I91" s="187"/>
      <c r="L91" s="39"/>
      <c r="M91" s="188"/>
      <c r="N91" s="40"/>
      <c r="O91" s="40"/>
      <c r="P91" s="40"/>
      <c r="Q91" s="40"/>
      <c r="R91" s="40"/>
      <c r="S91" s="40"/>
      <c r="T91" s="68"/>
      <c r="AT91" s="22" t="s">
        <v>136</v>
      </c>
      <c r="AU91" s="22" t="s">
        <v>83</v>
      </c>
    </row>
    <row r="92" spans="2:65" s="11" customFormat="1">
      <c r="B92" s="189"/>
      <c r="D92" s="190" t="s">
        <v>138</v>
      </c>
      <c r="E92" s="191" t="s">
        <v>5</v>
      </c>
      <c r="F92" s="192" t="s">
        <v>301</v>
      </c>
      <c r="H92" s="193">
        <v>267.39999999999998</v>
      </c>
      <c r="I92" s="194"/>
      <c r="L92" s="189"/>
      <c r="M92" s="195"/>
      <c r="N92" s="196"/>
      <c r="O92" s="196"/>
      <c r="P92" s="196"/>
      <c r="Q92" s="196"/>
      <c r="R92" s="196"/>
      <c r="S92" s="196"/>
      <c r="T92" s="197"/>
      <c r="AT92" s="198" t="s">
        <v>138</v>
      </c>
      <c r="AU92" s="198" t="s">
        <v>83</v>
      </c>
      <c r="AV92" s="11" t="s">
        <v>83</v>
      </c>
      <c r="AW92" s="11" t="s">
        <v>36</v>
      </c>
      <c r="AX92" s="11" t="s">
        <v>81</v>
      </c>
      <c r="AY92" s="198" t="s">
        <v>127</v>
      </c>
    </row>
    <row r="93" spans="2:65" s="1" customFormat="1" ht="25.5" customHeight="1">
      <c r="B93" s="172"/>
      <c r="C93" s="173" t="s">
        <v>153</v>
      </c>
      <c r="D93" s="173" t="s">
        <v>129</v>
      </c>
      <c r="E93" s="174" t="s">
        <v>154</v>
      </c>
      <c r="F93" s="175" t="s">
        <v>155</v>
      </c>
      <c r="G93" s="176" t="s">
        <v>132</v>
      </c>
      <c r="H93" s="177">
        <v>267.39999999999998</v>
      </c>
      <c r="I93" s="178"/>
      <c r="J93" s="179">
        <f>ROUND(I93*H93,2)</f>
        <v>0</v>
      </c>
      <c r="K93" s="175" t="s">
        <v>133</v>
      </c>
      <c r="L93" s="39"/>
      <c r="M93" s="180" t="s">
        <v>5</v>
      </c>
      <c r="N93" s="181" t="s">
        <v>44</v>
      </c>
      <c r="O93" s="40"/>
      <c r="P93" s="182">
        <f>O93*H93</f>
        <v>0</v>
      </c>
      <c r="Q93" s="182">
        <v>0</v>
      </c>
      <c r="R93" s="182">
        <f>Q93*H93</f>
        <v>0</v>
      </c>
      <c r="S93" s="182">
        <v>0</v>
      </c>
      <c r="T93" s="183">
        <f>S93*H93</f>
        <v>0</v>
      </c>
      <c r="AR93" s="22" t="s">
        <v>134</v>
      </c>
      <c r="AT93" s="22" t="s">
        <v>129</v>
      </c>
      <c r="AU93" s="22" t="s">
        <v>83</v>
      </c>
      <c r="AY93" s="22" t="s">
        <v>127</v>
      </c>
      <c r="BE93" s="184">
        <f>IF(N93="základní",J93,0)</f>
        <v>0</v>
      </c>
      <c r="BF93" s="184">
        <f>IF(N93="snížená",J93,0)</f>
        <v>0</v>
      </c>
      <c r="BG93" s="184">
        <f>IF(N93="zákl. přenesená",J93,0)</f>
        <v>0</v>
      </c>
      <c r="BH93" s="184">
        <f>IF(N93="sníž. přenesená",J93,0)</f>
        <v>0</v>
      </c>
      <c r="BI93" s="184">
        <f>IF(N93="nulová",J93,0)</f>
        <v>0</v>
      </c>
      <c r="BJ93" s="22" t="s">
        <v>81</v>
      </c>
      <c r="BK93" s="184">
        <f>ROUND(I93*H93,2)</f>
        <v>0</v>
      </c>
      <c r="BL93" s="22" t="s">
        <v>134</v>
      </c>
      <c r="BM93" s="22" t="s">
        <v>313</v>
      </c>
    </row>
    <row r="94" spans="2:65" s="1" customFormat="1" ht="81">
      <c r="B94" s="39"/>
      <c r="D94" s="185" t="s">
        <v>136</v>
      </c>
      <c r="F94" s="186" t="s">
        <v>157</v>
      </c>
      <c r="I94" s="187"/>
      <c r="L94" s="39"/>
      <c r="M94" s="188"/>
      <c r="N94" s="40"/>
      <c r="O94" s="40"/>
      <c r="P94" s="40"/>
      <c r="Q94" s="40"/>
      <c r="R94" s="40"/>
      <c r="S94" s="40"/>
      <c r="T94" s="68"/>
      <c r="AT94" s="22" t="s">
        <v>136</v>
      </c>
      <c r="AU94" s="22" t="s">
        <v>83</v>
      </c>
    </row>
    <row r="95" spans="2:65" s="11" customFormat="1">
      <c r="B95" s="189"/>
      <c r="D95" s="190" t="s">
        <v>138</v>
      </c>
      <c r="E95" s="191" t="s">
        <v>5</v>
      </c>
      <c r="F95" s="192" t="s">
        <v>301</v>
      </c>
      <c r="H95" s="193">
        <v>267.39999999999998</v>
      </c>
      <c r="I95" s="194"/>
      <c r="L95" s="189"/>
      <c r="M95" s="195"/>
      <c r="N95" s="196"/>
      <c r="O95" s="196"/>
      <c r="P95" s="196"/>
      <c r="Q95" s="196"/>
      <c r="R95" s="196"/>
      <c r="S95" s="196"/>
      <c r="T95" s="197"/>
      <c r="AT95" s="198" t="s">
        <v>138</v>
      </c>
      <c r="AU95" s="198" t="s">
        <v>83</v>
      </c>
      <c r="AV95" s="11" t="s">
        <v>83</v>
      </c>
      <c r="AW95" s="11" t="s">
        <v>36</v>
      </c>
      <c r="AX95" s="11" t="s">
        <v>81</v>
      </c>
      <c r="AY95" s="198" t="s">
        <v>127</v>
      </c>
    </row>
    <row r="96" spans="2:65" s="1" customFormat="1" ht="25.5" customHeight="1">
      <c r="B96" s="172"/>
      <c r="C96" s="173" t="s">
        <v>158</v>
      </c>
      <c r="D96" s="173" t="s">
        <v>129</v>
      </c>
      <c r="E96" s="174" t="s">
        <v>314</v>
      </c>
      <c r="F96" s="175" t="s">
        <v>315</v>
      </c>
      <c r="G96" s="176" t="s">
        <v>161</v>
      </c>
      <c r="H96" s="177">
        <v>712</v>
      </c>
      <c r="I96" s="178"/>
      <c r="J96" s="179">
        <f>ROUND(I96*H96,2)</f>
        <v>0</v>
      </c>
      <c r="K96" s="175" t="s">
        <v>133</v>
      </c>
      <c r="L96" s="39"/>
      <c r="M96" s="180" t="s">
        <v>5</v>
      </c>
      <c r="N96" s="181" t="s">
        <v>44</v>
      </c>
      <c r="O96" s="40"/>
      <c r="P96" s="182">
        <f>O96*H96</f>
        <v>0</v>
      </c>
      <c r="Q96" s="182">
        <v>0</v>
      </c>
      <c r="R96" s="182">
        <f>Q96*H96</f>
        <v>0</v>
      </c>
      <c r="S96" s="182">
        <v>0</v>
      </c>
      <c r="T96" s="183">
        <f>S96*H96</f>
        <v>0</v>
      </c>
      <c r="AR96" s="22" t="s">
        <v>134</v>
      </c>
      <c r="AT96" s="22" t="s">
        <v>129</v>
      </c>
      <c r="AU96" s="22" t="s">
        <v>83</v>
      </c>
      <c r="AY96" s="22" t="s">
        <v>127</v>
      </c>
      <c r="BE96" s="184">
        <f>IF(N96="základní",J96,0)</f>
        <v>0</v>
      </c>
      <c r="BF96" s="184">
        <f>IF(N96="snížená",J96,0)</f>
        <v>0</v>
      </c>
      <c r="BG96" s="184">
        <f>IF(N96="zákl. přenesená",J96,0)</f>
        <v>0</v>
      </c>
      <c r="BH96" s="184">
        <f>IF(N96="sníž. přenesená",J96,0)</f>
        <v>0</v>
      </c>
      <c r="BI96" s="184">
        <f>IF(N96="nulová",J96,0)</f>
        <v>0</v>
      </c>
      <c r="BJ96" s="22" t="s">
        <v>81</v>
      </c>
      <c r="BK96" s="184">
        <f>ROUND(I96*H96,2)</f>
        <v>0</v>
      </c>
      <c r="BL96" s="22" t="s">
        <v>134</v>
      </c>
      <c r="BM96" s="22" t="s">
        <v>316</v>
      </c>
    </row>
    <row r="97" spans="2:51" s="1" customFormat="1" ht="121.5">
      <c r="B97" s="39"/>
      <c r="D97" s="185" t="s">
        <v>136</v>
      </c>
      <c r="F97" s="186" t="s">
        <v>317</v>
      </c>
      <c r="I97" s="187"/>
      <c r="L97" s="39"/>
      <c r="M97" s="188"/>
      <c r="N97" s="40"/>
      <c r="O97" s="40"/>
      <c r="P97" s="40"/>
      <c r="Q97" s="40"/>
      <c r="R97" s="40"/>
      <c r="S97" s="40"/>
      <c r="T97" s="68"/>
      <c r="AT97" s="22" t="s">
        <v>136</v>
      </c>
      <c r="AU97" s="22" t="s">
        <v>83</v>
      </c>
    </row>
    <row r="98" spans="2:51" s="11" customFormat="1">
      <c r="B98" s="189"/>
      <c r="D98" s="185" t="s">
        <v>138</v>
      </c>
      <c r="E98" s="198" t="s">
        <v>5</v>
      </c>
      <c r="F98" s="199" t="s">
        <v>318</v>
      </c>
      <c r="H98" s="200">
        <v>712</v>
      </c>
      <c r="I98" s="194"/>
      <c r="L98" s="189"/>
      <c r="M98" s="224"/>
      <c r="N98" s="225"/>
      <c r="O98" s="225"/>
      <c r="P98" s="225"/>
      <c r="Q98" s="225"/>
      <c r="R98" s="225"/>
      <c r="S98" s="225"/>
      <c r="T98" s="226"/>
      <c r="AT98" s="198" t="s">
        <v>138</v>
      </c>
      <c r="AU98" s="198" t="s">
        <v>83</v>
      </c>
      <c r="AV98" s="11" t="s">
        <v>83</v>
      </c>
      <c r="AW98" s="11" t="s">
        <v>36</v>
      </c>
      <c r="AX98" s="11" t="s">
        <v>81</v>
      </c>
      <c r="AY98" s="198" t="s">
        <v>127</v>
      </c>
    </row>
    <row r="99" spans="2:51" s="1" customFormat="1" ht="6.95" customHeight="1">
      <c r="B99" s="54"/>
      <c r="C99" s="55"/>
      <c r="D99" s="55"/>
      <c r="E99" s="55"/>
      <c r="F99" s="55"/>
      <c r="G99" s="55"/>
      <c r="H99" s="55"/>
      <c r="I99" s="125"/>
      <c r="J99" s="55"/>
      <c r="K99" s="55"/>
      <c r="L99" s="39"/>
    </row>
  </sheetData>
  <autoFilter ref="C77:K98" xr:uid="{00000000-0009-0000-0000-000002000000}"/>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xr:uid="{00000000-0004-0000-0200-000000000000}"/>
    <hyperlink ref="G1:H1" location="C54" display="2) Rekapitulace" xr:uid="{00000000-0004-0000-0200-000001000000}"/>
    <hyperlink ref="J1" location="C77" display="3) Soupis prací" xr:uid="{00000000-0004-0000-0200-000002000000}"/>
    <hyperlink ref="L1:V1" location="'Rekapitulace stavby'!C2" display="Rekapitulace stavby" xr:uid="{00000000-0004-0000-0200-000003000000}"/>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90"/>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7"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98"/>
      <c r="C1" s="98"/>
      <c r="D1" s="99" t="s">
        <v>1</v>
      </c>
      <c r="E1" s="98"/>
      <c r="F1" s="100" t="s">
        <v>89</v>
      </c>
      <c r="G1" s="346" t="s">
        <v>90</v>
      </c>
      <c r="H1" s="346"/>
      <c r="I1" s="101"/>
      <c r="J1" s="100" t="s">
        <v>91</v>
      </c>
      <c r="K1" s="99" t="s">
        <v>92</v>
      </c>
      <c r="L1" s="100" t="s">
        <v>93</v>
      </c>
      <c r="M1" s="100"/>
      <c r="N1" s="100"/>
      <c r="O1" s="100"/>
      <c r="P1" s="100"/>
      <c r="Q1" s="100"/>
      <c r="R1" s="100"/>
      <c r="S1" s="100"/>
      <c r="T1" s="100"/>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05" t="s">
        <v>8</v>
      </c>
      <c r="M2" s="306"/>
      <c r="N2" s="306"/>
      <c r="O2" s="306"/>
      <c r="P2" s="306"/>
      <c r="Q2" s="306"/>
      <c r="R2" s="306"/>
      <c r="S2" s="306"/>
      <c r="T2" s="306"/>
      <c r="U2" s="306"/>
      <c r="V2" s="306"/>
      <c r="AT2" s="22" t="s">
        <v>88</v>
      </c>
    </row>
    <row r="3" spans="1:70" ht="6.95" customHeight="1">
      <c r="B3" s="23"/>
      <c r="C3" s="24"/>
      <c r="D3" s="24"/>
      <c r="E3" s="24"/>
      <c r="F3" s="24"/>
      <c r="G3" s="24"/>
      <c r="H3" s="24"/>
      <c r="I3" s="102"/>
      <c r="J3" s="24"/>
      <c r="K3" s="25"/>
      <c r="AT3" s="22" t="s">
        <v>83</v>
      </c>
    </row>
    <row r="4" spans="1:70" ht="36.950000000000003" customHeight="1">
      <c r="B4" s="26"/>
      <c r="C4" s="27"/>
      <c r="D4" s="28" t="s">
        <v>94</v>
      </c>
      <c r="E4" s="27"/>
      <c r="F4" s="27"/>
      <c r="G4" s="27"/>
      <c r="H4" s="27"/>
      <c r="I4" s="103"/>
      <c r="J4" s="27"/>
      <c r="K4" s="29"/>
      <c r="M4" s="30" t="s">
        <v>13</v>
      </c>
      <c r="AT4" s="22" t="s">
        <v>6</v>
      </c>
    </row>
    <row r="5" spans="1:70" ht="6.95" customHeight="1">
      <c r="B5" s="26"/>
      <c r="C5" s="27"/>
      <c r="D5" s="27"/>
      <c r="E5" s="27"/>
      <c r="F5" s="27"/>
      <c r="G5" s="27"/>
      <c r="H5" s="27"/>
      <c r="I5" s="103"/>
      <c r="J5" s="27"/>
      <c r="K5" s="29"/>
    </row>
    <row r="6" spans="1:70" ht="15">
      <c r="B6" s="26"/>
      <c r="C6" s="27"/>
      <c r="D6" s="35" t="s">
        <v>19</v>
      </c>
      <c r="E6" s="27"/>
      <c r="F6" s="27"/>
      <c r="G6" s="27"/>
      <c r="H6" s="27"/>
      <c r="I6" s="103"/>
      <c r="J6" s="27"/>
      <c r="K6" s="29"/>
    </row>
    <row r="7" spans="1:70" ht="16.5" customHeight="1">
      <c r="B7" s="26"/>
      <c r="C7" s="27"/>
      <c r="D7" s="27"/>
      <c r="E7" s="347" t="str">
        <f>'Rekapitulace stavby'!K6</f>
        <v>Rekonstrukce vodní nádrže na p.č.40 k.ú. Vlastec</v>
      </c>
      <c r="F7" s="348"/>
      <c r="G7" s="348"/>
      <c r="H7" s="348"/>
      <c r="I7" s="103"/>
      <c r="J7" s="27"/>
      <c r="K7" s="29"/>
    </row>
    <row r="8" spans="1:70" s="1" customFormat="1" ht="15">
      <c r="B8" s="39"/>
      <c r="C8" s="40"/>
      <c r="D8" s="35" t="s">
        <v>95</v>
      </c>
      <c r="E8" s="40"/>
      <c r="F8" s="40"/>
      <c r="G8" s="40"/>
      <c r="H8" s="40"/>
      <c r="I8" s="104"/>
      <c r="J8" s="40"/>
      <c r="K8" s="43"/>
    </row>
    <row r="9" spans="1:70" s="1" customFormat="1" ht="36.950000000000003" customHeight="1">
      <c r="B9" s="39"/>
      <c r="C9" s="40"/>
      <c r="D9" s="40"/>
      <c r="E9" s="349" t="s">
        <v>319</v>
      </c>
      <c r="F9" s="350"/>
      <c r="G9" s="350"/>
      <c r="H9" s="350"/>
      <c r="I9" s="104"/>
      <c r="J9" s="40"/>
      <c r="K9" s="43"/>
    </row>
    <row r="10" spans="1:70" s="1" customFormat="1">
      <c r="B10" s="39"/>
      <c r="C10" s="40"/>
      <c r="D10" s="40"/>
      <c r="E10" s="40"/>
      <c r="F10" s="40"/>
      <c r="G10" s="40"/>
      <c r="H10" s="40"/>
      <c r="I10" s="104"/>
      <c r="J10" s="40"/>
      <c r="K10" s="43"/>
    </row>
    <row r="11" spans="1:70" s="1" customFormat="1" ht="14.45" customHeight="1">
      <c r="B11" s="39"/>
      <c r="C11" s="40"/>
      <c r="D11" s="35" t="s">
        <v>21</v>
      </c>
      <c r="E11" s="40"/>
      <c r="F11" s="33" t="s">
        <v>22</v>
      </c>
      <c r="G11" s="40"/>
      <c r="H11" s="40"/>
      <c r="I11" s="105" t="s">
        <v>23</v>
      </c>
      <c r="J11" s="33" t="s">
        <v>5</v>
      </c>
      <c r="K11" s="43"/>
    </row>
    <row r="12" spans="1:70" s="1" customFormat="1" ht="14.45" customHeight="1">
      <c r="B12" s="39"/>
      <c r="C12" s="40"/>
      <c r="D12" s="35" t="s">
        <v>24</v>
      </c>
      <c r="E12" s="40"/>
      <c r="F12" s="33" t="s">
        <v>25</v>
      </c>
      <c r="G12" s="40"/>
      <c r="H12" s="40"/>
      <c r="I12" s="105" t="s">
        <v>26</v>
      </c>
      <c r="J12" s="106" t="str">
        <f>'Rekapitulace stavby'!AN8</f>
        <v>27.5.2017</v>
      </c>
      <c r="K12" s="43"/>
    </row>
    <row r="13" spans="1:70" s="1" customFormat="1" ht="10.9" customHeight="1">
      <c r="B13" s="39"/>
      <c r="C13" s="40"/>
      <c r="D13" s="40"/>
      <c r="E13" s="40"/>
      <c r="F13" s="40"/>
      <c r="G13" s="40"/>
      <c r="H13" s="40"/>
      <c r="I13" s="104"/>
      <c r="J13" s="40"/>
      <c r="K13" s="43"/>
    </row>
    <row r="14" spans="1:70" s="1" customFormat="1" ht="14.45" customHeight="1">
      <c r="B14" s="39"/>
      <c r="C14" s="40"/>
      <c r="D14" s="35" t="s">
        <v>28</v>
      </c>
      <c r="E14" s="40"/>
      <c r="F14" s="40"/>
      <c r="G14" s="40"/>
      <c r="H14" s="40"/>
      <c r="I14" s="105" t="s">
        <v>29</v>
      </c>
      <c r="J14" s="33" t="s">
        <v>5</v>
      </c>
      <c r="K14" s="43"/>
    </row>
    <row r="15" spans="1:70" s="1" customFormat="1" ht="18" customHeight="1">
      <c r="B15" s="39"/>
      <c r="C15" s="40"/>
      <c r="D15" s="40"/>
      <c r="E15" s="33" t="s">
        <v>30</v>
      </c>
      <c r="F15" s="40"/>
      <c r="G15" s="40"/>
      <c r="H15" s="40"/>
      <c r="I15" s="105" t="s">
        <v>31</v>
      </c>
      <c r="J15" s="33" t="s">
        <v>5</v>
      </c>
      <c r="K15" s="43"/>
    </row>
    <row r="16" spans="1:70" s="1" customFormat="1" ht="6.95" customHeight="1">
      <c r="B16" s="39"/>
      <c r="C16" s="40"/>
      <c r="D16" s="40"/>
      <c r="E16" s="40"/>
      <c r="F16" s="40"/>
      <c r="G16" s="40"/>
      <c r="H16" s="40"/>
      <c r="I16" s="104"/>
      <c r="J16" s="40"/>
      <c r="K16" s="43"/>
    </row>
    <row r="17" spans="2:11" s="1" customFormat="1" ht="14.45" customHeight="1">
      <c r="B17" s="39"/>
      <c r="C17" s="40"/>
      <c r="D17" s="35" t="s">
        <v>32</v>
      </c>
      <c r="E17" s="40"/>
      <c r="F17" s="40"/>
      <c r="G17" s="40"/>
      <c r="H17" s="40"/>
      <c r="I17" s="105" t="s">
        <v>29</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05" t="s">
        <v>31</v>
      </c>
      <c r="J18" s="33" t="str">
        <f>IF('Rekapitulace stavby'!AN14="Vyplň údaj","",IF('Rekapitulace stavby'!AN14="","",'Rekapitulace stavby'!AN14))</f>
        <v/>
      </c>
      <c r="K18" s="43"/>
    </row>
    <row r="19" spans="2:11" s="1" customFormat="1" ht="6.95" customHeight="1">
      <c r="B19" s="39"/>
      <c r="C19" s="40"/>
      <c r="D19" s="40"/>
      <c r="E19" s="40"/>
      <c r="F19" s="40"/>
      <c r="G19" s="40"/>
      <c r="H19" s="40"/>
      <c r="I19" s="104"/>
      <c r="J19" s="40"/>
      <c r="K19" s="43"/>
    </row>
    <row r="20" spans="2:11" s="1" customFormat="1" ht="14.45" customHeight="1">
      <c r="B20" s="39"/>
      <c r="C20" s="40"/>
      <c r="D20" s="35" t="s">
        <v>34</v>
      </c>
      <c r="E20" s="40"/>
      <c r="F20" s="40"/>
      <c r="G20" s="40"/>
      <c r="H20" s="40"/>
      <c r="I20" s="105" t="s">
        <v>29</v>
      </c>
      <c r="J20" s="33" t="s">
        <v>5</v>
      </c>
      <c r="K20" s="43"/>
    </row>
    <row r="21" spans="2:11" s="1" customFormat="1" ht="18" customHeight="1">
      <c r="B21" s="39"/>
      <c r="C21" s="40"/>
      <c r="D21" s="40"/>
      <c r="E21" s="33" t="s">
        <v>35</v>
      </c>
      <c r="F21" s="40"/>
      <c r="G21" s="40"/>
      <c r="H21" s="40"/>
      <c r="I21" s="105" t="s">
        <v>31</v>
      </c>
      <c r="J21" s="33" t="s">
        <v>5</v>
      </c>
      <c r="K21" s="43"/>
    </row>
    <row r="22" spans="2:11" s="1" customFormat="1" ht="6.95" customHeight="1">
      <c r="B22" s="39"/>
      <c r="C22" s="40"/>
      <c r="D22" s="40"/>
      <c r="E22" s="40"/>
      <c r="F22" s="40"/>
      <c r="G22" s="40"/>
      <c r="H22" s="40"/>
      <c r="I22" s="104"/>
      <c r="J22" s="40"/>
      <c r="K22" s="43"/>
    </row>
    <row r="23" spans="2:11" s="1" customFormat="1" ht="14.45" customHeight="1">
      <c r="B23" s="39"/>
      <c r="C23" s="40"/>
      <c r="D23" s="35" t="s">
        <v>37</v>
      </c>
      <c r="E23" s="40"/>
      <c r="F23" s="40"/>
      <c r="G23" s="40"/>
      <c r="H23" s="40"/>
      <c r="I23" s="104"/>
      <c r="J23" s="40"/>
      <c r="K23" s="43"/>
    </row>
    <row r="24" spans="2:11" s="6" customFormat="1" ht="71.25" customHeight="1">
      <c r="B24" s="107"/>
      <c r="C24" s="108"/>
      <c r="D24" s="108"/>
      <c r="E24" s="338" t="s">
        <v>38</v>
      </c>
      <c r="F24" s="338"/>
      <c r="G24" s="338"/>
      <c r="H24" s="338"/>
      <c r="I24" s="109"/>
      <c r="J24" s="108"/>
      <c r="K24" s="110"/>
    </row>
    <row r="25" spans="2:11" s="1" customFormat="1" ht="6.95" customHeight="1">
      <c r="B25" s="39"/>
      <c r="C25" s="40"/>
      <c r="D25" s="40"/>
      <c r="E25" s="40"/>
      <c r="F25" s="40"/>
      <c r="G25" s="40"/>
      <c r="H25" s="40"/>
      <c r="I25" s="104"/>
      <c r="J25" s="40"/>
      <c r="K25" s="43"/>
    </row>
    <row r="26" spans="2:11" s="1" customFormat="1" ht="6.95" customHeight="1">
      <c r="B26" s="39"/>
      <c r="C26" s="40"/>
      <c r="D26" s="66"/>
      <c r="E26" s="66"/>
      <c r="F26" s="66"/>
      <c r="G26" s="66"/>
      <c r="H26" s="66"/>
      <c r="I26" s="111"/>
      <c r="J26" s="66"/>
      <c r="K26" s="112"/>
    </row>
    <row r="27" spans="2:11" s="1" customFormat="1" ht="25.35" customHeight="1">
      <c r="B27" s="39"/>
      <c r="C27" s="40"/>
      <c r="D27" s="113" t="s">
        <v>39</v>
      </c>
      <c r="E27" s="40"/>
      <c r="F27" s="40"/>
      <c r="G27" s="40"/>
      <c r="H27" s="40"/>
      <c r="I27" s="104"/>
      <c r="J27" s="114">
        <f>ROUND(J80,2)</f>
        <v>0</v>
      </c>
      <c r="K27" s="43"/>
    </row>
    <row r="28" spans="2:11" s="1" customFormat="1" ht="6.95" customHeight="1">
      <c r="B28" s="39"/>
      <c r="C28" s="40"/>
      <c r="D28" s="66"/>
      <c r="E28" s="66"/>
      <c r="F28" s="66"/>
      <c r="G28" s="66"/>
      <c r="H28" s="66"/>
      <c r="I28" s="111"/>
      <c r="J28" s="66"/>
      <c r="K28" s="112"/>
    </row>
    <row r="29" spans="2:11" s="1" customFormat="1" ht="14.45" customHeight="1">
      <c r="B29" s="39"/>
      <c r="C29" s="40"/>
      <c r="D29" s="40"/>
      <c r="E29" s="40"/>
      <c r="F29" s="44" t="s">
        <v>41</v>
      </c>
      <c r="G29" s="40"/>
      <c r="H29" s="40"/>
      <c r="I29" s="115" t="s">
        <v>40</v>
      </c>
      <c r="J29" s="44" t="s">
        <v>42</v>
      </c>
      <c r="K29" s="43"/>
    </row>
    <row r="30" spans="2:11" s="1" customFormat="1" ht="14.45" customHeight="1">
      <c r="B30" s="39"/>
      <c r="C30" s="40"/>
      <c r="D30" s="47" t="s">
        <v>43</v>
      </c>
      <c r="E30" s="47" t="s">
        <v>44</v>
      </c>
      <c r="F30" s="116">
        <f>ROUND(SUM(BE80:BE89), 2)</f>
        <v>0</v>
      </c>
      <c r="G30" s="40"/>
      <c r="H30" s="40"/>
      <c r="I30" s="117">
        <v>0.21</v>
      </c>
      <c r="J30" s="116">
        <f>ROUND(ROUND((SUM(BE80:BE89)), 2)*I30, 2)</f>
        <v>0</v>
      </c>
      <c r="K30" s="43"/>
    </row>
    <row r="31" spans="2:11" s="1" customFormat="1" ht="14.45" customHeight="1">
      <c r="B31" s="39"/>
      <c r="C31" s="40"/>
      <c r="D31" s="40"/>
      <c r="E31" s="47" t="s">
        <v>45</v>
      </c>
      <c r="F31" s="116">
        <f>ROUND(SUM(BF80:BF89), 2)</f>
        <v>0</v>
      </c>
      <c r="G31" s="40"/>
      <c r="H31" s="40"/>
      <c r="I31" s="117">
        <v>0.15</v>
      </c>
      <c r="J31" s="116">
        <f>ROUND(ROUND((SUM(BF80:BF89)), 2)*I31, 2)</f>
        <v>0</v>
      </c>
      <c r="K31" s="43"/>
    </row>
    <row r="32" spans="2:11" s="1" customFormat="1" ht="14.45" hidden="1" customHeight="1">
      <c r="B32" s="39"/>
      <c r="C32" s="40"/>
      <c r="D32" s="40"/>
      <c r="E32" s="47" t="s">
        <v>46</v>
      </c>
      <c r="F32" s="116">
        <f>ROUND(SUM(BG80:BG89), 2)</f>
        <v>0</v>
      </c>
      <c r="G32" s="40"/>
      <c r="H32" s="40"/>
      <c r="I32" s="117">
        <v>0.21</v>
      </c>
      <c r="J32" s="116">
        <v>0</v>
      </c>
      <c r="K32" s="43"/>
    </row>
    <row r="33" spans="2:11" s="1" customFormat="1" ht="14.45" hidden="1" customHeight="1">
      <c r="B33" s="39"/>
      <c r="C33" s="40"/>
      <c r="D33" s="40"/>
      <c r="E33" s="47" t="s">
        <v>47</v>
      </c>
      <c r="F33" s="116">
        <f>ROUND(SUM(BH80:BH89), 2)</f>
        <v>0</v>
      </c>
      <c r="G33" s="40"/>
      <c r="H33" s="40"/>
      <c r="I33" s="117">
        <v>0.15</v>
      </c>
      <c r="J33" s="116">
        <v>0</v>
      </c>
      <c r="K33" s="43"/>
    </row>
    <row r="34" spans="2:11" s="1" customFormat="1" ht="14.45" hidden="1" customHeight="1">
      <c r="B34" s="39"/>
      <c r="C34" s="40"/>
      <c r="D34" s="40"/>
      <c r="E34" s="47" t="s">
        <v>48</v>
      </c>
      <c r="F34" s="116">
        <f>ROUND(SUM(BI80:BI89), 2)</f>
        <v>0</v>
      </c>
      <c r="G34" s="40"/>
      <c r="H34" s="40"/>
      <c r="I34" s="117">
        <v>0</v>
      </c>
      <c r="J34" s="116">
        <v>0</v>
      </c>
      <c r="K34" s="43"/>
    </row>
    <row r="35" spans="2:11" s="1" customFormat="1" ht="6.95" customHeight="1">
      <c r="B35" s="39"/>
      <c r="C35" s="40"/>
      <c r="D35" s="40"/>
      <c r="E35" s="40"/>
      <c r="F35" s="40"/>
      <c r="G35" s="40"/>
      <c r="H35" s="40"/>
      <c r="I35" s="104"/>
      <c r="J35" s="40"/>
      <c r="K35" s="43"/>
    </row>
    <row r="36" spans="2:11" s="1" customFormat="1" ht="25.35" customHeight="1">
      <c r="B36" s="39"/>
      <c r="C36" s="118"/>
      <c r="D36" s="119" t="s">
        <v>49</v>
      </c>
      <c r="E36" s="69"/>
      <c r="F36" s="69"/>
      <c r="G36" s="120" t="s">
        <v>50</v>
      </c>
      <c r="H36" s="121" t="s">
        <v>51</v>
      </c>
      <c r="I36" s="122"/>
      <c r="J36" s="123">
        <f>SUM(J27:J34)</f>
        <v>0</v>
      </c>
      <c r="K36" s="124"/>
    </row>
    <row r="37" spans="2:11" s="1" customFormat="1" ht="14.45" customHeight="1">
      <c r="B37" s="54"/>
      <c r="C37" s="55"/>
      <c r="D37" s="55"/>
      <c r="E37" s="55"/>
      <c r="F37" s="55"/>
      <c r="G37" s="55"/>
      <c r="H37" s="55"/>
      <c r="I37" s="125"/>
      <c r="J37" s="55"/>
      <c r="K37" s="56"/>
    </row>
    <row r="41" spans="2:11" s="1" customFormat="1" ht="6.95" customHeight="1">
      <c r="B41" s="57"/>
      <c r="C41" s="58"/>
      <c r="D41" s="58"/>
      <c r="E41" s="58"/>
      <c r="F41" s="58"/>
      <c r="G41" s="58"/>
      <c r="H41" s="58"/>
      <c r="I41" s="126"/>
      <c r="J41" s="58"/>
      <c r="K41" s="127"/>
    </row>
    <row r="42" spans="2:11" s="1" customFormat="1" ht="36.950000000000003" customHeight="1">
      <c r="B42" s="39"/>
      <c r="C42" s="28" t="s">
        <v>97</v>
      </c>
      <c r="D42" s="40"/>
      <c r="E42" s="40"/>
      <c r="F42" s="40"/>
      <c r="G42" s="40"/>
      <c r="H42" s="40"/>
      <c r="I42" s="104"/>
      <c r="J42" s="40"/>
      <c r="K42" s="43"/>
    </row>
    <row r="43" spans="2:11" s="1" customFormat="1" ht="6.95" customHeight="1">
      <c r="B43" s="39"/>
      <c r="C43" s="40"/>
      <c r="D43" s="40"/>
      <c r="E43" s="40"/>
      <c r="F43" s="40"/>
      <c r="G43" s="40"/>
      <c r="H43" s="40"/>
      <c r="I43" s="104"/>
      <c r="J43" s="40"/>
      <c r="K43" s="43"/>
    </row>
    <row r="44" spans="2:11" s="1" customFormat="1" ht="14.45" customHeight="1">
      <c r="B44" s="39"/>
      <c r="C44" s="35" t="s">
        <v>19</v>
      </c>
      <c r="D44" s="40"/>
      <c r="E44" s="40"/>
      <c r="F44" s="40"/>
      <c r="G44" s="40"/>
      <c r="H44" s="40"/>
      <c r="I44" s="104"/>
      <c r="J44" s="40"/>
      <c r="K44" s="43"/>
    </row>
    <row r="45" spans="2:11" s="1" customFormat="1" ht="16.5" customHeight="1">
      <c r="B45" s="39"/>
      <c r="C45" s="40"/>
      <c r="D45" s="40"/>
      <c r="E45" s="347" t="str">
        <f>E7</f>
        <v>Rekonstrukce vodní nádrže na p.č.40 k.ú. Vlastec</v>
      </c>
      <c r="F45" s="348"/>
      <c r="G45" s="348"/>
      <c r="H45" s="348"/>
      <c r="I45" s="104"/>
      <c r="J45" s="40"/>
      <c r="K45" s="43"/>
    </row>
    <row r="46" spans="2:11" s="1" customFormat="1" ht="14.45" customHeight="1">
      <c r="B46" s="39"/>
      <c r="C46" s="35" t="s">
        <v>95</v>
      </c>
      <c r="D46" s="40"/>
      <c r="E46" s="40"/>
      <c r="F46" s="40"/>
      <c r="G46" s="40"/>
      <c r="H46" s="40"/>
      <c r="I46" s="104"/>
      <c r="J46" s="40"/>
      <c r="K46" s="43"/>
    </row>
    <row r="47" spans="2:11" s="1" customFormat="1" ht="17.25" customHeight="1">
      <c r="B47" s="39"/>
      <c r="C47" s="40"/>
      <c r="D47" s="40"/>
      <c r="E47" s="349" t="str">
        <f>E9</f>
        <v>VON - Vedlejší a ostatní náklady</v>
      </c>
      <c r="F47" s="350"/>
      <c r="G47" s="350"/>
      <c r="H47" s="350"/>
      <c r="I47" s="104"/>
      <c r="J47" s="40"/>
      <c r="K47" s="43"/>
    </row>
    <row r="48" spans="2:11" s="1" customFormat="1" ht="6.95" customHeight="1">
      <c r="B48" s="39"/>
      <c r="C48" s="40"/>
      <c r="D48" s="40"/>
      <c r="E48" s="40"/>
      <c r="F48" s="40"/>
      <c r="G48" s="40"/>
      <c r="H48" s="40"/>
      <c r="I48" s="104"/>
      <c r="J48" s="40"/>
      <c r="K48" s="43"/>
    </row>
    <row r="49" spans="2:47" s="1" customFormat="1" ht="18" customHeight="1">
      <c r="B49" s="39"/>
      <c r="C49" s="35" t="s">
        <v>24</v>
      </c>
      <c r="D49" s="40"/>
      <c r="E49" s="40"/>
      <c r="F49" s="33" t="str">
        <f>F12</f>
        <v>Vlastec</v>
      </c>
      <c r="G49" s="40"/>
      <c r="H49" s="40"/>
      <c r="I49" s="105" t="s">
        <v>26</v>
      </c>
      <c r="J49" s="106" t="str">
        <f>IF(J12="","",J12)</f>
        <v>27.5.2017</v>
      </c>
      <c r="K49" s="43"/>
    </row>
    <row r="50" spans="2:47" s="1" customFormat="1" ht="6.95" customHeight="1">
      <c r="B50" s="39"/>
      <c r="C50" s="40"/>
      <c r="D50" s="40"/>
      <c r="E50" s="40"/>
      <c r="F50" s="40"/>
      <c r="G50" s="40"/>
      <c r="H50" s="40"/>
      <c r="I50" s="104"/>
      <c r="J50" s="40"/>
      <c r="K50" s="43"/>
    </row>
    <row r="51" spans="2:47" s="1" customFormat="1" ht="15">
      <c r="B51" s="39"/>
      <c r="C51" s="35" t="s">
        <v>28</v>
      </c>
      <c r="D51" s="40"/>
      <c r="E51" s="40"/>
      <c r="F51" s="33" t="str">
        <f>E15</f>
        <v>Obec Vlastec</v>
      </c>
      <c r="G51" s="40"/>
      <c r="H51" s="40"/>
      <c r="I51" s="105" t="s">
        <v>34</v>
      </c>
      <c r="J51" s="338" t="str">
        <f>E21</f>
        <v>Projekt MH, spol. s r.o., Kvilda</v>
      </c>
      <c r="K51" s="43"/>
    </row>
    <row r="52" spans="2:47" s="1" customFormat="1" ht="14.45" customHeight="1">
      <c r="B52" s="39"/>
      <c r="C52" s="35" t="s">
        <v>32</v>
      </c>
      <c r="D52" s="40"/>
      <c r="E52" s="40"/>
      <c r="F52" s="33" t="str">
        <f>IF(E18="","",E18)</f>
        <v/>
      </c>
      <c r="G52" s="40"/>
      <c r="H52" s="40"/>
      <c r="I52" s="104"/>
      <c r="J52" s="342"/>
      <c r="K52" s="43"/>
    </row>
    <row r="53" spans="2:47" s="1" customFormat="1" ht="10.35" customHeight="1">
      <c r="B53" s="39"/>
      <c r="C53" s="40"/>
      <c r="D53" s="40"/>
      <c r="E53" s="40"/>
      <c r="F53" s="40"/>
      <c r="G53" s="40"/>
      <c r="H53" s="40"/>
      <c r="I53" s="104"/>
      <c r="J53" s="40"/>
      <c r="K53" s="43"/>
    </row>
    <row r="54" spans="2:47" s="1" customFormat="1" ht="29.25" customHeight="1">
      <c r="B54" s="39"/>
      <c r="C54" s="128" t="s">
        <v>98</v>
      </c>
      <c r="D54" s="118"/>
      <c r="E54" s="118"/>
      <c r="F54" s="118"/>
      <c r="G54" s="118"/>
      <c r="H54" s="118"/>
      <c r="I54" s="129"/>
      <c r="J54" s="130" t="s">
        <v>99</v>
      </c>
      <c r="K54" s="131"/>
    </row>
    <row r="55" spans="2:47" s="1" customFormat="1" ht="10.35" customHeight="1">
      <c r="B55" s="39"/>
      <c r="C55" s="40"/>
      <c r="D55" s="40"/>
      <c r="E55" s="40"/>
      <c r="F55" s="40"/>
      <c r="G55" s="40"/>
      <c r="H55" s="40"/>
      <c r="I55" s="104"/>
      <c r="J55" s="40"/>
      <c r="K55" s="43"/>
    </row>
    <row r="56" spans="2:47" s="1" customFormat="1" ht="29.25" customHeight="1">
      <c r="B56" s="39"/>
      <c r="C56" s="132" t="s">
        <v>100</v>
      </c>
      <c r="D56" s="40"/>
      <c r="E56" s="40"/>
      <c r="F56" s="40"/>
      <c r="G56" s="40"/>
      <c r="H56" s="40"/>
      <c r="I56" s="104"/>
      <c r="J56" s="114">
        <f>J80</f>
        <v>0</v>
      </c>
      <c r="K56" s="43"/>
      <c r="AU56" s="22" t="s">
        <v>101</v>
      </c>
    </row>
    <row r="57" spans="2:47" s="7" customFormat="1" ht="24.95" customHeight="1">
      <c r="B57" s="133"/>
      <c r="C57" s="134"/>
      <c r="D57" s="135" t="s">
        <v>320</v>
      </c>
      <c r="E57" s="136"/>
      <c r="F57" s="136"/>
      <c r="G57" s="136"/>
      <c r="H57" s="136"/>
      <c r="I57" s="137"/>
      <c r="J57" s="138">
        <f>J81</f>
        <v>0</v>
      </c>
      <c r="K57" s="139"/>
    </row>
    <row r="58" spans="2:47" s="8" customFormat="1" ht="19.899999999999999" customHeight="1">
      <c r="B58" s="140"/>
      <c r="C58" s="141"/>
      <c r="D58" s="142" t="s">
        <v>321</v>
      </c>
      <c r="E58" s="143"/>
      <c r="F58" s="143"/>
      <c r="G58" s="143"/>
      <c r="H58" s="143"/>
      <c r="I58" s="144"/>
      <c r="J58" s="145">
        <f>J82</f>
        <v>0</v>
      </c>
      <c r="K58" s="146"/>
    </row>
    <row r="59" spans="2:47" s="8" customFormat="1" ht="19.899999999999999" customHeight="1">
      <c r="B59" s="140"/>
      <c r="C59" s="141"/>
      <c r="D59" s="142" t="s">
        <v>322</v>
      </c>
      <c r="E59" s="143"/>
      <c r="F59" s="143"/>
      <c r="G59" s="143"/>
      <c r="H59" s="143"/>
      <c r="I59" s="144"/>
      <c r="J59" s="145">
        <f>J86</f>
        <v>0</v>
      </c>
      <c r="K59" s="146"/>
    </row>
    <row r="60" spans="2:47" s="8" customFormat="1" ht="19.899999999999999" customHeight="1">
      <c r="B60" s="140"/>
      <c r="C60" s="141"/>
      <c r="D60" s="142" t="s">
        <v>323</v>
      </c>
      <c r="E60" s="143"/>
      <c r="F60" s="143"/>
      <c r="G60" s="143"/>
      <c r="H60" s="143"/>
      <c r="I60" s="144"/>
      <c r="J60" s="145">
        <f>J88</f>
        <v>0</v>
      </c>
      <c r="K60" s="146"/>
    </row>
    <row r="61" spans="2:47" s="1" customFormat="1" ht="21.75" customHeight="1">
      <c r="B61" s="39"/>
      <c r="C61" s="40"/>
      <c r="D61" s="40"/>
      <c r="E61" s="40"/>
      <c r="F61" s="40"/>
      <c r="G61" s="40"/>
      <c r="H61" s="40"/>
      <c r="I61" s="104"/>
      <c r="J61" s="40"/>
      <c r="K61" s="43"/>
    </row>
    <row r="62" spans="2:47" s="1" customFormat="1" ht="6.95" customHeight="1">
      <c r="B62" s="54"/>
      <c r="C62" s="55"/>
      <c r="D62" s="55"/>
      <c r="E62" s="55"/>
      <c r="F62" s="55"/>
      <c r="G62" s="55"/>
      <c r="H62" s="55"/>
      <c r="I62" s="125"/>
      <c r="J62" s="55"/>
      <c r="K62" s="56"/>
    </row>
    <row r="66" spans="2:63" s="1" customFormat="1" ht="6.95" customHeight="1">
      <c r="B66" s="57"/>
      <c r="C66" s="58"/>
      <c r="D66" s="58"/>
      <c r="E66" s="58"/>
      <c r="F66" s="58"/>
      <c r="G66" s="58"/>
      <c r="H66" s="58"/>
      <c r="I66" s="126"/>
      <c r="J66" s="58"/>
      <c r="K66" s="58"/>
      <c r="L66" s="39"/>
    </row>
    <row r="67" spans="2:63" s="1" customFormat="1" ht="36.950000000000003" customHeight="1">
      <c r="B67" s="39"/>
      <c r="C67" s="59" t="s">
        <v>111</v>
      </c>
      <c r="L67" s="39"/>
    </row>
    <row r="68" spans="2:63" s="1" customFormat="1" ht="6.95" customHeight="1">
      <c r="B68" s="39"/>
      <c r="L68" s="39"/>
    </row>
    <row r="69" spans="2:63" s="1" customFormat="1" ht="14.45" customHeight="1">
      <c r="B69" s="39"/>
      <c r="C69" s="61" t="s">
        <v>19</v>
      </c>
      <c r="L69" s="39"/>
    </row>
    <row r="70" spans="2:63" s="1" customFormat="1" ht="16.5" customHeight="1">
      <c r="B70" s="39"/>
      <c r="E70" s="343" t="str">
        <f>E7</f>
        <v>Rekonstrukce vodní nádrže na p.č.40 k.ú. Vlastec</v>
      </c>
      <c r="F70" s="344"/>
      <c r="G70" s="344"/>
      <c r="H70" s="344"/>
      <c r="L70" s="39"/>
    </row>
    <row r="71" spans="2:63" s="1" customFormat="1" ht="14.45" customHeight="1">
      <c r="B71" s="39"/>
      <c r="C71" s="61" t="s">
        <v>95</v>
      </c>
      <c r="L71" s="39"/>
    </row>
    <row r="72" spans="2:63" s="1" customFormat="1" ht="17.25" customHeight="1">
      <c r="B72" s="39"/>
      <c r="E72" s="312" t="str">
        <f>E9</f>
        <v>VON - Vedlejší a ostatní náklady</v>
      </c>
      <c r="F72" s="345"/>
      <c r="G72" s="345"/>
      <c r="H72" s="345"/>
      <c r="L72" s="39"/>
    </row>
    <row r="73" spans="2:63" s="1" customFormat="1" ht="6.95" customHeight="1">
      <c r="B73" s="39"/>
      <c r="L73" s="39"/>
    </row>
    <row r="74" spans="2:63" s="1" customFormat="1" ht="18" customHeight="1">
      <c r="B74" s="39"/>
      <c r="C74" s="61" t="s">
        <v>24</v>
      </c>
      <c r="F74" s="147" t="str">
        <f>F12</f>
        <v>Vlastec</v>
      </c>
      <c r="I74" s="148" t="s">
        <v>26</v>
      </c>
      <c r="J74" s="65" t="str">
        <f>IF(J12="","",J12)</f>
        <v>27.5.2017</v>
      </c>
      <c r="L74" s="39"/>
    </row>
    <row r="75" spans="2:63" s="1" customFormat="1" ht="6.95" customHeight="1">
      <c r="B75" s="39"/>
      <c r="L75" s="39"/>
    </row>
    <row r="76" spans="2:63" s="1" customFormat="1" ht="15">
      <c r="B76" s="39"/>
      <c r="C76" s="61" t="s">
        <v>28</v>
      </c>
      <c r="F76" s="147" t="str">
        <f>E15</f>
        <v>Obec Vlastec</v>
      </c>
      <c r="I76" s="148" t="s">
        <v>34</v>
      </c>
      <c r="J76" s="147" t="str">
        <f>E21</f>
        <v>Projekt MH, spol. s r.o., Kvilda</v>
      </c>
      <c r="L76" s="39"/>
    </row>
    <row r="77" spans="2:63" s="1" customFormat="1" ht="14.45" customHeight="1">
      <c r="B77" s="39"/>
      <c r="C77" s="61" t="s">
        <v>32</v>
      </c>
      <c r="F77" s="147" t="str">
        <f>IF(E18="","",E18)</f>
        <v/>
      </c>
      <c r="L77" s="39"/>
    </row>
    <row r="78" spans="2:63" s="1" customFormat="1" ht="10.35" customHeight="1">
      <c r="B78" s="39"/>
      <c r="L78" s="39"/>
    </row>
    <row r="79" spans="2:63" s="9" customFormat="1" ht="29.25" customHeight="1">
      <c r="B79" s="149"/>
      <c r="C79" s="150" t="s">
        <v>112</v>
      </c>
      <c r="D79" s="151" t="s">
        <v>58</v>
      </c>
      <c r="E79" s="151" t="s">
        <v>54</v>
      </c>
      <c r="F79" s="151" t="s">
        <v>113</v>
      </c>
      <c r="G79" s="151" t="s">
        <v>114</v>
      </c>
      <c r="H79" s="151" t="s">
        <v>115</v>
      </c>
      <c r="I79" s="152" t="s">
        <v>116</v>
      </c>
      <c r="J79" s="151" t="s">
        <v>99</v>
      </c>
      <c r="K79" s="153" t="s">
        <v>117</v>
      </c>
      <c r="L79" s="149"/>
      <c r="M79" s="71" t="s">
        <v>118</v>
      </c>
      <c r="N79" s="72" t="s">
        <v>43</v>
      </c>
      <c r="O79" s="72" t="s">
        <v>119</v>
      </c>
      <c r="P79" s="72" t="s">
        <v>120</v>
      </c>
      <c r="Q79" s="72" t="s">
        <v>121</v>
      </c>
      <c r="R79" s="72" t="s">
        <v>122</v>
      </c>
      <c r="S79" s="72" t="s">
        <v>123</v>
      </c>
      <c r="T79" s="73" t="s">
        <v>124</v>
      </c>
    </row>
    <row r="80" spans="2:63" s="1" customFormat="1" ht="29.25" customHeight="1">
      <c r="B80" s="39"/>
      <c r="C80" s="75" t="s">
        <v>100</v>
      </c>
      <c r="J80" s="154">
        <f>BK80</f>
        <v>0</v>
      </c>
      <c r="L80" s="39"/>
      <c r="M80" s="74"/>
      <c r="N80" s="66"/>
      <c r="O80" s="66"/>
      <c r="P80" s="155">
        <f>P81</f>
        <v>0</v>
      </c>
      <c r="Q80" s="66"/>
      <c r="R80" s="155">
        <f>R81</f>
        <v>0</v>
      </c>
      <c r="S80" s="66"/>
      <c r="T80" s="156">
        <f>T81</f>
        <v>0</v>
      </c>
      <c r="AT80" s="22" t="s">
        <v>72</v>
      </c>
      <c r="AU80" s="22" t="s">
        <v>101</v>
      </c>
      <c r="BK80" s="157">
        <f>BK81</f>
        <v>0</v>
      </c>
    </row>
    <row r="81" spans="2:65" s="10" customFormat="1" ht="37.35" customHeight="1">
      <c r="B81" s="158"/>
      <c r="D81" s="159" t="s">
        <v>72</v>
      </c>
      <c r="E81" s="160" t="s">
        <v>324</v>
      </c>
      <c r="F81" s="160" t="s">
        <v>325</v>
      </c>
      <c r="I81" s="161"/>
      <c r="J81" s="162">
        <f>BK81</f>
        <v>0</v>
      </c>
      <c r="L81" s="158"/>
      <c r="M81" s="163"/>
      <c r="N81" s="164"/>
      <c r="O81" s="164"/>
      <c r="P81" s="165">
        <f>P82+P86+P88</f>
        <v>0</v>
      </c>
      <c r="Q81" s="164"/>
      <c r="R81" s="165">
        <f>R82+R86+R88</f>
        <v>0</v>
      </c>
      <c r="S81" s="164"/>
      <c r="T81" s="166">
        <f>T82+T86+T88</f>
        <v>0</v>
      </c>
      <c r="AR81" s="159" t="s">
        <v>153</v>
      </c>
      <c r="AT81" s="167" t="s">
        <v>72</v>
      </c>
      <c r="AU81" s="167" t="s">
        <v>73</v>
      </c>
      <c r="AY81" s="159" t="s">
        <v>127</v>
      </c>
      <c r="BK81" s="168">
        <f>BK82+BK86+BK88</f>
        <v>0</v>
      </c>
    </row>
    <row r="82" spans="2:65" s="10" customFormat="1" ht="19.899999999999999" customHeight="1">
      <c r="B82" s="158"/>
      <c r="D82" s="169" t="s">
        <v>72</v>
      </c>
      <c r="E82" s="170" t="s">
        <v>326</v>
      </c>
      <c r="F82" s="170" t="s">
        <v>327</v>
      </c>
      <c r="I82" s="161"/>
      <c r="J82" s="171">
        <f>BK82</f>
        <v>0</v>
      </c>
      <c r="L82" s="158"/>
      <c r="M82" s="163"/>
      <c r="N82" s="164"/>
      <c r="O82" s="164"/>
      <c r="P82" s="165">
        <f>SUM(P83:P85)</f>
        <v>0</v>
      </c>
      <c r="Q82" s="164"/>
      <c r="R82" s="165">
        <f>SUM(R83:R85)</f>
        <v>0</v>
      </c>
      <c r="S82" s="164"/>
      <c r="T82" s="166">
        <f>SUM(T83:T85)</f>
        <v>0</v>
      </c>
      <c r="AR82" s="159" t="s">
        <v>153</v>
      </c>
      <c r="AT82" s="167" t="s">
        <v>72</v>
      </c>
      <c r="AU82" s="167" t="s">
        <v>81</v>
      </c>
      <c r="AY82" s="159" t="s">
        <v>127</v>
      </c>
      <c r="BK82" s="168">
        <f>SUM(BK83:BK85)</f>
        <v>0</v>
      </c>
    </row>
    <row r="83" spans="2:65" s="1" customFormat="1" ht="25.5" customHeight="1">
      <c r="B83" s="172"/>
      <c r="C83" s="173" t="s">
        <v>81</v>
      </c>
      <c r="D83" s="173" t="s">
        <v>129</v>
      </c>
      <c r="E83" s="174" t="s">
        <v>328</v>
      </c>
      <c r="F83" s="175" t="s">
        <v>329</v>
      </c>
      <c r="G83" s="176" t="s">
        <v>330</v>
      </c>
      <c r="H83" s="177">
        <v>1</v>
      </c>
      <c r="I83" s="178"/>
      <c r="J83" s="179">
        <f>ROUND(I83*H83,2)</f>
        <v>0</v>
      </c>
      <c r="K83" s="175" t="s">
        <v>133</v>
      </c>
      <c r="L83" s="39"/>
      <c r="M83" s="180" t="s">
        <v>5</v>
      </c>
      <c r="N83" s="181" t="s">
        <v>44</v>
      </c>
      <c r="O83" s="40"/>
      <c r="P83" s="182">
        <f>O83*H83</f>
        <v>0</v>
      </c>
      <c r="Q83" s="182">
        <v>0</v>
      </c>
      <c r="R83" s="182">
        <f>Q83*H83</f>
        <v>0</v>
      </c>
      <c r="S83" s="182">
        <v>0</v>
      </c>
      <c r="T83" s="183">
        <f>S83*H83</f>
        <v>0</v>
      </c>
      <c r="AR83" s="22" t="s">
        <v>331</v>
      </c>
      <c r="AT83" s="22" t="s">
        <v>129</v>
      </c>
      <c r="AU83" s="22" t="s">
        <v>83</v>
      </c>
      <c r="AY83" s="22" t="s">
        <v>127</v>
      </c>
      <c r="BE83" s="184">
        <f>IF(N83="základní",J83,0)</f>
        <v>0</v>
      </c>
      <c r="BF83" s="184">
        <f>IF(N83="snížená",J83,0)</f>
        <v>0</v>
      </c>
      <c r="BG83" s="184">
        <f>IF(N83="zákl. přenesená",J83,0)</f>
        <v>0</v>
      </c>
      <c r="BH83" s="184">
        <f>IF(N83="sníž. přenesená",J83,0)</f>
        <v>0</v>
      </c>
      <c r="BI83" s="184">
        <f>IF(N83="nulová",J83,0)</f>
        <v>0</v>
      </c>
      <c r="BJ83" s="22" t="s">
        <v>81</v>
      </c>
      <c r="BK83" s="184">
        <f>ROUND(I83*H83,2)</f>
        <v>0</v>
      </c>
      <c r="BL83" s="22" t="s">
        <v>331</v>
      </c>
      <c r="BM83" s="22" t="s">
        <v>332</v>
      </c>
    </row>
    <row r="84" spans="2:65" s="1" customFormat="1" ht="16.5" customHeight="1">
      <c r="B84" s="172"/>
      <c r="C84" s="173" t="s">
        <v>83</v>
      </c>
      <c r="D84" s="173" t="s">
        <v>129</v>
      </c>
      <c r="E84" s="174" t="s">
        <v>333</v>
      </c>
      <c r="F84" s="175" t="s">
        <v>334</v>
      </c>
      <c r="G84" s="176" t="s">
        <v>330</v>
      </c>
      <c r="H84" s="177">
        <v>1</v>
      </c>
      <c r="I84" s="178"/>
      <c r="J84" s="179">
        <f>ROUND(I84*H84,2)</f>
        <v>0</v>
      </c>
      <c r="K84" s="175" t="s">
        <v>133</v>
      </c>
      <c r="L84" s="39"/>
      <c r="M84" s="180" t="s">
        <v>5</v>
      </c>
      <c r="N84" s="181" t="s">
        <v>44</v>
      </c>
      <c r="O84" s="40"/>
      <c r="P84" s="182">
        <f>O84*H84</f>
        <v>0</v>
      </c>
      <c r="Q84" s="182">
        <v>0</v>
      </c>
      <c r="R84" s="182">
        <f>Q84*H84</f>
        <v>0</v>
      </c>
      <c r="S84" s="182">
        <v>0</v>
      </c>
      <c r="T84" s="183">
        <f>S84*H84</f>
        <v>0</v>
      </c>
      <c r="AR84" s="22" t="s">
        <v>331</v>
      </c>
      <c r="AT84" s="22" t="s">
        <v>129</v>
      </c>
      <c r="AU84" s="22" t="s">
        <v>83</v>
      </c>
      <c r="AY84" s="22" t="s">
        <v>127</v>
      </c>
      <c r="BE84" s="184">
        <f>IF(N84="základní",J84,0)</f>
        <v>0</v>
      </c>
      <c r="BF84" s="184">
        <f>IF(N84="snížená",J84,0)</f>
        <v>0</v>
      </c>
      <c r="BG84" s="184">
        <f>IF(N84="zákl. přenesená",J84,0)</f>
        <v>0</v>
      </c>
      <c r="BH84" s="184">
        <f>IF(N84="sníž. přenesená",J84,0)</f>
        <v>0</v>
      </c>
      <c r="BI84" s="184">
        <f>IF(N84="nulová",J84,0)</f>
        <v>0</v>
      </c>
      <c r="BJ84" s="22" t="s">
        <v>81</v>
      </c>
      <c r="BK84" s="184">
        <f>ROUND(I84*H84,2)</f>
        <v>0</v>
      </c>
      <c r="BL84" s="22" t="s">
        <v>331</v>
      </c>
      <c r="BM84" s="22" t="s">
        <v>335</v>
      </c>
    </row>
    <row r="85" spans="2:65" s="1" customFormat="1" ht="25.5" customHeight="1">
      <c r="B85" s="172"/>
      <c r="C85" s="173" t="s">
        <v>145</v>
      </c>
      <c r="D85" s="173" t="s">
        <v>129</v>
      </c>
      <c r="E85" s="174" t="s">
        <v>336</v>
      </c>
      <c r="F85" s="175" t="s">
        <v>337</v>
      </c>
      <c r="G85" s="176" t="s">
        <v>330</v>
      </c>
      <c r="H85" s="177">
        <v>1</v>
      </c>
      <c r="I85" s="178"/>
      <c r="J85" s="179">
        <f>ROUND(I85*H85,2)</f>
        <v>0</v>
      </c>
      <c r="K85" s="175" t="s">
        <v>133</v>
      </c>
      <c r="L85" s="39"/>
      <c r="M85" s="180" t="s">
        <v>5</v>
      </c>
      <c r="N85" s="181" t="s">
        <v>44</v>
      </c>
      <c r="O85" s="40"/>
      <c r="P85" s="182">
        <f>O85*H85</f>
        <v>0</v>
      </c>
      <c r="Q85" s="182">
        <v>0</v>
      </c>
      <c r="R85" s="182">
        <f>Q85*H85</f>
        <v>0</v>
      </c>
      <c r="S85" s="182">
        <v>0</v>
      </c>
      <c r="T85" s="183">
        <f>S85*H85</f>
        <v>0</v>
      </c>
      <c r="AR85" s="22" t="s">
        <v>331</v>
      </c>
      <c r="AT85" s="22" t="s">
        <v>129</v>
      </c>
      <c r="AU85" s="22" t="s">
        <v>83</v>
      </c>
      <c r="AY85" s="22" t="s">
        <v>127</v>
      </c>
      <c r="BE85" s="184">
        <f>IF(N85="základní",J85,0)</f>
        <v>0</v>
      </c>
      <c r="BF85" s="184">
        <f>IF(N85="snížená",J85,0)</f>
        <v>0</v>
      </c>
      <c r="BG85" s="184">
        <f>IF(N85="zákl. přenesená",J85,0)</f>
        <v>0</v>
      </c>
      <c r="BH85" s="184">
        <f>IF(N85="sníž. přenesená",J85,0)</f>
        <v>0</v>
      </c>
      <c r="BI85" s="184">
        <f>IF(N85="nulová",J85,0)</f>
        <v>0</v>
      </c>
      <c r="BJ85" s="22" t="s">
        <v>81</v>
      </c>
      <c r="BK85" s="184">
        <f>ROUND(I85*H85,2)</f>
        <v>0</v>
      </c>
      <c r="BL85" s="22" t="s">
        <v>331</v>
      </c>
      <c r="BM85" s="22" t="s">
        <v>338</v>
      </c>
    </row>
    <row r="86" spans="2:65" s="10" customFormat="1" ht="29.85" customHeight="1">
      <c r="B86" s="158"/>
      <c r="D86" s="169" t="s">
        <v>72</v>
      </c>
      <c r="E86" s="170" t="s">
        <v>339</v>
      </c>
      <c r="F86" s="170" t="s">
        <v>340</v>
      </c>
      <c r="I86" s="161"/>
      <c r="J86" s="171">
        <f>BK86</f>
        <v>0</v>
      </c>
      <c r="L86" s="158"/>
      <c r="M86" s="163"/>
      <c r="N86" s="164"/>
      <c r="O86" s="164"/>
      <c r="P86" s="165">
        <f>P87</f>
        <v>0</v>
      </c>
      <c r="Q86" s="164"/>
      <c r="R86" s="165">
        <f>R87</f>
        <v>0</v>
      </c>
      <c r="S86" s="164"/>
      <c r="T86" s="166">
        <f>T87</f>
        <v>0</v>
      </c>
      <c r="AR86" s="159" t="s">
        <v>153</v>
      </c>
      <c r="AT86" s="167" t="s">
        <v>72</v>
      </c>
      <c r="AU86" s="167" t="s">
        <v>81</v>
      </c>
      <c r="AY86" s="159" t="s">
        <v>127</v>
      </c>
      <c r="BK86" s="168">
        <f>BK87</f>
        <v>0</v>
      </c>
    </row>
    <row r="87" spans="2:65" s="1" customFormat="1" ht="16.5" customHeight="1">
      <c r="B87" s="172"/>
      <c r="C87" s="173" t="s">
        <v>134</v>
      </c>
      <c r="D87" s="173" t="s">
        <v>129</v>
      </c>
      <c r="E87" s="174" t="s">
        <v>341</v>
      </c>
      <c r="F87" s="175" t="s">
        <v>342</v>
      </c>
      <c r="G87" s="176" t="s">
        <v>330</v>
      </c>
      <c r="H87" s="177">
        <v>1</v>
      </c>
      <c r="I87" s="178"/>
      <c r="J87" s="179">
        <f>ROUND(I87*H87,2)</f>
        <v>0</v>
      </c>
      <c r="K87" s="175" t="s">
        <v>133</v>
      </c>
      <c r="L87" s="39"/>
      <c r="M87" s="180" t="s">
        <v>5</v>
      </c>
      <c r="N87" s="181" t="s">
        <v>44</v>
      </c>
      <c r="O87" s="40"/>
      <c r="P87" s="182">
        <f>O87*H87</f>
        <v>0</v>
      </c>
      <c r="Q87" s="182">
        <v>0</v>
      </c>
      <c r="R87" s="182">
        <f>Q87*H87</f>
        <v>0</v>
      </c>
      <c r="S87" s="182">
        <v>0</v>
      </c>
      <c r="T87" s="183">
        <f>S87*H87</f>
        <v>0</v>
      </c>
      <c r="AR87" s="22" t="s">
        <v>331</v>
      </c>
      <c r="AT87" s="22" t="s">
        <v>129</v>
      </c>
      <c r="AU87" s="22" t="s">
        <v>83</v>
      </c>
      <c r="AY87" s="22" t="s">
        <v>127</v>
      </c>
      <c r="BE87" s="184">
        <f>IF(N87="základní",J87,0)</f>
        <v>0</v>
      </c>
      <c r="BF87" s="184">
        <f>IF(N87="snížená",J87,0)</f>
        <v>0</v>
      </c>
      <c r="BG87" s="184">
        <f>IF(N87="zákl. přenesená",J87,0)</f>
        <v>0</v>
      </c>
      <c r="BH87" s="184">
        <f>IF(N87="sníž. přenesená",J87,0)</f>
        <v>0</v>
      </c>
      <c r="BI87" s="184">
        <f>IF(N87="nulová",J87,0)</f>
        <v>0</v>
      </c>
      <c r="BJ87" s="22" t="s">
        <v>81</v>
      </c>
      <c r="BK87" s="184">
        <f>ROUND(I87*H87,2)</f>
        <v>0</v>
      </c>
      <c r="BL87" s="22" t="s">
        <v>331</v>
      </c>
      <c r="BM87" s="22" t="s">
        <v>343</v>
      </c>
    </row>
    <row r="88" spans="2:65" s="10" customFormat="1" ht="29.85" customHeight="1">
      <c r="B88" s="158"/>
      <c r="D88" s="169" t="s">
        <v>72</v>
      </c>
      <c r="E88" s="170" t="s">
        <v>344</v>
      </c>
      <c r="F88" s="170" t="s">
        <v>345</v>
      </c>
      <c r="I88" s="161"/>
      <c r="J88" s="171">
        <f>BK88</f>
        <v>0</v>
      </c>
      <c r="L88" s="158"/>
      <c r="M88" s="163"/>
      <c r="N88" s="164"/>
      <c r="O88" s="164"/>
      <c r="P88" s="165">
        <f>P89</f>
        <v>0</v>
      </c>
      <c r="Q88" s="164"/>
      <c r="R88" s="165">
        <f>R89</f>
        <v>0</v>
      </c>
      <c r="S88" s="164"/>
      <c r="T88" s="166">
        <f>T89</f>
        <v>0</v>
      </c>
      <c r="AR88" s="159" t="s">
        <v>153</v>
      </c>
      <c r="AT88" s="167" t="s">
        <v>72</v>
      </c>
      <c r="AU88" s="167" t="s">
        <v>81</v>
      </c>
      <c r="AY88" s="159" t="s">
        <v>127</v>
      </c>
      <c r="BK88" s="168">
        <f>BK89</f>
        <v>0</v>
      </c>
    </row>
    <row r="89" spans="2:65" s="1" customFormat="1" ht="25.5" customHeight="1">
      <c r="B89" s="172"/>
      <c r="C89" s="173" t="s">
        <v>153</v>
      </c>
      <c r="D89" s="173" t="s">
        <v>129</v>
      </c>
      <c r="E89" s="174" t="s">
        <v>346</v>
      </c>
      <c r="F89" s="175" t="s">
        <v>347</v>
      </c>
      <c r="G89" s="176" t="s">
        <v>330</v>
      </c>
      <c r="H89" s="177">
        <v>1</v>
      </c>
      <c r="I89" s="178"/>
      <c r="J89" s="179">
        <f>ROUND(I89*H89,2)</f>
        <v>0</v>
      </c>
      <c r="K89" s="175" t="s">
        <v>5</v>
      </c>
      <c r="L89" s="39"/>
      <c r="M89" s="180" t="s">
        <v>5</v>
      </c>
      <c r="N89" s="220" t="s">
        <v>44</v>
      </c>
      <c r="O89" s="221"/>
      <c r="P89" s="222">
        <f>O89*H89</f>
        <v>0</v>
      </c>
      <c r="Q89" s="222">
        <v>0</v>
      </c>
      <c r="R89" s="222">
        <f>Q89*H89</f>
        <v>0</v>
      </c>
      <c r="S89" s="222">
        <v>0</v>
      </c>
      <c r="T89" s="223">
        <f>S89*H89</f>
        <v>0</v>
      </c>
      <c r="AR89" s="22" t="s">
        <v>331</v>
      </c>
      <c r="AT89" s="22" t="s">
        <v>129</v>
      </c>
      <c r="AU89" s="22" t="s">
        <v>83</v>
      </c>
      <c r="AY89" s="22" t="s">
        <v>127</v>
      </c>
      <c r="BE89" s="184">
        <f>IF(N89="základní",J89,0)</f>
        <v>0</v>
      </c>
      <c r="BF89" s="184">
        <f>IF(N89="snížená",J89,0)</f>
        <v>0</v>
      </c>
      <c r="BG89" s="184">
        <f>IF(N89="zákl. přenesená",J89,0)</f>
        <v>0</v>
      </c>
      <c r="BH89" s="184">
        <f>IF(N89="sníž. přenesená",J89,0)</f>
        <v>0</v>
      </c>
      <c r="BI89" s="184">
        <f>IF(N89="nulová",J89,0)</f>
        <v>0</v>
      </c>
      <c r="BJ89" s="22" t="s">
        <v>81</v>
      </c>
      <c r="BK89" s="184">
        <f>ROUND(I89*H89,2)</f>
        <v>0</v>
      </c>
      <c r="BL89" s="22" t="s">
        <v>331</v>
      </c>
      <c r="BM89" s="22" t="s">
        <v>348</v>
      </c>
    </row>
    <row r="90" spans="2:65" s="1" customFormat="1" ht="6.95" customHeight="1">
      <c r="B90" s="54"/>
      <c r="C90" s="55"/>
      <c r="D90" s="55"/>
      <c r="E90" s="55"/>
      <c r="F90" s="55"/>
      <c r="G90" s="55"/>
      <c r="H90" s="55"/>
      <c r="I90" s="125"/>
      <c r="J90" s="55"/>
      <c r="K90" s="55"/>
      <c r="L90" s="39"/>
    </row>
  </sheetData>
  <autoFilter ref="C79:K89" xr:uid="{00000000-0009-0000-0000-000003000000}"/>
  <mergeCells count="10">
    <mergeCell ref="J51:J52"/>
    <mergeCell ref="E70:H70"/>
    <mergeCell ref="E72:H72"/>
    <mergeCell ref="G1:H1"/>
    <mergeCell ref="L2:V2"/>
    <mergeCell ref="E7:H7"/>
    <mergeCell ref="E9:H9"/>
    <mergeCell ref="E24:H24"/>
    <mergeCell ref="E45:H45"/>
    <mergeCell ref="E47:H47"/>
  </mergeCells>
  <hyperlinks>
    <hyperlink ref="F1:G1" location="C2" display="1) Krycí list soupisu" xr:uid="{00000000-0004-0000-0300-000000000000}"/>
    <hyperlink ref="G1:H1" location="C54" display="2) Rekapitulace" xr:uid="{00000000-0004-0000-0300-000001000000}"/>
    <hyperlink ref="J1" location="C79" display="3) Soupis prací" xr:uid="{00000000-0004-0000-0300-000002000000}"/>
    <hyperlink ref="L1:V1" location="'Rekapitulace stavby'!C2" display="Rekapitulace stavby" xr:uid="{00000000-0004-0000-0300-000003000000}"/>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16"/>
  <sheetViews>
    <sheetView showGridLines="0" tabSelected="1" zoomScaleNormal="100" workbookViewId="0"/>
  </sheetViews>
  <sheetFormatPr defaultRowHeight="13.5"/>
  <cols>
    <col min="1" max="1" width="8.33203125" style="227" customWidth="1"/>
    <col min="2" max="2" width="1.6640625" style="227" customWidth="1"/>
    <col min="3" max="4" width="5" style="227" customWidth="1"/>
    <col min="5" max="5" width="11.6640625" style="227" customWidth="1"/>
    <col min="6" max="6" width="9.1640625" style="227" customWidth="1"/>
    <col min="7" max="7" width="5" style="227" customWidth="1"/>
    <col min="8" max="8" width="77.83203125" style="227" customWidth="1"/>
    <col min="9" max="10" width="20" style="227" customWidth="1"/>
    <col min="11" max="11" width="1.6640625" style="227" customWidth="1"/>
  </cols>
  <sheetData>
    <row r="1" spans="2:11" ht="37.5" customHeight="1"/>
    <row r="2" spans="2:11" ht="7.5" customHeight="1">
      <c r="B2" s="228"/>
      <c r="C2" s="229"/>
      <c r="D2" s="229"/>
      <c r="E2" s="229"/>
      <c r="F2" s="229"/>
      <c r="G2" s="229"/>
      <c r="H2" s="229"/>
      <c r="I2" s="229"/>
      <c r="J2" s="229"/>
      <c r="K2" s="230"/>
    </row>
    <row r="3" spans="2:11" s="13" customFormat="1" ht="45" customHeight="1">
      <c r="B3" s="231"/>
      <c r="C3" s="352" t="s">
        <v>349</v>
      </c>
      <c r="D3" s="352"/>
      <c r="E3" s="352"/>
      <c r="F3" s="352"/>
      <c r="G3" s="352"/>
      <c r="H3" s="352"/>
      <c r="I3" s="352"/>
      <c r="J3" s="352"/>
      <c r="K3" s="232"/>
    </row>
    <row r="4" spans="2:11" ht="25.5" customHeight="1">
      <c r="B4" s="233"/>
      <c r="C4" s="353" t="s">
        <v>350</v>
      </c>
      <c r="D4" s="353"/>
      <c r="E4" s="353"/>
      <c r="F4" s="353"/>
      <c r="G4" s="353"/>
      <c r="H4" s="353"/>
      <c r="I4" s="353"/>
      <c r="J4" s="353"/>
      <c r="K4" s="234"/>
    </row>
    <row r="5" spans="2:11" ht="5.25" customHeight="1">
      <c r="B5" s="233"/>
      <c r="C5" s="235"/>
      <c r="D5" s="235"/>
      <c r="E5" s="235"/>
      <c r="F5" s="235"/>
      <c r="G5" s="235"/>
      <c r="H5" s="235"/>
      <c r="I5" s="235"/>
      <c r="J5" s="235"/>
      <c r="K5" s="234"/>
    </row>
    <row r="6" spans="2:11" ht="15" customHeight="1">
      <c r="B6" s="233"/>
      <c r="C6" s="351" t="s">
        <v>351</v>
      </c>
      <c r="D6" s="351"/>
      <c r="E6" s="351"/>
      <c r="F6" s="351"/>
      <c r="G6" s="351"/>
      <c r="H6" s="351"/>
      <c r="I6" s="351"/>
      <c r="J6" s="351"/>
      <c r="K6" s="234"/>
    </row>
    <row r="7" spans="2:11" ht="15" customHeight="1">
      <c r="B7" s="237"/>
      <c r="C7" s="351" t="s">
        <v>352</v>
      </c>
      <c r="D7" s="351"/>
      <c r="E7" s="351"/>
      <c r="F7" s="351"/>
      <c r="G7" s="351"/>
      <c r="H7" s="351"/>
      <c r="I7" s="351"/>
      <c r="J7" s="351"/>
      <c r="K7" s="234"/>
    </row>
    <row r="8" spans="2:11" ht="12.75" customHeight="1">
      <c r="B8" s="237"/>
      <c r="C8" s="236"/>
      <c r="D8" s="236"/>
      <c r="E8" s="236"/>
      <c r="F8" s="236"/>
      <c r="G8" s="236"/>
      <c r="H8" s="236"/>
      <c r="I8" s="236"/>
      <c r="J8" s="236"/>
      <c r="K8" s="234"/>
    </row>
    <row r="9" spans="2:11" ht="15" customHeight="1">
      <c r="B9" s="237"/>
      <c r="C9" s="351" t="s">
        <v>353</v>
      </c>
      <c r="D9" s="351"/>
      <c r="E9" s="351"/>
      <c r="F9" s="351"/>
      <c r="G9" s="351"/>
      <c r="H9" s="351"/>
      <c r="I9" s="351"/>
      <c r="J9" s="351"/>
      <c r="K9" s="234"/>
    </row>
    <row r="10" spans="2:11" ht="15" customHeight="1">
      <c r="B10" s="237"/>
      <c r="C10" s="236"/>
      <c r="D10" s="351" t="s">
        <v>354</v>
      </c>
      <c r="E10" s="351"/>
      <c r="F10" s="351"/>
      <c r="G10" s="351"/>
      <c r="H10" s="351"/>
      <c r="I10" s="351"/>
      <c r="J10" s="351"/>
      <c r="K10" s="234"/>
    </row>
    <row r="11" spans="2:11" ht="15" customHeight="1">
      <c r="B11" s="237"/>
      <c r="C11" s="238"/>
      <c r="D11" s="351" t="s">
        <v>355</v>
      </c>
      <c r="E11" s="351"/>
      <c r="F11" s="351"/>
      <c r="G11" s="351"/>
      <c r="H11" s="351"/>
      <c r="I11" s="351"/>
      <c r="J11" s="351"/>
      <c r="K11" s="234"/>
    </row>
    <row r="12" spans="2:11" ht="12.75" customHeight="1">
      <c r="B12" s="237"/>
      <c r="C12" s="238"/>
      <c r="D12" s="238"/>
      <c r="E12" s="238"/>
      <c r="F12" s="238"/>
      <c r="G12" s="238"/>
      <c r="H12" s="238"/>
      <c r="I12" s="238"/>
      <c r="J12" s="238"/>
      <c r="K12" s="234"/>
    </row>
    <row r="13" spans="2:11" ht="15" customHeight="1">
      <c r="B13" s="237"/>
      <c r="C13" s="238"/>
      <c r="D13" s="351" t="s">
        <v>356</v>
      </c>
      <c r="E13" s="351"/>
      <c r="F13" s="351"/>
      <c r="G13" s="351"/>
      <c r="H13" s="351"/>
      <c r="I13" s="351"/>
      <c r="J13" s="351"/>
      <c r="K13" s="234"/>
    </row>
    <row r="14" spans="2:11" ht="15" customHeight="1">
      <c r="B14" s="237"/>
      <c r="C14" s="238"/>
      <c r="D14" s="351" t="s">
        <v>357</v>
      </c>
      <c r="E14" s="351"/>
      <c r="F14" s="351"/>
      <c r="G14" s="351"/>
      <c r="H14" s="351"/>
      <c r="I14" s="351"/>
      <c r="J14" s="351"/>
      <c r="K14" s="234"/>
    </row>
    <row r="15" spans="2:11" ht="15" customHeight="1">
      <c r="B15" s="237"/>
      <c r="C15" s="238"/>
      <c r="D15" s="351" t="s">
        <v>358</v>
      </c>
      <c r="E15" s="351"/>
      <c r="F15" s="351"/>
      <c r="G15" s="351"/>
      <c r="H15" s="351"/>
      <c r="I15" s="351"/>
      <c r="J15" s="351"/>
      <c r="K15" s="234"/>
    </row>
    <row r="16" spans="2:11" ht="15" customHeight="1">
      <c r="B16" s="237"/>
      <c r="C16" s="238"/>
      <c r="D16" s="238"/>
      <c r="E16" s="239" t="s">
        <v>80</v>
      </c>
      <c r="F16" s="351" t="s">
        <v>359</v>
      </c>
      <c r="G16" s="351"/>
      <c r="H16" s="351"/>
      <c r="I16" s="351"/>
      <c r="J16" s="351"/>
      <c r="K16" s="234"/>
    </row>
    <row r="17" spans="2:11" ht="15" customHeight="1">
      <c r="B17" s="237"/>
      <c r="C17" s="238"/>
      <c r="D17" s="238"/>
      <c r="E17" s="239" t="s">
        <v>360</v>
      </c>
      <c r="F17" s="351" t="s">
        <v>361</v>
      </c>
      <c r="G17" s="351"/>
      <c r="H17" s="351"/>
      <c r="I17" s="351"/>
      <c r="J17" s="351"/>
      <c r="K17" s="234"/>
    </row>
    <row r="18" spans="2:11" ht="15" customHeight="1">
      <c r="B18" s="237"/>
      <c r="C18" s="238"/>
      <c r="D18" s="238"/>
      <c r="E18" s="239" t="s">
        <v>362</v>
      </c>
      <c r="F18" s="351" t="s">
        <v>363</v>
      </c>
      <c r="G18" s="351"/>
      <c r="H18" s="351"/>
      <c r="I18" s="351"/>
      <c r="J18" s="351"/>
      <c r="K18" s="234"/>
    </row>
    <row r="19" spans="2:11" ht="15" customHeight="1">
      <c r="B19" s="237"/>
      <c r="C19" s="238"/>
      <c r="D19" s="238"/>
      <c r="E19" s="239" t="s">
        <v>86</v>
      </c>
      <c r="F19" s="351" t="s">
        <v>87</v>
      </c>
      <c r="G19" s="351"/>
      <c r="H19" s="351"/>
      <c r="I19" s="351"/>
      <c r="J19" s="351"/>
      <c r="K19" s="234"/>
    </row>
    <row r="20" spans="2:11" ht="15" customHeight="1">
      <c r="B20" s="237"/>
      <c r="C20" s="238"/>
      <c r="D20" s="238"/>
      <c r="E20" s="239" t="s">
        <v>364</v>
      </c>
      <c r="F20" s="351" t="s">
        <v>365</v>
      </c>
      <c r="G20" s="351"/>
      <c r="H20" s="351"/>
      <c r="I20" s="351"/>
      <c r="J20" s="351"/>
      <c r="K20" s="234"/>
    </row>
    <row r="21" spans="2:11" ht="15" customHeight="1">
      <c r="B21" s="237"/>
      <c r="C21" s="238"/>
      <c r="D21" s="238"/>
      <c r="E21" s="239" t="s">
        <v>366</v>
      </c>
      <c r="F21" s="351" t="s">
        <v>367</v>
      </c>
      <c r="G21" s="351"/>
      <c r="H21" s="351"/>
      <c r="I21" s="351"/>
      <c r="J21" s="351"/>
      <c r="K21" s="234"/>
    </row>
    <row r="22" spans="2:11" ht="12.75" customHeight="1">
      <c r="B22" s="237"/>
      <c r="C22" s="238"/>
      <c r="D22" s="238"/>
      <c r="E22" s="238"/>
      <c r="F22" s="238"/>
      <c r="G22" s="238"/>
      <c r="H22" s="238"/>
      <c r="I22" s="238"/>
      <c r="J22" s="238"/>
      <c r="K22" s="234"/>
    </row>
    <row r="23" spans="2:11" ht="15" customHeight="1">
      <c r="B23" s="237"/>
      <c r="C23" s="351" t="s">
        <v>368</v>
      </c>
      <c r="D23" s="351"/>
      <c r="E23" s="351"/>
      <c r="F23" s="351"/>
      <c r="G23" s="351"/>
      <c r="H23" s="351"/>
      <c r="I23" s="351"/>
      <c r="J23" s="351"/>
      <c r="K23" s="234"/>
    </row>
    <row r="24" spans="2:11" ht="15" customHeight="1">
      <c r="B24" s="237"/>
      <c r="C24" s="351" t="s">
        <v>369</v>
      </c>
      <c r="D24" s="351"/>
      <c r="E24" s="351"/>
      <c r="F24" s="351"/>
      <c r="G24" s="351"/>
      <c r="H24" s="351"/>
      <c r="I24" s="351"/>
      <c r="J24" s="351"/>
      <c r="K24" s="234"/>
    </row>
    <row r="25" spans="2:11" ht="15" customHeight="1">
      <c r="B25" s="237"/>
      <c r="C25" s="236"/>
      <c r="D25" s="351" t="s">
        <v>370</v>
      </c>
      <c r="E25" s="351"/>
      <c r="F25" s="351"/>
      <c r="G25" s="351"/>
      <c r="H25" s="351"/>
      <c r="I25" s="351"/>
      <c r="J25" s="351"/>
      <c r="K25" s="234"/>
    </row>
    <row r="26" spans="2:11" ht="15" customHeight="1">
      <c r="B26" s="237"/>
      <c r="C26" s="238"/>
      <c r="D26" s="351" t="s">
        <v>371</v>
      </c>
      <c r="E26" s="351"/>
      <c r="F26" s="351"/>
      <c r="G26" s="351"/>
      <c r="H26" s="351"/>
      <c r="I26" s="351"/>
      <c r="J26" s="351"/>
      <c r="K26" s="234"/>
    </row>
    <row r="27" spans="2:11" ht="12.75" customHeight="1">
      <c r="B27" s="237"/>
      <c r="C27" s="238"/>
      <c r="D27" s="238"/>
      <c r="E27" s="238"/>
      <c r="F27" s="238"/>
      <c r="G27" s="238"/>
      <c r="H27" s="238"/>
      <c r="I27" s="238"/>
      <c r="J27" s="238"/>
      <c r="K27" s="234"/>
    </row>
    <row r="28" spans="2:11" ht="15" customHeight="1">
      <c r="B28" s="237"/>
      <c r="C28" s="238"/>
      <c r="D28" s="351" t="s">
        <v>372</v>
      </c>
      <c r="E28" s="351"/>
      <c r="F28" s="351"/>
      <c r="G28" s="351"/>
      <c r="H28" s="351"/>
      <c r="I28" s="351"/>
      <c r="J28" s="351"/>
      <c r="K28" s="234"/>
    </row>
    <row r="29" spans="2:11" ht="15" customHeight="1">
      <c r="B29" s="237"/>
      <c r="C29" s="238"/>
      <c r="D29" s="351" t="s">
        <v>373</v>
      </c>
      <c r="E29" s="351"/>
      <c r="F29" s="351"/>
      <c r="G29" s="351"/>
      <c r="H29" s="351"/>
      <c r="I29" s="351"/>
      <c r="J29" s="351"/>
      <c r="K29" s="234"/>
    </row>
    <row r="30" spans="2:11" ht="12.75" customHeight="1">
      <c r="B30" s="237"/>
      <c r="C30" s="238"/>
      <c r="D30" s="238"/>
      <c r="E30" s="238"/>
      <c r="F30" s="238"/>
      <c r="G30" s="238"/>
      <c r="H30" s="238"/>
      <c r="I30" s="238"/>
      <c r="J30" s="238"/>
      <c r="K30" s="234"/>
    </row>
    <row r="31" spans="2:11" ht="15" customHeight="1">
      <c r="B31" s="237"/>
      <c r="C31" s="238"/>
      <c r="D31" s="351" t="s">
        <v>374</v>
      </c>
      <c r="E31" s="351"/>
      <c r="F31" s="351"/>
      <c r="G31" s="351"/>
      <c r="H31" s="351"/>
      <c r="I31" s="351"/>
      <c r="J31" s="351"/>
      <c r="K31" s="234"/>
    </row>
    <row r="32" spans="2:11" ht="15" customHeight="1">
      <c r="B32" s="237"/>
      <c r="C32" s="238"/>
      <c r="D32" s="351" t="s">
        <v>375</v>
      </c>
      <c r="E32" s="351"/>
      <c r="F32" s="351"/>
      <c r="G32" s="351"/>
      <c r="H32" s="351"/>
      <c r="I32" s="351"/>
      <c r="J32" s="351"/>
      <c r="K32" s="234"/>
    </row>
    <row r="33" spans="2:11" ht="15" customHeight="1">
      <c r="B33" s="237"/>
      <c r="C33" s="238"/>
      <c r="D33" s="351" t="s">
        <v>376</v>
      </c>
      <c r="E33" s="351"/>
      <c r="F33" s="351"/>
      <c r="G33" s="351"/>
      <c r="H33" s="351"/>
      <c r="I33" s="351"/>
      <c r="J33" s="351"/>
      <c r="K33" s="234"/>
    </row>
    <row r="34" spans="2:11" ht="15" customHeight="1">
      <c r="B34" s="237"/>
      <c r="C34" s="238"/>
      <c r="D34" s="236"/>
      <c r="E34" s="240" t="s">
        <v>112</v>
      </c>
      <c r="F34" s="236"/>
      <c r="G34" s="351" t="s">
        <v>377</v>
      </c>
      <c r="H34" s="351"/>
      <c r="I34" s="351"/>
      <c r="J34" s="351"/>
      <c r="K34" s="234"/>
    </row>
    <row r="35" spans="2:11" ht="30.75" customHeight="1">
      <c r="B35" s="237"/>
      <c r="C35" s="238"/>
      <c r="D35" s="236"/>
      <c r="E35" s="240" t="s">
        <v>378</v>
      </c>
      <c r="F35" s="236"/>
      <c r="G35" s="351" t="s">
        <v>379</v>
      </c>
      <c r="H35" s="351"/>
      <c r="I35" s="351"/>
      <c r="J35" s="351"/>
      <c r="K35" s="234"/>
    </row>
    <row r="36" spans="2:11" ht="15" customHeight="1">
      <c r="B36" s="237"/>
      <c r="C36" s="238"/>
      <c r="D36" s="236"/>
      <c r="E36" s="240" t="s">
        <v>54</v>
      </c>
      <c r="F36" s="236"/>
      <c r="G36" s="351" t="s">
        <v>380</v>
      </c>
      <c r="H36" s="351"/>
      <c r="I36" s="351"/>
      <c r="J36" s="351"/>
      <c r="K36" s="234"/>
    </row>
    <row r="37" spans="2:11" ht="15" customHeight="1">
      <c r="B37" s="237"/>
      <c r="C37" s="238"/>
      <c r="D37" s="236"/>
      <c r="E37" s="240" t="s">
        <v>113</v>
      </c>
      <c r="F37" s="236"/>
      <c r="G37" s="351" t="s">
        <v>381</v>
      </c>
      <c r="H37" s="351"/>
      <c r="I37" s="351"/>
      <c r="J37" s="351"/>
      <c r="K37" s="234"/>
    </row>
    <row r="38" spans="2:11" ht="15" customHeight="1">
      <c r="B38" s="237"/>
      <c r="C38" s="238"/>
      <c r="D38" s="236"/>
      <c r="E38" s="240" t="s">
        <v>114</v>
      </c>
      <c r="F38" s="236"/>
      <c r="G38" s="351" t="s">
        <v>382</v>
      </c>
      <c r="H38" s="351"/>
      <c r="I38" s="351"/>
      <c r="J38" s="351"/>
      <c r="K38" s="234"/>
    </row>
    <row r="39" spans="2:11" ht="15" customHeight="1">
      <c r="B39" s="237"/>
      <c r="C39" s="238"/>
      <c r="D39" s="236"/>
      <c r="E39" s="240" t="s">
        <v>115</v>
      </c>
      <c r="F39" s="236"/>
      <c r="G39" s="351" t="s">
        <v>383</v>
      </c>
      <c r="H39" s="351"/>
      <c r="I39" s="351"/>
      <c r="J39" s="351"/>
      <c r="K39" s="234"/>
    </row>
    <row r="40" spans="2:11" ht="15" customHeight="1">
      <c r="B40" s="237"/>
      <c r="C40" s="238"/>
      <c r="D40" s="236"/>
      <c r="E40" s="240" t="s">
        <v>384</v>
      </c>
      <c r="F40" s="236"/>
      <c r="G40" s="351" t="s">
        <v>385</v>
      </c>
      <c r="H40" s="351"/>
      <c r="I40" s="351"/>
      <c r="J40" s="351"/>
      <c r="K40" s="234"/>
    </row>
    <row r="41" spans="2:11" ht="15" customHeight="1">
      <c r="B41" s="237"/>
      <c r="C41" s="238"/>
      <c r="D41" s="236"/>
      <c r="E41" s="240"/>
      <c r="F41" s="236"/>
      <c r="G41" s="351" t="s">
        <v>386</v>
      </c>
      <c r="H41" s="351"/>
      <c r="I41" s="351"/>
      <c r="J41" s="351"/>
      <c r="K41" s="234"/>
    </row>
    <row r="42" spans="2:11" ht="15" customHeight="1">
      <c r="B42" s="237"/>
      <c r="C42" s="238"/>
      <c r="D42" s="236"/>
      <c r="E42" s="240" t="s">
        <v>387</v>
      </c>
      <c r="F42" s="236"/>
      <c r="G42" s="351" t="s">
        <v>388</v>
      </c>
      <c r="H42" s="351"/>
      <c r="I42" s="351"/>
      <c r="J42" s="351"/>
      <c r="K42" s="234"/>
    </row>
    <row r="43" spans="2:11" ht="15" customHeight="1">
      <c r="B43" s="237"/>
      <c r="C43" s="238"/>
      <c r="D43" s="236"/>
      <c r="E43" s="240" t="s">
        <v>117</v>
      </c>
      <c r="F43" s="236"/>
      <c r="G43" s="351" t="s">
        <v>389</v>
      </c>
      <c r="H43" s="351"/>
      <c r="I43" s="351"/>
      <c r="J43" s="351"/>
      <c r="K43" s="234"/>
    </row>
    <row r="44" spans="2:11" ht="12.75" customHeight="1">
      <c r="B44" s="237"/>
      <c r="C44" s="238"/>
      <c r="D44" s="236"/>
      <c r="E44" s="236"/>
      <c r="F44" s="236"/>
      <c r="G44" s="236"/>
      <c r="H44" s="236"/>
      <c r="I44" s="236"/>
      <c r="J44" s="236"/>
      <c r="K44" s="234"/>
    </row>
    <row r="45" spans="2:11" ht="15" customHeight="1">
      <c r="B45" s="237"/>
      <c r="C45" s="238"/>
      <c r="D45" s="351" t="s">
        <v>390</v>
      </c>
      <c r="E45" s="351"/>
      <c r="F45" s="351"/>
      <c r="G45" s="351"/>
      <c r="H45" s="351"/>
      <c r="I45" s="351"/>
      <c r="J45" s="351"/>
      <c r="K45" s="234"/>
    </row>
    <row r="46" spans="2:11" ht="15" customHeight="1">
      <c r="B46" s="237"/>
      <c r="C46" s="238"/>
      <c r="D46" s="238"/>
      <c r="E46" s="351" t="s">
        <v>391</v>
      </c>
      <c r="F46" s="351"/>
      <c r="G46" s="351"/>
      <c r="H46" s="351"/>
      <c r="I46" s="351"/>
      <c r="J46" s="351"/>
      <c r="K46" s="234"/>
    </row>
    <row r="47" spans="2:11" ht="15" customHeight="1">
      <c r="B47" s="237"/>
      <c r="C47" s="238"/>
      <c r="D47" s="238"/>
      <c r="E47" s="351" t="s">
        <v>392</v>
      </c>
      <c r="F47" s="351"/>
      <c r="G47" s="351"/>
      <c r="H47" s="351"/>
      <c r="I47" s="351"/>
      <c r="J47" s="351"/>
      <c r="K47" s="234"/>
    </row>
    <row r="48" spans="2:11" ht="15" customHeight="1">
      <c r="B48" s="237"/>
      <c r="C48" s="238"/>
      <c r="D48" s="238"/>
      <c r="E48" s="351" t="s">
        <v>393</v>
      </c>
      <c r="F48" s="351"/>
      <c r="G48" s="351"/>
      <c r="H48" s="351"/>
      <c r="I48" s="351"/>
      <c r="J48" s="351"/>
      <c r="K48" s="234"/>
    </row>
    <row r="49" spans="2:11" ht="15" customHeight="1">
      <c r="B49" s="237"/>
      <c r="C49" s="238"/>
      <c r="D49" s="351" t="s">
        <v>394</v>
      </c>
      <c r="E49" s="351"/>
      <c r="F49" s="351"/>
      <c r="G49" s="351"/>
      <c r="H49" s="351"/>
      <c r="I49" s="351"/>
      <c r="J49" s="351"/>
      <c r="K49" s="234"/>
    </row>
    <row r="50" spans="2:11" ht="25.5" customHeight="1">
      <c r="B50" s="233"/>
      <c r="C50" s="353" t="s">
        <v>395</v>
      </c>
      <c r="D50" s="353"/>
      <c r="E50" s="353"/>
      <c r="F50" s="353"/>
      <c r="G50" s="353"/>
      <c r="H50" s="353"/>
      <c r="I50" s="353"/>
      <c r="J50" s="353"/>
      <c r="K50" s="234"/>
    </row>
    <row r="51" spans="2:11" ht="5.25" customHeight="1">
      <c r="B51" s="233"/>
      <c r="C51" s="235"/>
      <c r="D51" s="235"/>
      <c r="E51" s="235"/>
      <c r="F51" s="235"/>
      <c r="G51" s="235"/>
      <c r="H51" s="235"/>
      <c r="I51" s="235"/>
      <c r="J51" s="235"/>
      <c r="K51" s="234"/>
    </row>
    <row r="52" spans="2:11" ht="15" customHeight="1">
      <c r="B52" s="233"/>
      <c r="C52" s="351" t="s">
        <v>396</v>
      </c>
      <c r="D52" s="351"/>
      <c r="E52" s="351"/>
      <c r="F52" s="351"/>
      <c r="G52" s="351"/>
      <c r="H52" s="351"/>
      <c r="I52" s="351"/>
      <c r="J52" s="351"/>
      <c r="K52" s="234"/>
    </row>
    <row r="53" spans="2:11" ht="15" customHeight="1">
      <c r="B53" s="233"/>
      <c r="C53" s="351" t="s">
        <v>397</v>
      </c>
      <c r="D53" s="351"/>
      <c r="E53" s="351"/>
      <c r="F53" s="351"/>
      <c r="G53" s="351"/>
      <c r="H53" s="351"/>
      <c r="I53" s="351"/>
      <c r="J53" s="351"/>
      <c r="K53" s="234"/>
    </row>
    <row r="54" spans="2:11" ht="12.75" customHeight="1">
      <c r="B54" s="233"/>
      <c r="C54" s="236"/>
      <c r="D54" s="236"/>
      <c r="E54" s="236"/>
      <c r="F54" s="236"/>
      <c r="G54" s="236"/>
      <c r="H54" s="236"/>
      <c r="I54" s="236"/>
      <c r="J54" s="236"/>
      <c r="K54" s="234"/>
    </row>
    <row r="55" spans="2:11" ht="15" customHeight="1">
      <c r="B55" s="233"/>
      <c r="C55" s="351" t="s">
        <v>398</v>
      </c>
      <c r="D55" s="351"/>
      <c r="E55" s="351"/>
      <c r="F55" s="351"/>
      <c r="G55" s="351"/>
      <c r="H55" s="351"/>
      <c r="I55" s="351"/>
      <c r="J55" s="351"/>
      <c r="K55" s="234"/>
    </row>
    <row r="56" spans="2:11" ht="15" customHeight="1">
      <c r="B56" s="233"/>
      <c r="C56" s="238"/>
      <c r="D56" s="351" t="s">
        <v>399</v>
      </c>
      <c r="E56" s="351"/>
      <c r="F56" s="351"/>
      <c r="G56" s="351"/>
      <c r="H56" s="351"/>
      <c r="I56" s="351"/>
      <c r="J56" s="351"/>
      <c r="K56" s="234"/>
    </row>
    <row r="57" spans="2:11" ht="15" customHeight="1">
      <c r="B57" s="233"/>
      <c r="C57" s="238"/>
      <c r="D57" s="351" t="s">
        <v>400</v>
      </c>
      <c r="E57" s="351"/>
      <c r="F57" s="351"/>
      <c r="G57" s="351"/>
      <c r="H57" s="351"/>
      <c r="I57" s="351"/>
      <c r="J57" s="351"/>
      <c r="K57" s="234"/>
    </row>
    <row r="58" spans="2:11" ht="15" customHeight="1">
      <c r="B58" s="233"/>
      <c r="C58" s="238"/>
      <c r="D58" s="351" t="s">
        <v>401</v>
      </c>
      <c r="E58" s="351"/>
      <c r="F58" s="351"/>
      <c r="G58" s="351"/>
      <c r="H58" s="351"/>
      <c r="I58" s="351"/>
      <c r="J58" s="351"/>
      <c r="K58" s="234"/>
    </row>
    <row r="59" spans="2:11" ht="15" customHeight="1">
      <c r="B59" s="233"/>
      <c r="C59" s="238"/>
      <c r="D59" s="351" t="s">
        <v>402</v>
      </c>
      <c r="E59" s="351"/>
      <c r="F59" s="351"/>
      <c r="G59" s="351"/>
      <c r="H59" s="351"/>
      <c r="I59" s="351"/>
      <c r="J59" s="351"/>
      <c r="K59" s="234"/>
    </row>
    <row r="60" spans="2:11" ht="15" customHeight="1">
      <c r="B60" s="233"/>
      <c r="C60" s="238"/>
      <c r="D60" s="355" t="s">
        <v>403</v>
      </c>
      <c r="E60" s="355"/>
      <c r="F60" s="355"/>
      <c r="G60" s="355"/>
      <c r="H60" s="355"/>
      <c r="I60" s="355"/>
      <c r="J60" s="355"/>
      <c r="K60" s="234"/>
    </row>
    <row r="61" spans="2:11" ht="15" customHeight="1">
      <c r="B61" s="233"/>
      <c r="C61" s="238"/>
      <c r="D61" s="351" t="s">
        <v>404</v>
      </c>
      <c r="E61" s="351"/>
      <c r="F61" s="351"/>
      <c r="G61" s="351"/>
      <c r="H61" s="351"/>
      <c r="I61" s="351"/>
      <c r="J61" s="351"/>
      <c r="K61" s="234"/>
    </row>
    <row r="62" spans="2:11" ht="12.75" customHeight="1">
      <c r="B62" s="233"/>
      <c r="C62" s="238"/>
      <c r="D62" s="238"/>
      <c r="E62" s="241"/>
      <c r="F62" s="238"/>
      <c r="G62" s="238"/>
      <c r="H62" s="238"/>
      <c r="I62" s="238"/>
      <c r="J62" s="238"/>
      <c r="K62" s="234"/>
    </row>
    <row r="63" spans="2:11" ht="15" customHeight="1">
      <c r="B63" s="233"/>
      <c r="C63" s="238"/>
      <c r="D63" s="351" t="s">
        <v>405</v>
      </c>
      <c r="E63" s="351"/>
      <c r="F63" s="351"/>
      <c r="G63" s="351"/>
      <c r="H63" s="351"/>
      <c r="I63" s="351"/>
      <c r="J63" s="351"/>
      <c r="K63" s="234"/>
    </row>
    <row r="64" spans="2:11" ht="15" customHeight="1">
      <c r="B64" s="233"/>
      <c r="C64" s="238"/>
      <c r="D64" s="355" t="s">
        <v>406</v>
      </c>
      <c r="E64" s="355"/>
      <c r="F64" s="355"/>
      <c r="G64" s="355"/>
      <c r="H64" s="355"/>
      <c r="I64" s="355"/>
      <c r="J64" s="355"/>
      <c r="K64" s="234"/>
    </row>
    <row r="65" spans="2:11" ht="15" customHeight="1">
      <c r="B65" s="233"/>
      <c r="C65" s="238"/>
      <c r="D65" s="351" t="s">
        <v>407</v>
      </c>
      <c r="E65" s="351"/>
      <c r="F65" s="351"/>
      <c r="G65" s="351"/>
      <c r="H65" s="351"/>
      <c r="I65" s="351"/>
      <c r="J65" s="351"/>
      <c r="K65" s="234"/>
    </row>
    <row r="66" spans="2:11" ht="15" customHeight="1">
      <c r="B66" s="233"/>
      <c r="C66" s="238"/>
      <c r="D66" s="351" t="s">
        <v>408</v>
      </c>
      <c r="E66" s="351"/>
      <c r="F66" s="351"/>
      <c r="G66" s="351"/>
      <c r="H66" s="351"/>
      <c r="I66" s="351"/>
      <c r="J66" s="351"/>
      <c r="K66" s="234"/>
    </row>
    <row r="67" spans="2:11" ht="15" customHeight="1">
      <c r="B67" s="233"/>
      <c r="C67" s="238"/>
      <c r="D67" s="351" t="s">
        <v>409</v>
      </c>
      <c r="E67" s="351"/>
      <c r="F67" s="351"/>
      <c r="G67" s="351"/>
      <c r="H67" s="351"/>
      <c r="I67" s="351"/>
      <c r="J67" s="351"/>
      <c r="K67" s="234"/>
    </row>
    <row r="68" spans="2:11" ht="15" customHeight="1">
      <c r="B68" s="233"/>
      <c r="C68" s="238"/>
      <c r="D68" s="351" t="s">
        <v>410</v>
      </c>
      <c r="E68" s="351"/>
      <c r="F68" s="351"/>
      <c r="G68" s="351"/>
      <c r="H68" s="351"/>
      <c r="I68" s="351"/>
      <c r="J68" s="351"/>
      <c r="K68" s="234"/>
    </row>
    <row r="69" spans="2:11" ht="12.75" customHeight="1">
      <c r="B69" s="242"/>
      <c r="C69" s="243"/>
      <c r="D69" s="243"/>
      <c r="E69" s="243"/>
      <c r="F69" s="243"/>
      <c r="G69" s="243"/>
      <c r="H69" s="243"/>
      <c r="I69" s="243"/>
      <c r="J69" s="243"/>
      <c r="K69" s="244"/>
    </row>
    <row r="70" spans="2:11" ht="18.75" customHeight="1">
      <c r="B70" s="245"/>
      <c r="C70" s="245"/>
      <c r="D70" s="245"/>
      <c r="E70" s="245"/>
      <c r="F70" s="245"/>
      <c r="G70" s="245"/>
      <c r="H70" s="245"/>
      <c r="I70" s="245"/>
      <c r="J70" s="245"/>
      <c r="K70" s="246"/>
    </row>
    <row r="71" spans="2:11" ht="18.75" customHeight="1">
      <c r="B71" s="246"/>
      <c r="C71" s="246"/>
      <c r="D71" s="246"/>
      <c r="E71" s="246"/>
      <c r="F71" s="246"/>
      <c r="G71" s="246"/>
      <c r="H71" s="246"/>
      <c r="I71" s="246"/>
      <c r="J71" s="246"/>
      <c r="K71" s="246"/>
    </row>
    <row r="72" spans="2:11" ht="7.5" customHeight="1">
      <c r="B72" s="247"/>
      <c r="C72" s="248"/>
      <c r="D72" s="248"/>
      <c r="E72" s="248"/>
      <c r="F72" s="248"/>
      <c r="G72" s="248"/>
      <c r="H72" s="248"/>
      <c r="I72" s="248"/>
      <c r="J72" s="248"/>
      <c r="K72" s="249"/>
    </row>
    <row r="73" spans="2:11" ht="45" customHeight="1">
      <c r="B73" s="250"/>
      <c r="C73" s="356" t="s">
        <v>93</v>
      </c>
      <c r="D73" s="356"/>
      <c r="E73" s="356"/>
      <c r="F73" s="356"/>
      <c r="G73" s="356"/>
      <c r="H73" s="356"/>
      <c r="I73" s="356"/>
      <c r="J73" s="356"/>
      <c r="K73" s="251"/>
    </row>
    <row r="74" spans="2:11" ht="17.25" customHeight="1">
      <c r="B74" s="250"/>
      <c r="C74" s="252" t="s">
        <v>411</v>
      </c>
      <c r="D74" s="252"/>
      <c r="E74" s="252"/>
      <c r="F74" s="252" t="s">
        <v>412</v>
      </c>
      <c r="G74" s="253"/>
      <c r="H74" s="252" t="s">
        <v>113</v>
      </c>
      <c r="I74" s="252" t="s">
        <v>58</v>
      </c>
      <c r="J74" s="252" t="s">
        <v>413</v>
      </c>
      <c r="K74" s="251"/>
    </row>
    <row r="75" spans="2:11" ht="17.25" customHeight="1">
      <c r="B75" s="250"/>
      <c r="C75" s="254" t="s">
        <v>414</v>
      </c>
      <c r="D75" s="254"/>
      <c r="E75" s="254"/>
      <c r="F75" s="255" t="s">
        <v>415</v>
      </c>
      <c r="G75" s="256"/>
      <c r="H75" s="254"/>
      <c r="I75" s="254"/>
      <c r="J75" s="254" t="s">
        <v>416</v>
      </c>
      <c r="K75" s="251"/>
    </row>
    <row r="76" spans="2:11" ht="5.25" customHeight="1">
      <c r="B76" s="250"/>
      <c r="C76" s="257"/>
      <c r="D76" s="257"/>
      <c r="E76" s="257"/>
      <c r="F76" s="257"/>
      <c r="G76" s="258"/>
      <c r="H76" s="257"/>
      <c r="I76" s="257"/>
      <c r="J76" s="257"/>
      <c r="K76" s="251"/>
    </row>
    <row r="77" spans="2:11" ht="15" customHeight="1">
      <c r="B77" s="250"/>
      <c r="C77" s="240" t="s">
        <v>54</v>
      </c>
      <c r="D77" s="257"/>
      <c r="E77" s="257"/>
      <c r="F77" s="259" t="s">
        <v>417</v>
      </c>
      <c r="G77" s="258"/>
      <c r="H77" s="240" t="s">
        <v>418</v>
      </c>
      <c r="I77" s="240" t="s">
        <v>419</v>
      </c>
      <c r="J77" s="240">
        <v>20</v>
      </c>
      <c r="K77" s="251"/>
    </row>
    <row r="78" spans="2:11" ht="15" customHeight="1">
      <c r="B78" s="250"/>
      <c r="C78" s="240" t="s">
        <v>420</v>
      </c>
      <c r="D78" s="240"/>
      <c r="E78" s="240"/>
      <c r="F78" s="259" t="s">
        <v>417</v>
      </c>
      <c r="G78" s="258"/>
      <c r="H78" s="240" t="s">
        <v>421</v>
      </c>
      <c r="I78" s="240" t="s">
        <v>419</v>
      </c>
      <c r="J78" s="240">
        <v>120</v>
      </c>
      <c r="K78" s="251"/>
    </row>
    <row r="79" spans="2:11" ht="15" customHeight="1">
      <c r="B79" s="260"/>
      <c r="C79" s="240" t="s">
        <v>422</v>
      </c>
      <c r="D79" s="240"/>
      <c r="E79" s="240"/>
      <c r="F79" s="259" t="s">
        <v>423</v>
      </c>
      <c r="G79" s="258"/>
      <c r="H79" s="240" t="s">
        <v>424</v>
      </c>
      <c r="I79" s="240" t="s">
        <v>419</v>
      </c>
      <c r="J79" s="240">
        <v>50</v>
      </c>
      <c r="K79" s="251"/>
    </row>
    <row r="80" spans="2:11" ht="15" customHeight="1">
      <c r="B80" s="260"/>
      <c r="C80" s="240" t="s">
        <v>425</v>
      </c>
      <c r="D80" s="240"/>
      <c r="E80" s="240"/>
      <c r="F80" s="259" t="s">
        <v>417</v>
      </c>
      <c r="G80" s="258"/>
      <c r="H80" s="240" t="s">
        <v>426</v>
      </c>
      <c r="I80" s="240" t="s">
        <v>427</v>
      </c>
      <c r="J80" s="240"/>
      <c r="K80" s="251"/>
    </row>
    <row r="81" spans="2:11" ht="15" customHeight="1">
      <c r="B81" s="260"/>
      <c r="C81" s="261" t="s">
        <v>428</v>
      </c>
      <c r="D81" s="261"/>
      <c r="E81" s="261"/>
      <c r="F81" s="262" t="s">
        <v>423</v>
      </c>
      <c r="G81" s="261"/>
      <c r="H81" s="261" t="s">
        <v>429</v>
      </c>
      <c r="I81" s="261" t="s">
        <v>419</v>
      </c>
      <c r="J81" s="261">
        <v>15</v>
      </c>
      <c r="K81" s="251"/>
    </row>
    <row r="82" spans="2:11" ht="15" customHeight="1">
      <c r="B82" s="260"/>
      <c r="C82" s="261" t="s">
        <v>430</v>
      </c>
      <c r="D82" s="261"/>
      <c r="E82" s="261"/>
      <c r="F82" s="262" t="s">
        <v>423</v>
      </c>
      <c r="G82" s="261"/>
      <c r="H82" s="261" t="s">
        <v>431</v>
      </c>
      <c r="I82" s="261" t="s">
        <v>419</v>
      </c>
      <c r="J82" s="261">
        <v>15</v>
      </c>
      <c r="K82" s="251"/>
    </row>
    <row r="83" spans="2:11" ht="15" customHeight="1">
      <c r="B83" s="260"/>
      <c r="C83" s="261" t="s">
        <v>432</v>
      </c>
      <c r="D83" s="261"/>
      <c r="E83" s="261"/>
      <c r="F83" s="262" t="s">
        <v>423</v>
      </c>
      <c r="G83" s="261"/>
      <c r="H83" s="261" t="s">
        <v>433</v>
      </c>
      <c r="I83" s="261" t="s">
        <v>419</v>
      </c>
      <c r="J83" s="261">
        <v>20</v>
      </c>
      <c r="K83" s="251"/>
    </row>
    <row r="84" spans="2:11" ht="15" customHeight="1">
      <c r="B84" s="260"/>
      <c r="C84" s="261" t="s">
        <v>434</v>
      </c>
      <c r="D84" s="261"/>
      <c r="E84" s="261"/>
      <c r="F84" s="262" t="s">
        <v>423</v>
      </c>
      <c r="G84" s="261"/>
      <c r="H84" s="261" t="s">
        <v>435</v>
      </c>
      <c r="I84" s="261" t="s">
        <v>419</v>
      </c>
      <c r="J84" s="261">
        <v>20</v>
      </c>
      <c r="K84" s="251"/>
    </row>
    <row r="85" spans="2:11" ht="15" customHeight="1">
      <c r="B85" s="260"/>
      <c r="C85" s="240" t="s">
        <v>436</v>
      </c>
      <c r="D85" s="240"/>
      <c r="E85" s="240"/>
      <c r="F85" s="259" t="s">
        <v>423</v>
      </c>
      <c r="G85" s="258"/>
      <c r="H85" s="240" t="s">
        <v>437</v>
      </c>
      <c r="I85" s="240" t="s">
        <v>419</v>
      </c>
      <c r="J85" s="240">
        <v>50</v>
      </c>
      <c r="K85" s="251"/>
    </row>
    <row r="86" spans="2:11" ht="15" customHeight="1">
      <c r="B86" s="260"/>
      <c r="C86" s="240" t="s">
        <v>438</v>
      </c>
      <c r="D86" s="240"/>
      <c r="E86" s="240"/>
      <c r="F86" s="259" t="s">
        <v>423</v>
      </c>
      <c r="G86" s="258"/>
      <c r="H86" s="240" t="s">
        <v>439</v>
      </c>
      <c r="I86" s="240" t="s">
        <v>419</v>
      </c>
      <c r="J86" s="240">
        <v>20</v>
      </c>
      <c r="K86" s="251"/>
    </row>
    <row r="87" spans="2:11" ht="15" customHeight="1">
      <c r="B87" s="260"/>
      <c r="C87" s="240" t="s">
        <v>440</v>
      </c>
      <c r="D87" s="240"/>
      <c r="E87" s="240"/>
      <c r="F87" s="259" t="s">
        <v>423</v>
      </c>
      <c r="G87" s="258"/>
      <c r="H87" s="240" t="s">
        <v>441</v>
      </c>
      <c r="I87" s="240" t="s">
        <v>419</v>
      </c>
      <c r="J87" s="240">
        <v>20</v>
      </c>
      <c r="K87" s="251"/>
    </row>
    <row r="88" spans="2:11" ht="15" customHeight="1">
      <c r="B88" s="260"/>
      <c r="C88" s="240" t="s">
        <v>442</v>
      </c>
      <c r="D88" s="240"/>
      <c r="E88" s="240"/>
      <c r="F88" s="259" t="s">
        <v>423</v>
      </c>
      <c r="G88" s="258"/>
      <c r="H88" s="240" t="s">
        <v>443</v>
      </c>
      <c r="I88" s="240" t="s">
        <v>419</v>
      </c>
      <c r="J88" s="240">
        <v>50</v>
      </c>
      <c r="K88" s="251"/>
    </row>
    <row r="89" spans="2:11" ht="15" customHeight="1">
      <c r="B89" s="260"/>
      <c r="C89" s="240" t="s">
        <v>444</v>
      </c>
      <c r="D89" s="240"/>
      <c r="E89" s="240"/>
      <c r="F89" s="259" t="s">
        <v>423</v>
      </c>
      <c r="G89" s="258"/>
      <c r="H89" s="240" t="s">
        <v>444</v>
      </c>
      <c r="I89" s="240" t="s">
        <v>419</v>
      </c>
      <c r="J89" s="240">
        <v>50</v>
      </c>
      <c r="K89" s="251"/>
    </row>
    <row r="90" spans="2:11" ht="15" customHeight="1">
      <c r="B90" s="260"/>
      <c r="C90" s="240" t="s">
        <v>118</v>
      </c>
      <c r="D90" s="240"/>
      <c r="E90" s="240"/>
      <c r="F90" s="259" t="s">
        <v>423</v>
      </c>
      <c r="G90" s="258"/>
      <c r="H90" s="240" t="s">
        <v>445</v>
      </c>
      <c r="I90" s="240" t="s">
        <v>419</v>
      </c>
      <c r="J90" s="240">
        <v>255</v>
      </c>
      <c r="K90" s="251"/>
    </row>
    <row r="91" spans="2:11" ht="15" customHeight="1">
      <c r="B91" s="260"/>
      <c r="C91" s="240" t="s">
        <v>446</v>
      </c>
      <c r="D91" s="240"/>
      <c r="E91" s="240"/>
      <c r="F91" s="259" t="s">
        <v>417</v>
      </c>
      <c r="G91" s="258"/>
      <c r="H91" s="240" t="s">
        <v>447</v>
      </c>
      <c r="I91" s="240" t="s">
        <v>448</v>
      </c>
      <c r="J91" s="240"/>
      <c r="K91" s="251"/>
    </row>
    <row r="92" spans="2:11" ht="15" customHeight="1">
      <c r="B92" s="260"/>
      <c r="C92" s="240" t="s">
        <v>449</v>
      </c>
      <c r="D92" s="240"/>
      <c r="E92" s="240"/>
      <c r="F92" s="259" t="s">
        <v>417</v>
      </c>
      <c r="G92" s="258"/>
      <c r="H92" s="240" t="s">
        <v>450</v>
      </c>
      <c r="I92" s="240" t="s">
        <v>451</v>
      </c>
      <c r="J92" s="240"/>
      <c r="K92" s="251"/>
    </row>
    <row r="93" spans="2:11" ht="15" customHeight="1">
      <c r="B93" s="260"/>
      <c r="C93" s="240" t="s">
        <v>452</v>
      </c>
      <c r="D93" s="240"/>
      <c r="E93" s="240"/>
      <c r="F93" s="259" t="s">
        <v>417</v>
      </c>
      <c r="G93" s="258"/>
      <c r="H93" s="240" t="s">
        <v>452</v>
      </c>
      <c r="I93" s="240" t="s">
        <v>451</v>
      </c>
      <c r="J93" s="240"/>
      <c r="K93" s="251"/>
    </row>
    <row r="94" spans="2:11" ht="15" customHeight="1">
      <c r="B94" s="260"/>
      <c r="C94" s="240" t="s">
        <v>39</v>
      </c>
      <c r="D94" s="240"/>
      <c r="E94" s="240"/>
      <c r="F94" s="259" t="s">
        <v>417</v>
      </c>
      <c r="G94" s="258"/>
      <c r="H94" s="240" t="s">
        <v>453</v>
      </c>
      <c r="I94" s="240" t="s">
        <v>451</v>
      </c>
      <c r="J94" s="240"/>
      <c r="K94" s="251"/>
    </row>
    <row r="95" spans="2:11" ht="15" customHeight="1">
      <c r="B95" s="260"/>
      <c r="C95" s="240" t="s">
        <v>49</v>
      </c>
      <c r="D95" s="240"/>
      <c r="E95" s="240"/>
      <c r="F95" s="259" t="s">
        <v>417</v>
      </c>
      <c r="G95" s="258"/>
      <c r="H95" s="240" t="s">
        <v>454</v>
      </c>
      <c r="I95" s="240" t="s">
        <v>451</v>
      </c>
      <c r="J95" s="240"/>
      <c r="K95" s="251"/>
    </row>
    <row r="96" spans="2:11" ht="15" customHeight="1">
      <c r="B96" s="263"/>
      <c r="C96" s="264"/>
      <c r="D96" s="264"/>
      <c r="E96" s="264"/>
      <c r="F96" s="264"/>
      <c r="G96" s="264"/>
      <c r="H96" s="264"/>
      <c r="I96" s="264"/>
      <c r="J96" s="264"/>
      <c r="K96" s="265"/>
    </row>
    <row r="97" spans="2:11" ht="18.75" customHeight="1">
      <c r="B97" s="266"/>
      <c r="C97" s="267"/>
      <c r="D97" s="267"/>
      <c r="E97" s="267"/>
      <c r="F97" s="267"/>
      <c r="G97" s="267"/>
      <c r="H97" s="267"/>
      <c r="I97" s="267"/>
      <c r="J97" s="267"/>
      <c r="K97" s="266"/>
    </row>
    <row r="98" spans="2:11" ht="18.75" customHeight="1">
      <c r="B98" s="246"/>
      <c r="C98" s="246"/>
      <c r="D98" s="246"/>
      <c r="E98" s="246"/>
      <c r="F98" s="246"/>
      <c r="G98" s="246"/>
      <c r="H98" s="246"/>
      <c r="I98" s="246"/>
      <c r="J98" s="246"/>
      <c r="K98" s="246"/>
    </row>
    <row r="99" spans="2:11" ht="7.5" customHeight="1">
      <c r="B99" s="247"/>
      <c r="C99" s="248"/>
      <c r="D99" s="248"/>
      <c r="E99" s="248"/>
      <c r="F99" s="248"/>
      <c r="G99" s="248"/>
      <c r="H99" s="248"/>
      <c r="I99" s="248"/>
      <c r="J99" s="248"/>
      <c r="K99" s="249"/>
    </row>
    <row r="100" spans="2:11" ht="45" customHeight="1">
      <c r="B100" s="250"/>
      <c r="C100" s="356" t="s">
        <v>455</v>
      </c>
      <c r="D100" s="356"/>
      <c r="E100" s="356"/>
      <c r="F100" s="356"/>
      <c r="G100" s="356"/>
      <c r="H100" s="356"/>
      <c r="I100" s="356"/>
      <c r="J100" s="356"/>
      <c r="K100" s="251"/>
    </row>
    <row r="101" spans="2:11" ht="17.25" customHeight="1">
      <c r="B101" s="250"/>
      <c r="C101" s="252" t="s">
        <v>411</v>
      </c>
      <c r="D101" s="252"/>
      <c r="E101" s="252"/>
      <c r="F101" s="252" t="s">
        <v>412</v>
      </c>
      <c r="G101" s="253"/>
      <c r="H101" s="252" t="s">
        <v>113</v>
      </c>
      <c r="I101" s="252" t="s">
        <v>58</v>
      </c>
      <c r="J101" s="252" t="s">
        <v>413</v>
      </c>
      <c r="K101" s="251"/>
    </row>
    <row r="102" spans="2:11" ht="17.25" customHeight="1">
      <c r="B102" s="250"/>
      <c r="C102" s="254" t="s">
        <v>414</v>
      </c>
      <c r="D102" s="254"/>
      <c r="E102" s="254"/>
      <c r="F102" s="255" t="s">
        <v>415</v>
      </c>
      <c r="G102" s="256"/>
      <c r="H102" s="254"/>
      <c r="I102" s="254"/>
      <c r="J102" s="254" t="s">
        <v>416</v>
      </c>
      <c r="K102" s="251"/>
    </row>
    <row r="103" spans="2:11" ht="5.25" customHeight="1">
      <c r="B103" s="250"/>
      <c r="C103" s="252"/>
      <c r="D103" s="252"/>
      <c r="E103" s="252"/>
      <c r="F103" s="252"/>
      <c r="G103" s="268"/>
      <c r="H103" s="252"/>
      <c r="I103" s="252"/>
      <c r="J103" s="252"/>
      <c r="K103" s="251"/>
    </row>
    <row r="104" spans="2:11" ht="15" customHeight="1">
      <c r="B104" s="250"/>
      <c r="C104" s="240" t="s">
        <v>54</v>
      </c>
      <c r="D104" s="257"/>
      <c r="E104" s="257"/>
      <c r="F104" s="259" t="s">
        <v>417</v>
      </c>
      <c r="G104" s="268"/>
      <c r="H104" s="240" t="s">
        <v>456</v>
      </c>
      <c r="I104" s="240" t="s">
        <v>419</v>
      </c>
      <c r="J104" s="240">
        <v>20</v>
      </c>
      <c r="K104" s="251"/>
    </row>
    <row r="105" spans="2:11" ht="15" customHeight="1">
      <c r="B105" s="250"/>
      <c r="C105" s="240" t="s">
        <v>420</v>
      </c>
      <c r="D105" s="240"/>
      <c r="E105" s="240"/>
      <c r="F105" s="259" t="s">
        <v>417</v>
      </c>
      <c r="G105" s="240"/>
      <c r="H105" s="240" t="s">
        <v>456</v>
      </c>
      <c r="I105" s="240" t="s">
        <v>419</v>
      </c>
      <c r="J105" s="240">
        <v>120</v>
      </c>
      <c r="K105" s="251"/>
    </row>
    <row r="106" spans="2:11" ht="15" customHeight="1">
      <c r="B106" s="260"/>
      <c r="C106" s="240" t="s">
        <v>422</v>
      </c>
      <c r="D106" s="240"/>
      <c r="E106" s="240"/>
      <c r="F106" s="259" t="s">
        <v>423</v>
      </c>
      <c r="G106" s="240"/>
      <c r="H106" s="240" t="s">
        <v>456</v>
      </c>
      <c r="I106" s="240" t="s">
        <v>419</v>
      </c>
      <c r="J106" s="240">
        <v>50</v>
      </c>
      <c r="K106" s="251"/>
    </row>
    <row r="107" spans="2:11" ht="15" customHeight="1">
      <c r="B107" s="260"/>
      <c r="C107" s="240" t="s">
        <v>425</v>
      </c>
      <c r="D107" s="240"/>
      <c r="E107" s="240"/>
      <c r="F107" s="259" t="s">
        <v>417</v>
      </c>
      <c r="G107" s="240"/>
      <c r="H107" s="240" t="s">
        <v>456</v>
      </c>
      <c r="I107" s="240" t="s">
        <v>427</v>
      </c>
      <c r="J107" s="240"/>
      <c r="K107" s="251"/>
    </row>
    <row r="108" spans="2:11" ht="15" customHeight="1">
      <c r="B108" s="260"/>
      <c r="C108" s="240" t="s">
        <v>436</v>
      </c>
      <c r="D108" s="240"/>
      <c r="E108" s="240"/>
      <c r="F108" s="259" t="s">
        <v>423</v>
      </c>
      <c r="G108" s="240"/>
      <c r="H108" s="240" t="s">
        <v>456</v>
      </c>
      <c r="I108" s="240" t="s">
        <v>419</v>
      </c>
      <c r="J108" s="240">
        <v>50</v>
      </c>
      <c r="K108" s="251"/>
    </row>
    <row r="109" spans="2:11" ht="15" customHeight="1">
      <c r="B109" s="260"/>
      <c r="C109" s="240" t="s">
        <v>444</v>
      </c>
      <c r="D109" s="240"/>
      <c r="E109" s="240"/>
      <c r="F109" s="259" t="s">
        <v>423</v>
      </c>
      <c r="G109" s="240"/>
      <c r="H109" s="240" t="s">
        <v>456</v>
      </c>
      <c r="I109" s="240" t="s">
        <v>419</v>
      </c>
      <c r="J109" s="240">
        <v>50</v>
      </c>
      <c r="K109" s="251"/>
    </row>
    <row r="110" spans="2:11" ht="15" customHeight="1">
      <c r="B110" s="260"/>
      <c r="C110" s="240" t="s">
        <v>442</v>
      </c>
      <c r="D110" s="240"/>
      <c r="E110" s="240"/>
      <c r="F110" s="259" t="s">
        <v>423</v>
      </c>
      <c r="G110" s="240"/>
      <c r="H110" s="240" t="s">
        <v>456</v>
      </c>
      <c r="I110" s="240" t="s">
        <v>419</v>
      </c>
      <c r="J110" s="240">
        <v>50</v>
      </c>
      <c r="K110" s="251"/>
    </row>
    <row r="111" spans="2:11" ht="15" customHeight="1">
      <c r="B111" s="260"/>
      <c r="C111" s="240" t="s">
        <v>54</v>
      </c>
      <c r="D111" s="240"/>
      <c r="E111" s="240"/>
      <c r="F111" s="259" t="s">
        <v>417</v>
      </c>
      <c r="G111" s="240"/>
      <c r="H111" s="240" t="s">
        <v>457</v>
      </c>
      <c r="I111" s="240" t="s">
        <v>419</v>
      </c>
      <c r="J111" s="240">
        <v>20</v>
      </c>
      <c r="K111" s="251"/>
    </row>
    <row r="112" spans="2:11" ht="15" customHeight="1">
      <c r="B112" s="260"/>
      <c r="C112" s="240" t="s">
        <v>458</v>
      </c>
      <c r="D112" s="240"/>
      <c r="E112" s="240"/>
      <c r="F112" s="259" t="s">
        <v>417</v>
      </c>
      <c r="G112" s="240"/>
      <c r="H112" s="240" t="s">
        <v>459</v>
      </c>
      <c r="I112" s="240" t="s">
        <v>419</v>
      </c>
      <c r="J112" s="240">
        <v>120</v>
      </c>
      <c r="K112" s="251"/>
    </row>
    <row r="113" spans="2:11" ht="15" customHeight="1">
      <c r="B113" s="260"/>
      <c r="C113" s="240" t="s">
        <v>39</v>
      </c>
      <c r="D113" s="240"/>
      <c r="E113" s="240"/>
      <c r="F113" s="259" t="s">
        <v>417</v>
      </c>
      <c r="G113" s="240"/>
      <c r="H113" s="240" t="s">
        <v>460</v>
      </c>
      <c r="I113" s="240" t="s">
        <v>451</v>
      </c>
      <c r="J113" s="240"/>
      <c r="K113" s="251"/>
    </row>
    <row r="114" spans="2:11" ht="15" customHeight="1">
      <c r="B114" s="260"/>
      <c r="C114" s="240" t="s">
        <v>49</v>
      </c>
      <c r="D114" s="240"/>
      <c r="E114" s="240"/>
      <c r="F114" s="259" t="s">
        <v>417</v>
      </c>
      <c r="G114" s="240"/>
      <c r="H114" s="240" t="s">
        <v>461</v>
      </c>
      <c r="I114" s="240" t="s">
        <v>451</v>
      </c>
      <c r="J114" s="240"/>
      <c r="K114" s="251"/>
    </row>
    <row r="115" spans="2:11" ht="15" customHeight="1">
      <c r="B115" s="260"/>
      <c r="C115" s="240" t="s">
        <v>58</v>
      </c>
      <c r="D115" s="240"/>
      <c r="E115" s="240"/>
      <c r="F115" s="259" t="s">
        <v>417</v>
      </c>
      <c r="G115" s="240"/>
      <c r="H115" s="240" t="s">
        <v>462</v>
      </c>
      <c r="I115" s="240" t="s">
        <v>463</v>
      </c>
      <c r="J115" s="240"/>
      <c r="K115" s="251"/>
    </row>
    <row r="116" spans="2:11" ht="15" customHeight="1">
      <c r="B116" s="263"/>
      <c r="C116" s="269"/>
      <c r="D116" s="269"/>
      <c r="E116" s="269"/>
      <c r="F116" s="269"/>
      <c r="G116" s="269"/>
      <c r="H116" s="269"/>
      <c r="I116" s="269"/>
      <c r="J116" s="269"/>
      <c r="K116" s="265"/>
    </row>
    <row r="117" spans="2:11" ht="18.75" customHeight="1">
      <c r="B117" s="270"/>
      <c r="C117" s="236"/>
      <c r="D117" s="236"/>
      <c r="E117" s="236"/>
      <c r="F117" s="271"/>
      <c r="G117" s="236"/>
      <c r="H117" s="236"/>
      <c r="I117" s="236"/>
      <c r="J117" s="236"/>
      <c r="K117" s="270"/>
    </row>
    <row r="118" spans="2:11" ht="18.75" customHeight="1">
      <c r="B118" s="246"/>
      <c r="C118" s="246"/>
      <c r="D118" s="246"/>
      <c r="E118" s="246"/>
      <c r="F118" s="246"/>
      <c r="G118" s="246"/>
      <c r="H118" s="246"/>
      <c r="I118" s="246"/>
      <c r="J118" s="246"/>
      <c r="K118" s="246"/>
    </row>
    <row r="119" spans="2:11" ht="7.5" customHeight="1">
      <c r="B119" s="272"/>
      <c r="C119" s="273"/>
      <c r="D119" s="273"/>
      <c r="E119" s="273"/>
      <c r="F119" s="273"/>
      <c r="G119" s="273"/>
      <c r="H119" s="273"/>
      <c r="I119" s="273"/>
      <c r="J119" s="273"/>
      <c r="K119" s="274"/>
    </row>
    <row r="120" spans="2:11" ht="45" customHeight="1">
      <c r="B120" s="275"/>
      <c r="C120" s="352" t="s">
        <v>464</v>
      </c>
      <c r="D120" s="352"/>
      <c r="E120" s="352"/>
      <c r="F120" s="352"/>
      <c r="G120" s="352"/>
      <c r="H120" s="352"/>
      <c r="I120" s="352"/>
      <c r="J120" s="352"/>
      <c r="K120" s="276"/>
    </row>
    <row r="121" spans="2:11" ht="17.25" customHeight="1">
      <c r="B121" s="277"/>
      <c r="C121" s="252" t="s">
        <v>411</v>
      </c>
      <c r="D121" s="252"/>
      <c r="E121" s="252"/>
      <c r="F121" s="252" t="s">
        <v>412</v>
      </c>
      <c r="G121" s="253"/>
      <c r="H121" s="252" t="s">
        <v>113</v>
      </c>
      <c r="I121" s="252" t="s">
        <v>58</v>
      </c>
      <c r="J121" s="252" t="s">
        <v>413</v>
      </c>
      <c r="K121" s="278"/>
    </row>
    <row r="122" spans="2:11" ht="17.25" customHeight="1">
      <c r="B122" s="277"/>
      <c r="C122" s="254" t="s">
        <v>414</v>
      </c>
      <c r="D122" s="254"/>
      <c r="E122" s="254"/>
      <c r="F122" s="255" t="s">
        <v>415</v>
      </c>
      <c r="G122" s="256"/>
      <c r="H122" s="254"/>
      <c r="I122" s="254"/>
      <c r="J122" s="254" t="s">
        <v>416</v>
      </c>
      <c r="K122" s="278"/>
    </row>
    <row r="123" spans="2:11" ht="5.25" customHeight="1">
      <c r="B123" s="279"/>
      <c r="C123" s="257"/>
      <c r="D123" s="257"/>
      <c r="E123" s="257"/>
      <c r="F123" s="257"/>
      <c r="G123" s="240"/>
      <c r="H123" s="257"/>
      <c r="I123" s="257"/>
      <c r="J123" s="257"/>
      <c r="K123" s="280"/>
    </row>
    <row r="124" spans="2:11" ht="15" customHeight="1">
      <c r="B124" s="279"/>
      <c r="C124" s="240" t="s">
        <v>420</v>
      </c>
      <c r="D124" s="257"/>
      <c r="E124" s="257"/>
      <c r="F124" s="259" t="s">
        <v>417</v>
      </c>
      <c r="G124" s="240"/>
      <c r="H124" s="240" t="s">
        <v>456</v>
      </c>
      <c r="I124" s="240" t="s">
        <v>419</v>
      </c>
      <c r="J124" s="240">
        <v>120</v>
      </c>
      <c r="K124" s="281"/>
    </row>
    <row r="125" spans="2:11" ht="15" customHeight="1">
      <c r="B125" s="279"/>
      <c r="C125" s="240" t="s">
        <v>465</v>
      </c>
      <c r="D125" s="240"/>
      <c r="E125" s="240"/>
      <c r="F125" s="259" t="s">
        <v>417</v>
      </c>
      <c r="G125" s="240"/>
      <c r="H125" s="240" t="s">
        <v>466</v>
      </c>
      <c r="I125" s="240" t="s">
        <v>419</v>
      </c>
      <c r="J125" s="240" t="s">
        <v>467</v>
      </c>
      <c r="K125" s="281"/>
    </row>
    <row r="126" spans="2:11" ht="15" customHeight="1">
      <c r="B126" s="279"/>
      <c r="C126" s="240" t="s">
        <v>366</v>
      </c>
      <c r="D126" s="240"/>
      <c r="E126" s="240"/>
      <c r="F126" s="259" t="s">
        <v>417</v>
      </c>
      <c r="G126" s="240"/>
      <c r="H126" s="240" t="s">
        <v>468</v>
      </c>
      <c r="I126" s="240" t="s">
        <v>419</v>
      </c>
      <c r="J126" s="240" t="s">
        <v>467</v>
      </c>
      <c r="K126" s="281"/>
    </row>
    <row r="127" spans="2:11" ht="15" customHeight="1">
      <c r="B127" s="279"/>
      <c r="C127" s="240" t="s">
        <v>428</v>
      </c>
      <c r="D127" s="240"/>
      <c r="E127" s="240"/>
      <c r="F127" s="259" t="s">
        <v>423</v>
      </c>
      <c r="G127" s="240"/>
      <c r="H127" s="240" t="s">
        <v>429</v>
      </c>
      <c r="I127" s="240" t="s">
        <v>419</v>
      </c>
      <c r="J127" s="240">
        <v>15</v>
      </c>
      <c r="K127" s="281"/>
    </row>
    <row r="128" spans="2:11" ht="15" customHeight="1">
      <c r="B128" s="279"/>
      <c r="C128" s="261" t="s">
        <v>430</v>
      </c>
      <c r="D128" s="261"/>
      <c r="E128" s="261"/>
      <c r="F128" s="262" t="s">
        <v>423</v>
      </c>
      <c r="G128" s="261"/>
      <c r="H128" s="261" t="s">
        <v>431</v>
      </c>
      <c r="I128" s="261" t="s">
        <v>419</v>
      </c>
      <c r="J128" s="261">
        <v>15</v>
      </c>
      <c r="K128" s="281"/>
    </row>
    <row r="129" spans="2:11" ht="15" customHeight="1">
      <c r="B129" s="279"/>
      <c r="C129" s="261" t="s">
        <v>432</v>
      </c>
      <c r="D129" s="261"/>
      <c r="E129" s="261"/>
      <c r="F129" s="262" t="s">
        <v>423</v>
      </c>
      <c r="G129" s="261"/>
      <c r="H129" s="261" t="s">
        <v>433</v>
      </c>
      <c r="I129" s="261" t="s">
        <v>419</v>
      </c>
      <c r="J129" s="261">
        <v>20</v>
      </c>
      <c r="K129" s="281"/>
    </row>
    <row r="130" spans="2:11" ht="15" customHeight="1">
      <c r="B130" s="279"/>
      <c r="C130" s="261" t="s">
        <v>434</v>
      </c>
      <c r="D130" s="261"/>
      <c r="E130" s="261"/>
      <c r="F130" s="262" t="s">
        <v>423</v>
      </c>
      <c r="G130" s="261"/>
      <c r="H130" s="261" t="s">
        <v>435</v>
      </c>
      <c r="I130" s="261" t="s">
        <v>419</v>
      </c>
      <c r="J130" s="261">
        <v>20</v>
      </c>
      <c r="K130" s="281"/>
    </row>
    <row r="131" spans="2:11" ht="15" customHeight="1">
      <c r="B131" s="279"/>
      <c r="C131" s="240" t="s">
        <v>422</v>
      </c>
      <c r="D131" s="240"/>
      <c r="E131" s="240"/>
      <c r="F131" s="259" t="s">
        <v>423</v>
      </c>
      <c r="G131" s="240"/>
      <c r="H131" s="240" t="s">
        <v>456</v>
      </c>
      <c r="I131" s="240" t="s">
        <v>419</v>
      </c>
      <c r="J131" s="240">
        <v>50</v>
      </c>
      <c r="K131" s="281"/>
    </row>
    <row r="132" spans="2:11" ht="15" customHeight="1">
      <c r="B132" s="279"/>
      <c r="C132" s="240" t="s">
        <v>436</v>
      </c>
      <c r="D132" s="240"/>
      <c r="E132" s="240"/>
      <c r="F132" s="259" t="s">
        <v>423</v>
      </c>
      <c r="G132" s="240"/>
      <c r="H132" s="240" t="s">
        <v>456</v>
      </c>
      <c r="I132" s="240" t="s">
        <v>419</v>
      </c>
      <c r="J132" s="240">
        <v>50</v>
      </c>
      <c r="K132" s="281"/>
    </row>
    <row r="133" spans="2:11" ht="15" customHeight="1">
      <c r="B133" s="279"/>
      <c r="C133" s="240" t="s">
        <v>442</v>
      </c>
      <c r="D133" s="240"/>
      <c r="E133" s="240"/>
      <c r="F133" s="259" t="s">
        <v>423</v>
      </c>
      <c r="G133" s="240"/>
      <c r="H133" s="240" t="s">
        <v>456</v>
      </c>
      <c r="I133" s="240" t="s">
        <v>419</v>
      </c>
      <c r="J133" s="240">
        <v>50</v>
      </c>
      <c r="K133" s="281"/>
    </row>
    <row r="134" spans="2:11" ht="15" customHeight="1">
      <c r="B134" s="279"/>
      <c r="C134" s="240" t="s">
        <v>444</v>
      </c>
      <c r="D134" s="240"/>
      <c r="E134" s="240"/>
      <c r="F134" s="259" t="s">
        <v>423</v>
      </c>
      <c r="G134" s="240"/>
      <c r="H134" s="240" t="s">
        <v>456</v>
      </c>
      <c r="I134" s="240" t="s">
        <v>419</v>
      </c>
      <c r="J134" s="240">
        <v>50</v>
      </c>
      <c r="K134" s="281"/>
    </row>
    <row r="135" spans="2:11" ht="15" customHeight="1">
      <c r="B135" s="279"/>
      <c r="C135" s="240" t="s">
        <v>118</v>
      </c>
      <c r="D135" s="240"/>
      <c r="E135" s="240"/>
      <c r="F135" s="259" t="s">
        <v>423</v>
      </c>
      <c r="G135" s="240"/>
      <c r="H135" s="240" t="s">
        <v>469</v>
      </c>
      <c r="I135" s="240" t="s">
        <v>419</v>
      </c>
      <c r="J135" s="240">
        <v>255</v>
      </c>
      <c r="K135" s="281"/>
    </row>
    <row r="136" spans="2:11" ht="15" customHeight="1">
      <c r="B136" s="279"/>
      <c r="C136" s="240" t="s">
        <v>446</v>
      </c>
      <c r="D136" s="240"/>
      <c r="E136" s="240"/>
      <c r="F136" s="259" t="s">
        <v>417</v>
      </c>
      <c r="G136" s="240"/>
      <c r="H136" s="240" t="s">
        <v>470</v>
      </c>
      <c r="I136" s="240" t="s">
        <v>448</v>
      </c>
      <c r="J136" s="240"/>
      <c r="K136" s="281"/>
    </row>
    <row r="137" spans="2:11" ht="15" customHeight="1">
      <c r="B137" s="279"/>
      <c r="C137" s="240" t="s">
        <v>449</v>
      </c>
      <c r="D137" s="240"/>
      <c r="E137" s="240"/>
      <c r="F137" s="259" t="s">
        <v>417</v>
      </c>
      <c r="G137" s="240"/>
      <c r="H137" s="240" t="s">
        <v>471</v>
      </c>
      <c r="I137" s="240" t="s">
        <v>451</v>
      </c>
      <c r="J137" s="240"/>
      <c r="K137" s="281"/>
    </row>
    <row r="138" spans="2:11" ht="15" customHeight="1">
      <c r="B138" s="279"/>
      <c r="C138" s="240" t="s">
        <v>452</v>
      </c>
      <c r="D138" s="240"/>
      <c r="E138" s="240"/>
      <c r="F138" s="259" t="s">
        <v>417</v>
      </c>
      <c r="G138" s="240"/>
      <c r="H138" s="240" t="s">
        <v>452</v>
      </c>
      <c r="I138" s="240" t="s">
        <v>451</v>
      </c>
      <c r="J138" s="240"/>
      <c r="K138" s="281"/>
    </row>
    <row r="139" spans="2:11" ht="15" customHeight="1">
      <c r="B139" s="279"/>
      <c r="C139" s="240" t="s">
        <v>39</v>
      </c>
      <c r="D139" s="240"/>
      <c r="E139" s="240"/>
      <c r="F139" s="259" t="s">
        <v>417</v>
      </c>
      <c r="G139" s="240"/>
      <c r="H139" s="240" t="s">
        <v>472</v>
      </c>
      <c r="I139" s="240" t="s">
        <v>451</v>
      </c>
      <c r="J139" s="240"/>
      <c r="K139" s="281"/>
    </row>
    <row r="140" spans="2:11" ht="15" customHeight="1">
      <c r="B140" s="279"/>
      <c r="C140" s="240" t="s">
        <v>473</v>
      </c>
      <c r="D140" s="240"/>
      <c r="E140" s="240"/>
      <c r="F140" s="259" t="s">
        <v>417</v>
      </c>
      <c r="G140" s="240"/>
      <c r="H140" s="240" t="s">
        <v>474</v>
      </c>
      <c r="I140" s="240" t="s">
        <v>451</v>
      </c>
      <c r="J140" s="240"/>
      <c r="K140" s="281"/>
    </row>
    <row r="141" spans="2:11" ht="15" customHeight="1">
      <c r="B141" s="282"/>
      <c r="C141" s="283"/>
      <c r="D141" s="283"/>
      <c r="E141" s="283"/>
      <c r="F141" s="283"/>
      <c r="G141" s="283"/>
      <c r="H141" s="283"/>
      <c r="I141" s="283"/>
      <c r="J141" s="283"/>
      <c r="K141" s="284"/>
    </row>
    <row r="142" spans="2:11" ht="18.75" customHeight="1">
      <c r="B142" s="236"/>
      <c r="C142" s="236"/>
      <c r="D142" s="236"/>
      <c r="E142" s="236"/>
      <c r="F142" s="271"/>
      <c r="G142" s="236"/>
      <c r="H142" s="236"/>
      <c r="I142" s="236"/>
      <c r="J142" s="236"/>
      <c r="K142" s="236"/>
    </row>
    <row r="143" spans="2:11" ht="18.75" customHeight="1">
      <c r="B143" s="246"/>
      <c r="C143" s="246"/>
      <c r="D143" s="246"/>
      <c r="E143" s="246"/>
      <c r="F143" s="246"/>
      <c r="G143" s="246"/>
      <c r="H143" s="246"/>
      <c r="I143" s="246"/>
      <c r="J143" s="246"/>
      <c r="K143" s="246"/>
    </row>
    <row r="144" spans="2:11" ht="7.5" customHeight="1">
      <c r="B144" s="247"/>
      <c r="C144" s="248"/>
      <c r="D144" s="248"/>
      <c r="E144" s="248"/>
      <c r="F144" s="248"/>
      <c r="G144" s="248"/>
      <c r="H144" s="248"/>
      <c r="I144" s="248"/>
      <c r="J144" s="248"/>
      <c r="K144" s="249"/>
    </row>
    <row r="145" spans="2:11" ht="45" customHeight="1">
      <c r="B145" s="250"/>
      <c r="C145" s="356" t="s">
        <v>475</v>
      </c>
      <c r="D145" s="356"/>
      <c r="E145" s="356"/>
      <c r="F145" s="356"/>
      <c r="G145" s="356"/>
      <c r="H145" s="356"/>
      <c r="I145" s="356"/>
      <c r="J145" s="356"/>
      <c r="K145" s="251"/>
    </row>
    <row r="146" spans="2:11" ht="17.25" customHeight="1">
      <c r="B146" s="250"/>
      <c r="C146" s="252" t="s">
        <v>411</v>
      </c>
      <c r="D146" s="252"/>
      <c r="E146" s="252"/>
      <c r="F146" s="252" t="s">
        <v>412</v>
      </c>
      <c r="G146" s="253"/>
      <c r="H146" s="252" t="s">
        <v>113</v>
      </c>
      <c r="I146" s="252" t="s">
        <v>58</v>
      </c>
      <c r="J146" s="252" t="s">
        <v>413</v>
      </c>
      <c r="K146" s="251"/>
    </row>
    <row r="147" spans="2:11" ht="17.25" customHeight="1">
      <c r="B147" s="250"/>
      <c r="C147" s="254" t="s">
        <v>414</v>
      </c>
      <c r="D147" s="254"/>
      <c r="E147" s="254"/>
      <c r="F147" s="255" t="s">
        <v>415</v>
      </c>
      <c r="G147" s="256"/>
      <c r="H147" s="254"/>
      <c r="I147" s="254"/>
      <c r="J147" s="254" t="s">
        <v>416</v>
      </c>
      <c r="K147" s="251"/>
    </row>
    <row r="148" spans="2:11" ht="5.25" customHeight="1">
      <c r="B148" s="260"/>
      <c r="C148" s="257"/>
      <c r="D148" s="257"/>
      <c r="E148" s="257"/>
      <c r="F148" s="257"/>
      <c r="G148" s="258"/>
      <c r="H148" s="257"/>
      <c r="I148" s="257"/>
      <c r="J148" s="257"/>
      <c r="K148" s="281"/>
    </row>
    <row r="149" spans="2:11" ht="15" customHeight="1">
      <c r="B149" s="260"/>
      <c r="C149" s="285" t="s">
        <v>420</v>
      </c>
      <c r="D149" s="240"/>
      <c r="E149" s="240"/>
      <c r="F149" s="286" t="s">
        <v>417</v>
      </c>
      <c r="G149" s="240"/>
      <c r="H149" s="285" t="s">
        <v>456</v>
      </c>
      <c r="I149" s="285" t="s">
        <v>419</v>
      </c>
      <c r="J149" s="285">
        <v>120</v>
      </c>
      <c r="K149" s="281"/>
    </row>
    <row r="150" spans="2:11" ht="15" customHeight="1">
      <c r="B150" s="260"/>
      <c r="C150" s="285" t="s">
        <v>465</v>
      </c>
      <c r="D150" s="240"/>
      <c r="E150" s="240"/>
      <c r="F150" s="286" t="s">
        <v>417</v>
      </c>
      <c r="G150" s="240"/>
      <c r="H150" s="285" t="s">
        <v>476</v>
      </c>
      <c r="I150" s="285" t="s">
        <v>419</v>
      </c>
      <c r="J150" s="285" t="s">
        <v>467</v>
      </c>
      <c r="K150" s="281"/>
    </row>
    <row r="151" spans="2:11" ht="15" customHeight="1">
      <c r="B151" s="260"/>
      <c r="C151" s="285" t="s">
        <v>366</v>
      </c>
      <c r="D151" s="240"/>
      <c r="E151" s="240"/>
      <c r="F151" s="286" t="s">
        <v>417</v>
      </c>
      <c r="G151" s="240"/>
      <c r="H151" s="285" t="s">
        <v>477</v>
      </c>
      <c r="I151" s="285" t="s">
        <v>419</v>
      </c>
      <c r="J151" s="285" t="s">
        <v>467</v>
      </c>
      <c r="K151" s="281"/>
    </row>
    <row r="152" spans="2:11" ht="15" customHeight="1">
      <c r="B152" s="260"/>
      <c r="C152" s="285" t="s">
        <v>422</v>
      </c>
      <c r="D152" s="240"/>
      <c r="E152" s="240"/>
      <c r="F152" s="286" t="s">
        <v>423</v>
      </c>
      <c r="G152" s="240"/>
      <c r="H152" s="285" t="s">
        <v>456</v>
      </c>
      <c r="I152" s="285" t="s">
        <v>419</v>
      </c>
      <c r="J152" s="285">
        <v>50</v>
      </c>
      <c r="K152" s="281"/>
    </row>
    <row r="153" spans="2:11" ht="15" customHeight="1">
      <c r="B153" s="260"/>
      <c r="C153" s="285" t="s">
        <v>425</v>
      </c>
      <c r="D153" s="240"/>
      <c r="E153" s="240"/>
      <c r="F153" s="286" t="s">
        <v>417</v>
      </c>
      <c r="G153" s="240"/>
      <c r="H153" s="285" t="s">
        <v>456</v>
      </c>
      <c r="I153" s="285" t="s">
        <v>427</v>
      </c>
      <c r="J153" s="285"/>
      <c r="K153" s="281"/>
    </row>
    <row r="154" spans="2:11" ht="15" customHeight="1">
      <c r="B154" s="260"/>
      <c r="C154" s="285" t="s">
        <v>436</v>
      </c>
      <c r="D154" s="240"/>
      <c r="E154" s="240"/>
      <c r="F154" s="286" t="s">
        <v>423</v>
      </c>
      <c r="G154" s="240"/>
      <c r="H154" s="285" t="s">
        <v>456</v>
      </c>
      <c r="I154" s="285" t="s">
        <v>419</v>
      </c>
      <c r="J154" s="285">
        <v>50</v>
      </c>
      <c r="K154" s="281"/>
    </row>
    <row r="155" spans="2:11" ht="15" customHeight="1">
      <c r="B155" s="260"/>
      <c r="C155" s="285" t="s">
        <v>444</v>
      </c>
      <c r="D155" s="240"/>
      <c r="E155" s="240"/>
      <c r="F155" s="286" t="s">
        <v>423</v>
      </c>
      <c r="G155" s="240"/>
      <c r="H155" s="285" t="s">
        <v>456</v>
      </c>
      <c r="I155" s="285" t="s">
        <v>419</v>
      </c>
      <c r="J155" s="285">
        <v>50</v>
      </c>
      <c r="K155" s="281"/>
    </row>
    <row r="156" spans="2:11" ht="15" customHeight="1">
      <c r="B156" s="260"/>
      <c r="C156" s="285" t="s">
        <v>442</v>
      </c>
      <c r="D156" s="240"/>
      <c r="E156" s="240"/>
      <c r="F156" s="286" t="s">
        <v>423</v>
      </c>
      <c r="G156" s="240"/>
      <c r="H156" s="285" t="s">
        <v>456</v>
      </c>
      <c r="I156" s="285" t="s">
        <v>419</v>
      </c>
      <c r="J156" s="285">
        <v>50</v>
      </c>
      <c r="K156" s="281"/>
    </row>
    <row r="157" spans="2:11" ht="15" customHeight="1">
      <c r="B157" s="260"/>
      <c r="C157" s="285" t="s">
        <v>98</v>
      </c>
      <c r="D157" s="240"/>
      <c r="E157" s="240"/>
      <c r="F157" s="286" t="s">
        <v>417</v>
      </c>
      <c r="G157" s="240"/>
      <c r="H157" s="285" t="s">
        <v>478</v>
      </c>
      <c r="I157" s="285" t="s">
        <v>419</v>
      </c>
      <c r="J157" s="285" t="s">
        <v>479</v>
      </c>
      <c r="K157" s="281"/>
    </row>
    <row r="158" spans="2:11" ht="15" customHeight="1">
      <c r="B158" s="260"/>
      <c r="C158" s="285" t="s">
        <v>480</v>
      </c>
      <c r="D158" s="240"/>
      <c r="E158" s="240"/>
      <c r="F158" s="286" t="s">
        <v>417</v>
      </c>
      <c r="G158" s="240"/>
      <c r="H158" s="285" t="s">
        <v>481</v>
      </c>
      <c r="I158" s="285" t="s">
        <v>451</v>
      </c>
      <c r="J158" s="285"/>
      <c r="K158" s="281"/>
    </row>
    <row r="159" spans="2:11" ht="15" customHeight="1">
      <c r="B159" s="287"/>
      <c r="C159" s="269"/>
      <c r="D159" s="269"/>
      <c r="E159" s="269"/>
      <c r="F159" s="269"/>
      <c r="G159" s="269"/>
      <c r="H159" s="269"/>
      <c r="I159" s="269"/>
      <c r="J159" s="269"/>
      <c r="K159" s="288"/>
    </row>
    <row r="160" spans="2:11" ht="18.75" customHeight="1">
      <c r="B160" s="236"/>
      <c r="C160" s="240"/>
      <c r="D160" s="240"/>
      <c r="E160" s="240"/>
      <c r="F160" s="259"/>
      <c r="G160" s="240"/>
      <c r="H160" s="240"/>
      <c r="I160" s="240"/>
      <c r="J160" s="240"/>
      <c r="K160" s="236"/>
    </row>
    <row r="161" spans="2:11" ht="18.75" customHeight="1">
      <c r="B161" s="246"/>
      <c r="C161" s="246"/>
      <c r="D161" s="246"/>
      <c r="E161" s="246"/>
      <c r="F161" s="246"/>
      <c r="G161" s="246"/>
      <c r="H161" s="246"/>
      <c r="I161" s="246"/>
      <c r="J161" s="246"/>
      <c r="K161" s="246"/>
    </row>
    <row r="162" spans="2:11" ht="7.5" customHeight="1">
      <c r="B162" s="228"/>
      <c r="C162" s="229"/>
      <c r="D162" s="229"/>
      <c r="E162" s="229"/>
      <c r="F162" s="229"/>
      <c r="G162" s="229"/>
      <c r="H162" s="229"/>
      <c r="I162" s="229"/>
      <c r="J162" s="229"/>
      <c r="K162" s="230"/>
    </row>
    <row r="163" spans="2:11" ht="45" customHeight="1">
      <c r="B163" s="231"/>
      <c r="C163" s="352" t="s">
        <v>482</v>
      </c>
      <c r="D163" s="352"/>
      <c r="E163" s="352"/>
      <c r="F163" s="352"/>
      <c r="G163" s="352"/>
      <c r="H163" s="352"/>
      <c r="I163" s="352"/>
      <c r="J163" s="352"/>
      <c r="K163" s="232"/>
    </row>
    <row r="164" spans="2:11" ht="17.25" customHeight="1">
      <c r="B164" s="231"/>
      <c r="C164" s="252" t="s">
        <v>411</v>
      </c>
      <c r="D164" s="252"/>
      <c r="E164" s="252"/>
      <c r="F164" s="252" t="s">
        <v>412</v>
      </c>
      <c r="G164" s="289"/>
      <c r="H164" s="290" t="s">
        <v>113</v>
      </c>
      <c r="I164" s="290" t="s">
        <v>58</v>
      </c>
      <c r="J164" s="252" t="s">
        <v>413</v>
      </c>
      <c r="K164" s="232"/>
    </row>
    <row r="165" spans="2:11" ht="17.25" customHeight="1">
      <c r="B165" s="233"/>
      <c r="C165" s="254" t="s">
        <v>414</v>
      </c>
      <c r="D165" s="254"/>
      <c r="E165" s="254"/>
      <c r="F165" s="255" t="s">
        <v>415</v>
      </c>
      <c r="G165" s="291"/>
      <c r="H165" s="292"/>
      <c r="I165" s="292"/>
      <c r="J165" s="254" t="s">
        <v>416</v>
      </c>
      <c r="K165" s="234"/>
    </row>
    <row r="166" spans="2:11" ht="5.25" customHeight="1">
      <c r="B166" s="260"/>
      <c r="C166" s="257"/>
      <c r="D166" s="257"/>
      <c r="E166" s="257"/>
      <c r="F166" s="257"/>
      <c r="G166" s="258"/>
      <c r="H166" s="257"/>
      <c r="I166" s="257"/>
      <c r="J166" s="257"/>
      <c r="K166" s="281"/>
    </row>
    <row r="167" spans="2:11" ht="15" customHeight="1">
      <c r="B167" s="260"/>
      <c r="C167" s="240" t="s">
        <v>420</v>
      </c>
      <c r="D167" s="240"/>
      <c r="E167" s="240"/>
      <c r="F167" s="259" t="s">
        <v>417</v>
      </c>
      <c r="G167" s="240"/>
      <c r="H167" s="240" t="s">
        <v>456</v>
      </c>
      <c r="I167" s="240" t="s">
        <v>419</v>
      </c>
      <c r="J167" s="240">
        <v>120</v>
      </c>
      <c r="K167" s="281"/>
    </row>
    <row r="168" spans="2:11" ht="15" customHeight="1">
      <c r="B168" s="260"/>
      <c r="C168" s="240" t="s">
        <v>465</v>
      </c>
      <c r="D168" s="240"/>
      <c r="E168" s="240"/>
      <c r="F168" s="259" t="s">
        <v>417</v>
      </c>
      <c r="G168" s="240"/>
      <c r="H168" s="240" t="s">
        <v>466</v>
      </c>
      <c r="I168" s="240" t="s">
        <v>419</v>
      </c>
      <c r="J168" s="240" t="s">
        <v>467</v>
      </c>
      <c r="K168" s="281"/>
    </row>
    <row r="169" spans="2:11" ht="15" customHeight="1">
      <c r="B169" s="260"/>
      <c r="C169" s="240" t="s">
        <v>366</v>
      </c>
      <c r="D169" s="240"/>
      <c r="E169" s="240"/>
      <c r="F169" s="259" t="s">
        <v>417</v>
      </c>
      <c r="G169" s="240"/>
      <c r="H169" s="240" t="s">
        <v>483</v>
      </c>
      <c r="I169" s="240" t="s">
        <v>419</v>
      </c>
      <c r="J169" s="240" t="s">
        <v>467</v>
      </c>
      <c r="K169" s="281"/>
    </row>
    <row r="170" spans="2:11" ht="15" customHeight="1">
      <c r="B170" s="260"/>
      <c r="C170" s="240" t="s">
        <v>422</v>
      </c>
      <c r="D170" s="240"/>
      <c r="E170" s="240"/>
      <c r="F170" s="259" t="s">
        <v>423</v>
      </c>
      <c r="G170" s="240"/>
      <c r="H170" s="240" t="s">
        <v>483</v>
      </c>
      <c r="I170" s="240" t="s">
        <v>419</v>
      </c>
      <c r="J170" s="240">
        <v>50</v>
      </c>
      <c r="K170" s="281"/>
    </row>
    <row r="171" spans="2:11" ht="15" customHeight="1">
      <c r="B171" s="260"/>
      <c r="C171" s="240" t="s">
        <v>425</v>
      </c>
      <c r="D171" s="240"/>
      <c r="E171" s="240"/>
      <c r="F171" s="259" t="s">
        <v>417</v>
      </c>
      <c r="G171" s="240"/>
      <c r="H171" s="240" t="s">
        <v>483</v>
      </c>
      <c r="I171" s="240" t="s">
        <v>427</v>
      </c>
      <c r="J171" s="240"/>
      <c r="K171" s="281"/>
    </row>
    <row r="172" spans="2:11" ht="15" customHeight="1">
      <c r="B172" s="260"/>
      <c r="C172" s="240" t="s">
        <v>436</v>
      </c>
      <c r="D172" s="240"/>
      <c r="E172" s="240"/>
      <c r="F172" s="259" t="s">
        <v>423</v>
      </c>
      <c r="G172" s="240"/>
      <c r="H172" s="240" t="s">
        <v>483</v>
      </c>
      <c r="I172" s="240" t="s">
        <v>419</v>
      </c>
      <c r="J172" s="240">
        <v>50</v>
      </c>
      <c r="K172" s="281"/>
    </row>
    <row r="173" spans="2:11" ht="15" customHeight="1">
      <c r="B173" s="260"/>
      <c r="C173" s="240" t="s">
        <v>444</v>
      </c>
      <c r="D173" s="240"/>
      <c r="E173" s="240"/>
      <c r="F173" s="259" t="s">
        <v>423</v>
      </c>
      <c r="G173" s="240"/>
      <c r="H173" s="240" t="s">
        <v>483</v>
      </c>
      <c r="I173" s="240" t="s">
        <v>419</v>
      </c>
      <c r="J173" s="240">
        <v>50</v>
      </c>
      <c r="K173" s="281"/>
    </row>
    <row r="174" spans="2:11" ht="15" customHeight="1">
      <c r="B174" s="260"/>
      <c r="C174" s="240" t="s">
        <v>442</v>
      </c>
      <c r="D174" s="240"/>
      <c r="E174" s="240"/>
      <c r="F174" s="259" t="s">
        <v>423</v>
      </c>
      <c r="G174" s="240"/>
      <c r="H174" s="240" t="s">
        <v>483</v>
      </c>
      <c r="I174" s="240" t="s">
        <v>419</v>
      </c>
      <c r="J174" s="240">
        <v>50</v>
      </c>
      <c r="K174" s="281"/>
    </row>
    <row r="175" spans="2:11" ht="15" customHeight="1">
      <c r="B175" s="260"/>
      <c r="C175" s="240" t="s">
        <v>112</v>
      </c>
      <c r="D175" s="240"/>
      <c r="E175" s="240"/>
      <c r="F175" s="259" t="s">
        <v>417</v>
      </c>
      <c r="G175" s="240"/>
      <c r="H175" s="240" t="s">
        <v>484</v>
      </c>
      <c r="I175" s="240" t="s">
        <v>485</v>
      </c>
      <c r="J175" s="240"/>
      <c r="K175" s="281"/>
    </row>
    <row r="176" spans="2:11" ht="15" customHeight="1">
      <c r="B176" s="260"/>
      <c r="C176" s="240" t="s">
        <v>58</v>
      </c>
      <c r="D176" s="240"/>
      <c r="E176" s="240"/>
      <c r="F176" s="259" t="s">
        <v>417</v>
      </c>
      <c r="G176" s="240"/>
      <c r="H176" s="240" t="s">
        <v>486</v>
      </c>
      <c r="I176" s="240" t="s">
        <v>487</v>
      </c>
      <c r="J176" s="240">
        <v>1</v>
      </c>
      <c r="K176" s="281"/>
    </row>
    <row r="177" spans="2:11" ht="15" customHeight="1">
      <c r="B177" s="260"/>
      <c r="C177" s="240" t="s">
        <v>54</v>
      </c>
      <c r="D177" s="240"/>
      <c r="E177" s="240"/>
      <c r="F177" s="259" t="s">
        <v>417</v>
      </c>
      <c r="G177" s="240"/>
      <c r="H177" s="240" t="s">
        <v>488</v>
      </c>
      <c r="I177" s="240" t="s">
        <v>419</v>
      </c>
      <c r="J177" s="240">
        <v>20</v>
      </c>
      <c r="K177" s="281"/>
    </row>
    <row r="178" spans="2:11" ht="15" customHeight="1">
      <c r="B178" s="260"/>
      <c r="C178" s="240" t="s">
        <v>113</v>
      </c>
      <c r="D178" s="240"/>
      <c r="E178" s="240"/>
      <c r="F178" s="259" t="s">
        <v>417</v>
      </c>
      <c r="G178" s="240"/>
      <c r="H178" s="240" t="s">
        <v>489</v>
      </c>
      <c r="I178" s="240" t="s">
        <v>419</v>
      </c>
      <c r="J178" s="240">
        <v>255</v>
      </c>
      <c r="K178" s="281"/>
    </row>
    <row r="179" spans="2:11" ht="15" customHeight="1">
      <c r="B179" s="260"/>
      <c r="C179" s="240" t="s">
        <v>114</v>
      </c>
      <c r="D179" s="240"/>
      <c r="E179" s="240"/>
      <c r="F179" s="259" t="s">
        <v>417</v>
      </c>
      <c r="G179" s="240"/>
      <c r="H179" s="240" t="s">
        <v>382</v>
      </c>
      <c r="I179" s="240" t="s">
        <v>419</v>
      </c>
      <c r="J179" s="240">
        <v>10</v>
      </c>
      <c r="K179" s="281"/>
    </row>
    <row r="180" spans="2:11" ht="15" customHeight="1">
      <c r="B180" s="260"/>
      <c r="C180" s="240" t="s">
        <v>115</v>
      </c>
      <c r="D180" s="240"/>
      <c r="E180" s="240"/>
      <c r="F180" s="259" t="s">
        <v>417</v>
      </c>
      <c r="G180" s="240"/>
      <c r="H180" s="240" t="s">
        <v>490</v>
      </c>
      <c r="I180" s="240" t="s">
        <v>451</v>
      </c>
      <c r="J180" s="240"/>
      <c r="K180" s="281"/>
    </row>
    <row r="181" spans="2:11" ht="15" customHeight="1">
      <c r="B181" s="260"/>
      <c r="C181" s="240" t="s">
        <v>491</v>
      </c>
      <c r="D181" s="240"/>
      <c r="E181" s="240"/>
      <c r="F181" s="259" t="s">
        <v>417</v>
      </c>
      <c r="G181" s="240"/>
      <c r="H181" s="240" t="s">
        <v>492</v>
      </c>
      <c r="I181" s="240" t="s">
        <v>451</v>
      </c>
      <c r="J181" s="240"/>
      <c r="K181" s="281"/>
    </row>
    <row r="182" spans="2:11" ht="15" customHeight="1">
      <c r="B182" s="260"/>
      <c r="C182" s="240" t="s">
        <v>480</v>
      </c>
      <c r="D182" s="240"/>
      <c r="E182" s="240"/>
      <c r="F182" s="259" t="s">
        <v>417</v>
      </c>
      <c r="G182" s="240"/>
      <c r="H182" s="240" t="s">
        <v>493</v>
      </c>
      <c r="I182" s="240" t="s">
        <v>451</v>
      </c>
      <c r="J182" s="240"/>
      <c r="K182" s="281"/>
    </row>
    <row r="183" spans="2:11" ht="15" customHeight="1">
      <c r="B183" s="260"/>
      <c r="C183" s="240" t="s">
        <v>117</v>
      </c>
      <c r="D183" s="240"/>
      <c r="E183" s="240"/>
      <c r="F183" s="259" t="s">
        <v>423</v>
      </c>
      <c r="G183" s="240"/>
      <c r="H183" s="240" t="s">
        <v>494</v>
      </c>
      <c r="I183" s="240" t="s">
        <v>419</v>
      </c>
      <c r="J183" s="240">
        <v>50</v>
      </c>
      <c r="K183" s="281"/>
    </row>
    <row r="184" spans="2:11" ht="15" customHeight="1">
      <c r="B184" s="260"/>
      <c r="C184" s="240" t="s">
        <v>495</v>
      </c>
      <c r="D184" s="240"/>
      <c r="E184" s="240"/>
      <c r="F184" s="259" t="s">
        <v>423</v>
      </c>
      <c r="G184" s="240"/>
      <c r="H184" s="240" t="s">
        <v>496</v>
      </c>
      <c r="I184" s="240" t="s">
        <v>497</v>
      </c>
      <c r="J184" s="240"/>
      <c r="K184" s="281"/>
    </row>
    <row r="185" spans="2:11" ht="15" customHeight="1">
      <c r="B185" s="260"/>
      <c r="C185" s="240" t="s">
        <v>498</v>
      </c>
      <c r="D185" s="240"/>
      <c r="E185" s="240"/>
      <c r="F185" s="259" t="s">
        <v>423</v>
      </c>
      <c r="G185" s="240"/>
      <c r="H185" s="240" t="s">
        <v>499</v>
      </c>
      <c r="I185" s="240" t="s">
        <v>497</v>
      </c>
      <c r="J185" s="240"/>
      <c r="K185" s="281"/>
    </row>
    <row r="186" spans="2:11" ht="15" customHeight="1">
      <c r="B186" s="260"/>
      <c r="C186" s="240" t="s">
        <v>500</v>
      </c>
      <c r="D186" s="240"/>
      <c r="E186" s="240"/>
      <c r="F186" s="259" t="s">
        <v>423</v>
      </c>
      <c r="G186" s="240"/>
      <c r="H186" s="240" t="s">
        <v>501</v>
      </c>
      <c r="I186" s="240" t="s">
        <v>497</v>
      </c>
      <c r="J186" s="240"/>
      <c r="K186" s="281"/>
    </row>
    <row r="187" spans="2:11" ht="15" customHeight="1">
      <c r="B187" s="260"/>
      <c r="C187" s="293" t="s">
        <v>502</v>
      </c>
      <c r="D187" s="240"/>
      <c r="E187" s="240"/>
      <c r="F187" s="259" t="s">
        <v>423</v>
      </c>
      <c r="G187" s="240"/>
      <c r="H187" s="240" t="s">
        <v>503</v>
      </c>
      <c r="I187" s="240" t="s">
        <v>504</v>
      </c>
      <c r="J187" s="294" t="s">
        <v>505</v>
      </c>
      <c r="K187" s="281"/>
    </row>
    <row r="188" spans="2:11" ht="15" customHeight="1">
      <c r="B188" s="260"/>
      <c r="C188" s="245" t="s">
        <v>43</v>
      </c>
      <c r="D188" s="240"/>
      <c r="E188" s="240"/>
      <c r="F188" s="259" t="s">
        <v>417</v>
      </c>
      <c r="G188" s="240"/>
      <c r="H188" s="236" t="s">
        <v>506</v>
      </c>
      <c r="I188" s="240" t="s">
        <v>507</v>
      </c>
      <c r="J188" s="240"/>
      <c r="K188" s="281"/>
    </row>
    <row r="189" spans="2:11" ht="15" customHeight="1">
      <c r="B189" s="260"/>
      <c r="C189" s="245" t="s">
        <v>508</v>
      </c>
      <c r="D189" s="240"/>
      <c r="E189" s="240"/>
      <c r="F189" s="259" t="s">
        <v>417</v>
      </c>
      <c r="G189" s="240"/>
      <c r="H189" s="240" t="s">
        <v>509</v>
      </c>
      <c r="I189" s="240" t="s">
        <v>451</v>
      </c>
      <c r="J189" s="240"/>
      <c r="K189" s="281"/>
    </row>
    <row r="190" spans="2:11" ht="15" customHeight="1">
      <c r="B190" s="260"/>
      <c r="C190" s="245" t="s">
        <v>510</v>
      </c>
      <c r="D190" s="240"/>
      <c r="E190" s="240"/>
      <c r="F190" s="259" t="s">
        <v>417</v>
      </c>
      <c r="G190" s="240"/>
      <c r="H190" s="240" t="s">
        <v>511</v>
      </c>
      <c r="I190" s="240" t="s">
        <v>451</v>
      </c>
      <c r="J190" s="240"/>
      <c r="K190" s="281"/>
    </row>
    <row r="191" spans="2:11" ht="15" customHeight="1">
      <c r="B191" s="260"/>
      <c r="C191" s="245" t="s">
        <v>512</v>
      </c>
      <c r="D191" s="240"/>
      <c r="E191" s="240"/>
      <c r="F191" s="259" t="s">
        <v>423</v>
      </c>
      <c r="G191" s="240"/>
      <c r="H191" s="240" t="s">
        <v>513</v>
      </c>
      <c r="I191" s="240" t="s">
        <v>451</v>
      </c>
      <c r="J191" s="240"/>
      <c r="K191" s="281"/>
    </row>
    <row r="192" spans="2:11" ht="15" customHeight="1">
      <c r="B192" s="287"/>
      <c r="C192" s="295"/>
      <c r="D192" s="269"/>
      <c r="E192" s="269"/>
      <c r="F192" s="269"/>
      <c r="G192" s="269"/>
      <c r="H192" s="269"/>
      <c r="I192" s="269"/>
      <c r="J192" s="269"/>
      <c r="K192" s="288"/>
    </row>
    <row r="193" spans="2:11" ht="18.75" customHeight="1">
      <c r="B193" s="236"/>
      <c r="C193" s="240"/>
      <c r="D193" s="240"/>
      <c r="E193" s="240"/>
      <c r="F193" s="259"/>
      <c r="G193" s="240"/>
      <c r="H193" s="240"/>
      <c r="I193" s="240"/>
      <c r="J193" s="240"/>
      <c r="K193" s="236"/>
    </row>
    <row r="194" spans="2:11" ht="18.75" customHeight="1">
      <c r="B194" s="236"/>
      <c r="C194" s="240"/>
      <c r="D194" s="240"/>
      <c r="E194" s="240"/>
      <c r="F194" s="259"/>
      <c r="G194" s="240"/>
      <c r="H194" s="240"/>
      <c r="I194" s="240"/>
      <c r="J194" s="240"/>
      <c r="K194" s="236"/>
    </row>
    <row r="195" spans="2:11" ht="18.75" customHeight="1">
      <c r="B195" s="246"/>
      <c r="C195" s="246"/>
      <c r="D195" s="246"/>
      <c r="E195" s="246"/>
      <c r="F195" s="246"/>
      <c r="G195" s="246"/>
      <c r="H195" s="246"/>
      <c r="I195" s="246"/>
      <c r="J195" s="246"/>
      <c r="K195" s="246"/>
    </row>
    <row r="196" spans="2:11">
      <c r="B196" s="228"/>
      <c r="C196" s="229"/>
      <c r="D196" s="229"/>
      <c r="E196" s="229"/>
      <c r="F196" s="229"/>
      <c r="G196" s="229"/>
      <c r="H196" s="229"/>
      <c r="I196" s="229"/>
      <c r="J196" s="229"/>
      <c r="K196" s="230"/>
    </row>
    <row r="197" spans="2:11" ht="21">
      <c r="B197" s="231"/>
      <c r="C197" s="352" t="s">
        <v>514</v>
      </c>
      <c r="D197" s="352"/>
      <c r="E197" s="352"/>
      <c r="F197" s="352"/>
      <c r="G197" s="352"/>
      <c r="H197" s="352"/>
      <c r="I197" s="352"/>
      <c r="J197" s="352"/>
      <c r="K197" s="232"/>
    </row>
    <row r="198" spans="2:11" ht="25.5" customHeight="1">
      <c r="B198" s="231"/>
      <c r="C198" s="296" t="s">
        <v>515</v>
      </c>
      <c r="D198" s="296"/>
      <c r="E198" s="296"/>
      <c r="F198" s="296" t="s">
        <v>516</v>
      </c>
      <c r="G198" s="297"/>
      <c r="H198" s="357" t="s">
        <v>517</v>
      </c>
      <c r="I198" s="357"/>
      <c r="J198" s="357"/>
      <c r="K198" s="232"/>
    </row>
    <row r="199" spans="2:11" ht="5.25" customHeight="1">
      <c r="B199" s="260"/>
      <c r="C199" s="257"/>
      <c r="D199" s="257"/>
      <c r="E199" s="257"/>
      <c r="F199" s="257"/>
      <c r="G199" s="240"/>
      <c r="H199" s="257"/>
      <c r="I199" s="257"/>
      <c r="J199" s="257"/>
      <c r="K199" s="281"/>
    </row>
    <row r="200" spans="2:11" ht="15" customHeight="1">
      <c r="B200" s="260"/>
      <c r="C200" s="240" t="s">
        <v>507</v>
      </c>
      <c r="D200" s="240"/>
      <c r="E200" s="240"/>
      <c r="F200" s="259" t="s">
        <v>44</v>
      </c>
      <c r="G200" s="240"/>
      <c r="H200" s="354" t="s">
        <v>518</v>
      </c>
      <c r="I200" s="354"/>
      <c r="J200" s="354"/>
      <c r="K200" s="281"/>
    </row>
    <row r="201" spans="2:11" ht="15" customHeight="1">
      <c r="B201" s="260"/>
      <c r="C201" s="266"/>
      <c r="D201" s="240"/>
      <c r="E201" s="240"/>
      <c r="F201" s="259" t="s">
        <v>45</v>
      </c>
      <c r="G201" s="240"/>
      <c r="H201" s="354" t="s">
        <v>519</v>
      </c>
      <c r="I201" s="354"/>
      <c r="J201" s="354"/>
      <c r="K201" s="281"/>
    </row>
    <row r="202" spans="2:11" ht="15" customHeight="1">
      <c r="B202" s="260"/>
      <c r="C202" s="266"/>
      <c r="D202" s="240"/>
      <c r="E202" s="240"/>
      <c r="F202" s="259" t="s">
        <v>48</v>
      </c>
      <c r="G202" s="240"/>
      <c r="H202" s="354" t="s">
        <v>520</v>
      </c>
      <c r="I202" s="354"/>
      <c r="J202" s="354"/>
      <c r="K202" s="281"/>
    </row>
    <row r="203" spans="2:11" ht="15" customHeight="1">
      <c r="B203" s="260"/>
      <c r="C203" s="240"/>
      <c r="D203" s="240"/>
      <c r="E203" s="240"/>
      <c r="F203" s="259" t="s">
        <v>46</v>
      </c>
      <c r="G203" s="240"/>
      <c r="H203" s="354" t="s">
        <v>521</v>
      </c>
      <c r="I203" s="354"/>
      <c r="J203" s="354"/>
      <c r="K203" s="281"/>
    </row>
    <row r="204" spans="2:11" ht="15" customHeight="1">
      <c r="B204" s="260"/>
      <c r="C204" s="240"/>
      <c r="D204" s="240"/>
      <c r="E204" s="240"/>
      <c r="F204" s="259" t="s">
        <v>47</v>
      </c>
      <c r="G204" s="240"/>
      <c r="H204" s="354" t="s">
        <v>522</v>
      </c>
      <c r="I204" s="354"/>
      <c r="J204" s="354"/>
      <c r="K204" s="281"/>
    </row>
    <row r="205" spans="2:11" ht="15" customHeight="1">
      <c r="B205" s="260"/>
      <c r="C205" s="240"/>
      <c r="D205" s="240"/>
      <c r="E205" s="240"/>
      <c r="F205" s="259"/>
      <c r="G205" s="240"/>
      <c r="H205" s="240"/>
      <c r="I205" s="240"/>
      <c r="J205" s="240"/>
      <c r="K205" s="281"/>
    </row>
    <row r="206" spans="2:11" ht="15" customHeight="1">
      <c r="B206" s="260"/>
      <c r="C206" s="240" t="s">
        <v>463</v>
      </c>
      <c r="D206" s="240"/>
      <c r="E206" s="240"/>
      <c r="F206" s="259" t="s">
        <v>80</v>
      </c>
      <c r="G206" s="240"/>
      <c r="H206" s="354" t="s">
        <v>523</v>
      </c>
      <c r="I206" s="354"/>
      <c r="J206" s="354"/>
      <c r="K206" s="281"/>
    </row>
    <row r="207" spans="2:11" ht="15" customHeight="1">
      <c r="B207" s="260"/>
      <c r="C207" s="266"/>
      <c r="D207" s="240"/>
      <c r="E207" s="240"/>
      <c r="F207" s="259" t="s">
        <v>362</v>
      </c>
      <c r="G207" s="240"/>
      <c r="H207" s="354" t="s">
        <v>363</v>
      </c>
      <c r="I207" s="354"/>
      <c r="J207" s="354"/>
      <c r="K207" s="281"/>
    </row>
    <row r="208" spans="2:11" ht="15" customHeight="1">
      <c r="B208" s="260"/>
      <c r="C208" s="240"/>
      <c r="D208" s="240"/>
      <c r="E208" s="240"/>
      <c r="F208" s="259" t="s">
        <v>360</v>
      </c>
      <c r="G208" s="240"/>
      <c r="H208" s="354" t="s">
        <v>524</v>
      </c>
      <c r="I208" s="354"/>
      <c r="J208" s="354"/>
      <c r="K208" s="281"/>
    </row>
    <row r="209" spans="2:11" ht="15" customHeight="1">
      <c r="B209" s="298"/>
      <c r="C209" s="266"/>
      <c r="D209" s="266"/>
      <c r="E209" s="266"/>
      <c r="F209" s="259" t="s">
        <v>86</v>
      </c>
      <c r="G209" s="245"/>
      <c r="H209" s="358" t="s">
        <v>87</v>
      </c>
      <c r="I209" s="358"/>
      <c r="J209" s="358"/>
      <c r="K209" s="299"/>
    </row>
    <row r="210" spans="2:11" ht="15" customHeight="1">
      <c r="B210" s="298"/>
      <c r="C210" s="266"/>
      <c r="D210" s="266"/>
      <c r="E210" s="266"/>
      <c r="F210" s="259" t="s">
        <v>364</v>
      </c>
      <c r="G210" s="245"/>
      <c r="H210" s="358" t="s">
        <v>525</v>
      </c>
      <c r="I210" s="358"/>
      <c r="J210" s="358"/>
      <c r="K210" s="299"/>
    </row>
    <row r="211" spans="2:11" ht="15" customHeight="1">
      <c r="B211" s="298"/>
      <c r="C211" s="266"/>
      <c r="D211" s="266"/>
      <c r="E211" s="266"/>
      <c r="F211" s="300"/>
      <c r="G211" s="245"/>
      <c r="H211" s="301"/>
      <c r="I211" s="301"/>
      <c r="J211" s="301"/>
      <c r="K211" s="299"/>
    </row>
    <row r="212" spans="2:11" ht="15" customHeight="1">
      <c r="B212" s="298"/>
      <c r="C212" s="240" t="s">
        <v>487</v>
      </c>
      <c r="D212" s="266"/>
      <c r="E212" s="266"/>
      <c r="F212" s="259">
        <v>1</v>
      </c>
      <c r="G212" s="245"/>
      <c r="H212" s="358" t="s">
        <v>526</v>
      </c>
      <c r="I212" s="358"/>
      <c r="J212" s="358"/>
      <c r="K212" s="299"/>
    </row>
    <row r="213" spans="2:11" ht="15" customHeight="1">
      <c r="B213" s="298"/>
      <c r="C213" s="266"/>
      <c r="D213" s="266"/>
      <c r="E213" s="266"/>
      <c r="F213" s="259">
        <v>2</v>
      </c>
      <c r="G213" s="245"/>
      <c r="H213" s="358" t="s">
        <v>527</v>
      </c>
      <c r="I213" s="358"/>
      <c r="J213" s="358"/>
      <c r="K213" s="299"/>
    </row>
    <row r="214" spans="2:11" ht="15" customHeight="1">
      <c r="B214" s="298"/>
      <c r="C214" s="266"/>
      <c r="D214" s="266"/>
      <c r="E214" s="266"/>
      <c r="F214" s="259">
        <v>3</v>
      </c>
      <c r="G214" s="245"/>
      <c r="H214" s="358" t="s">
        <v>528</v>
      </c>
      <c r="I214" s="358"/>
      <c r="J214" s="358"/>
      <c r="K214" s="299"/>
    </row>
    <row r="215" spans="2:11" ht="15" customHeight="1">
      <c r="B215" s="298"/>
      <c r="C215" s="266"/>
      <c r="D215" s="266"/>
      <c r="E215" s="266"/>
      <c r="F215" s="259">
        <v>4</v>
      </c>
      <c r="G215" s="245"/>
      <c r="H215" s="358" t="s">
        <v>529</v>
      </c>
      <c r="I215" s="358"/>
      <c r="J215" s="358"/>
      <c r="K215" s="299"/>
    </row>
    <row r="216" spans="2:11" ht="12.75" customHeight="1">
      <c r="B216" s="302"/>
      <c r="C216" s="303"/>
      <c r="D216" s="303"/>
      <c r="E216" s="303"/>
      <c r="F216" s="303"/>
      <c r="G216" s="303"/>
      <c r="H216" s="303"/>
      <c r="I216" s="303"/>
      <c r="J216" s="303"/>
      <c r="K216" s="304"/>
    </row>
  </sheetData>
  <sheetProtection formatCells="0" formatColumns="0" formatRows="0" insertColumns="0" insertRows="0" insertHyperlinks="0" deleteColumns="0" deleteRows="0" sort="0" autoFilter="0" pivotTables="0"/>
  <mergeCells count="77">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33:J33"/>
    <mergeCell ref="G34:J34"/>
    <mergeCell ref="G35:J35"/>
    <mergeCell ref="D49:J49"/>
    <mergeCell ref="E48:J48"/>
    <mergeCell ref="G36:J36"/>
    <mergeCell ref="G37:J37"/>
    <mergeCell ref="D31:J31"/>
    <mergeCell ref="C24:J24"/>
    <mergeCell ref="D32:J32"/>
    <mergeCell ref="F18:J18"/>
    <mergeCell ref="F21:J21"/>
    <mergeCell ref="C23:J23"/>
    <mergeCell ref="D25:J25"/>
    <mergeCell ref="D26:J26"/>
    <mergeCell ref="D28:J28"/>
    <mergeCell ref="D29:J29"/>
    <mergeCell ref="F19:J19"/>
    <mergeCell ref="F20:J20"/>
    <mergeCell ref="D14:J14"/>
    <mergeCell ref="D15:J15"/>
    <mergeCell ref="F16:J16"/>
    <mergeCell ref="F17:J17"/>
    <mergeCell ref="C9:J9"/>
    <mergeCell ref="D10:J10"/>
    <mergeCell ref="D13:J13"/>
    <mergeCell ref="C3:J3"/>
    <mergeCell ref="C4:J4"/>
    <mergeCell ref="C6:J6"/>
    <mergeCell ref="C7:J7"/>
    <mergeCell ref="D11:J11"/>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SO 01 - Oprava opevnění h...</vt:lpstr>
      <vt:lpstr>SO 02 - Odbahnění nádrže</vt:lpstr>
      <vt:lpstr>VON - Vedlejší a ostatní ...</vt:lpstr>
      <vt:lpstr>Pokyny pro vyplnění</vt:lpstr>
      <vt:lpstr>'Rekapitulace stavby'!Názvy_tisku</vt:lpstr>
      <vt:lpstr>'SO 01 - Oprava opevnění h...'!Názvy_tisku</vt:lpstr>
      <vt:lpstr>'SO 02 - Odbahnění nádrže'!Názvy_tisku</vt:lpstr>
      <vt:lpstr>'VON - Vedlejší a ostatní ...'!Názvy_tisku</vt:lpstr>
      <vt:lpstr>'Pokyny pro vyplnění'!Oblast_tisku</vt:lpstr>
      <vt:lpstr>'Rekapitulace stavby'!Oblast_tisku</vt:lpstr>
      <vt:lpstr>'SO 01 - Oprava opevnění h...'!Oblast_tisku</vt:lpstr>
      <vt:lpstr>'SO 02 - Odbahnění nádrže'!Oblast_tisku</vt:lpstr>
      <vt:lpstr>'VON - Vedlejší a ostatní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LUDEKNEW\uzivatel</dc:creator>
  <cp:lastModifiedBy>EWAA</cp:lastModifiedBy>
  <dcterms:created xsi:type="dcterms:W3CDTF">2017-06-02T10:50:10Z</dcterms:created>
  <dcterms:modified xsi:type="dcterms:W3CDTF">2020-03-26T10:23:04Z</dcterms:modified>
</cp:coreProperties>
</file>